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india\InputData\fuels\BFCpUEbS\"/>
    </mc:Choice>
  </mc:AlternateContent>
  <bookViews>
    <workbookView xWindow="-120" yWindow="-120" windowWidth="20730" windowHeight="11160"/>
  </bookViews>
  <sheets>
    <sheet name="About" sheetId="4" r:id="rId1"/>
    <sheet name="Conversion Factors" sheetId="42" r:id="rId2"/>
    <sheet name="AEO Table 73" sheetId="44" r:id="rId3"/>
    <sheet name="Electricity" sheetId="50" r:id="rId4"/>
    <sheet name="Coal and Lignite" sheetId="49" r:id="rId5"/>
    <sheet name="Consumption of Coal&amp;Lignite" sheetId="64" r:id="rId6"/>
    <sheet name="NE Population" sheetId="63" r:id="rId7"/>
    <sheet name="Natural Gas" sheetId="48" r:id="rId8"/>
    <sheet name="LPG" sheetId="47" r:id="rId9"/>
    <sheet name="Nuclear Fuel" sheetId="45" r:id="rId10"/>
    <sheet name="Biomass" sheetId="25" r:id="rId11"/>
    <sheet name="Petro Gasoline &amp; Diesel" sheetId="46" r:id="rId12"/>
    <sheet name="Bio gasoline" sheetId="69" r:id="rId13"/>
    <sheet name="Kerosene" sheetId="27" r:id="rId14"/>
    <sheet name="Jet Fuel" sheetId="43" r:id="rId15"/>
    <sheet name="Crude Oil" sheetId="65" r:id="rId16"/>
    <sheet name="Heavy Fuel Oil" sheetId="66" r:id="rId17"/>
    <sheet name="Municipal Solid Waste" sheetId="67" r:id="rId18"/>
    <sheet name="Start Year Prices" sheetId="29" r:id="rId19"/>
    <sheet name="AEO2019 Table 12" sheetId="68" r:id="rId20"/>
    <sheet name="AEO2018 Table 3" sheetId="52" r:id="rId21"/>
    <sheet name="BFCpUEbS-electricity" sheetId="30" r:id="rId22"/>
    <sheet name="BFCpUEbS-coal" sheetId="31" r:id="rId23"/>
    <sheet name="BFCpUEbS-natural-gas" sheetId="32" r:id="rId24"/>
    <sheet name="BFCpUEbS-nuclear" sheetId="33" r:id="rId25"/>
    <sheet name="BFCpUEbS-hydro" sheetId="53" r:id="rId26"/>
    <sheet name="BFCpUEbS-wind" sheetId="54" r:id="rId27"/>
    <sheet name="BFCpUEbS-solar" sheetId="55" r:id="rId28"/>
    <sheet name="BFCpUEbS-biomass" sheetId="34" r:id="rId29"/>
    <sheet name="BFCpUEbS-petroleum-gasoline" sheetId="35" r:id="rId30"/>
    <sheet name="BFCpUEbS-petroleum-diesel" sheetId="36" r:id="rId31"/>
    <sheet name="BFCpUEbS-biofuel-gasoline" sheetId="37" r:id="rId32"/>
    <sheet name="BFCpUEbS-biofuel-diesel" sheetId="38" r:id="rId33"/>
    <sheet name="BFCpUEbS-jet-fuel-or-kerosene" sheetId="39" r:id="rId34"/>
    <sheet name="BFCpUEbS-heat" sheetId="40" r:id="rId35"/>
    <sheet name="BFCpUEbS-lignite" sheetId="41" r:id="rId36"/>
    <sheet name="BFCpUEbS-geothermal" sheetId="56" r:id="rId37"/>
    <sheet name="BFCpUEbS-crude-oil" sheetId="58" r:id="rId38"/>
    <sheet name="BFCpUEbS-heavy-fuel-oil" sheetId="59" r:id="rId39"/>
    <sheet name="BFCpUEbS-lpg-propane-or-butane" sheetId="60" r:id="rId40"/>
    <sheet name="BFCpUEbS-municipal-solid-waste" sheetId="61" r:id="rId41"/>
    <sheet name="BFCpUEbS-hydrogen" sheetId="62" r:id="rId42"/>
  </sheets>
  <externalReferences>
    <externalReference r:id="rId43"/>
  </externalReferences>
  <definedNames>
    <definedName name="gal_per_barrel">[1]About!$A$40</definedName>
    <definedName name="lignite_multiplier" localSheetId="37">#REF!</definedName>
    <definedName name="lignite_multiplier" localSheetId="38">#REF!</definedName>
    <definedName name="lignite_multiplier" localSheetId="41">#REF!</definedName>
    <definedName name="lignite_multiplier" localSheetId="39">#REF!</definedName>
    <definedName name="lignite_multiplier" localSheetId="40">#REF!</definedName>
    <definedName name="lignite_multiplier">#REF!</definedName>
    <definedName name="nonlignite_multiplier" localSheetId="37">#REF!</definedName>
    <definedName name="nonlignite_multiplier" localSheetId="38">#REF!</definedName>
    <definedName name="nonlignite_multiplier" localSheetId="41">#REF!</definedName>
    <definedName name="nonlignite_multiplier" localSheetId="39">#REF!</definedName>
    <definedName name="nonlignite_multiplier" localSheetId="40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2" l="1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Z9" i="62"/>
  <c r="AA9" i="62"/>
  <c r="AB9" i="62"/>
  <c r="AC9" i="62"/>
  <c r="AD9" i="62"/>
  <c r="AE9" i="62"/>
  <c r="AF9" i="62"/>
  <c r="AG9" i="62"/>
  <c r="AH9" i="62"/>
  <c r="AI9" i="62"/>
  <c r="B9" i="62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Z9" i="61"/>
  <c r="AA9" i="61"/>
  <c r="AB9" i="61"/>
  <c r="AC9" i="61"/>
  <c r="AD9" i="61"/>
  <c r="AE9" i="61"/>
  <c r="AF9" i="61"/>
  <c r="AG9" i="61"/>
  <c r="AH9" i="61"/>
  <c r="AI9" i="61"/>
  <c r="B9" i="61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Z9" i="60"/>
  <c r="AA9" i="60"/>
  <c r="AB9" i="60"/>
  <c r="AC9" i="60"/>
  <c r="AD9" i="60"/>
  <c r="AE9" i="60"/>
  <c r="AF9" i="60"/>
  <c r="AG9" i="60"/>
  <c r="AH9" i="60"/>
  <c r="AI9" i="60"/>
  <c r="B9" i="60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Z9" i="59"/>
  <c r="AA9" i="59"/>
  <c r="AB9" i="59"/>
  <c r="AC9" i="59"/>
  <c r="AD9" i="59"/>
  <c r="AE9" i="59"/>
  <c r="AF9" i="59"/>
  <c r="AG9" i="59"/>
  <c r="AH9" i="59"/>
  <c r="AI9" i="59"/>
  <c r="B9" i="59"/>
  <c r="C9" i="58"/>
  <c r="D9" i="58"/>
  <c r="E9" i="58"/>
  <c r="F9" i="58"/>
  <c r="G9" i="58"/>
  <c r="H9" i="58"/>
  <c r="I9" i="58"/>
  <c r="J9" i="58"/>
  <c r="K9" i="58"/>
  <c r="L9" i="58"/>
  <c r="M9" i="58"/>
  <c r="N9" i="58"/>
  <c r="O9" i="58"/>
  <c r="P9" i="58"/>
  <c r="Q9" i="58"/>
  <c r="R9" i="58"/>
  <c r="S9" i="58"/>
  <c r="T9" i="58"/>
  <c r="U9" i="58"/>
  <c r="V9" i="58"/>
  <c r="W9" i="58"/>
  <c r="X9" i="58"/>
  <c r="Y9" i="58"/>
  <c r="Z9" i="58"/>
  <c r="AA9" i="58"/>
  <c r="AB9" i="58"/>
  <c r="AC9" i="58"/>
  <c r="AD9" i="58"/>
  <c r="AE9" i="58"/>
  <c r="AF9" i="58"/>
  <c r="AG9" i="58"/>
  <c r="AH9" i="58"/>
  <c r="AI9" i="58"/>
  <c r="B9" i="58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Z9" i="56"/>
  <c r="AA9" i="56"/>
  <c r="AB9" i="56"/>
  <c r="AC9" i="56"/>
  <c r="AD9" i="56"/>
  <c r="AE9" i="56"/>
  <c r="AF9" i="56"/>
  <c r="AG9" i="56"/>
  <c r="AH9" i="56"/>
  <c r="AI9" i="56"/>
  <c r="B9" i="56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Z9" i="41"/>
  <c r="AA9" i="41"/>
  <c r="AB9" i="41"/>
  <c r="AC9" i="41"/>
  <c r="AD9" i="41"/>
  <c r="AE9" i="41"/>
  <c r="AF9" i="41"/>
  <c r="AG9" i="41"/>
  <c r="AH9" i="41"/>
  <c r="AI9" i="41"/>
  <c r="B9" i="41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C9" i="40"/>
  <c r="D9" i="40"/>
  <c r="E9" i="40"/>
  <c r="F9" i="40"/>
  <c r="G9" i="40"/>
  <c r="H9" i="40"/>
  <c r="I9" i="40"/>
  <c r="J9" i="40"/>
  <c r="B9" i="40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C9" i="39"/>
  <c r="D9" i="39"/>
  <c r="E9" i="39"/>
  <c r="F9" i="39"/>
  <c r="G9" i="39"/>
  <c r="H9" i="39"/>
  <c r="I9" i="39"/>
  <c r="J9" i="39"/>
  <c r="K9" i="39"/>
  <c r="L9" i="39"/>
  <c r="M9" i="39"/>
  <c r="B9" i="39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B9" i="38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B9" i="37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B9" i="36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B9" i="35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B9" i="34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Z9" i="55"/>
  <c r="AA9" i="55"/>
  <c r="AB9" i="55"/>
  <c r="AC9" i="55"/>
  <c r="AD9" i="55"/>
  <c r="AE9" i="55"/>
  <c r="AF9" i="55"/>
  <c r="AG9" i="55"/>
  <c r="AH9" i="55"/>
  <c r="AI9" i="55"/>
  <c r="B9" i="55"/>
  <c r="C9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T9" i="54"/>
  <c r="U9" i="54"/>
  <c r="V9" i="54"/>
  <c r="W9" i="54"/>
  <c r="X9" i="54"/>
  <c r="Y9" i="54"/>
  <c r="Z9" i="54"/>
  <c r="AA9" i="54"/>
  <c r="AB9" i="54"/>
  <c r="AC9" i="54"/>
  <c r="AD9" i="54"/>
  <c r="AE9" i="54"/>
  <c r="AF9" i="54"/>
  <c r="AG9" i="54"/>
  <c r="AH9" i="54"/>
  <c r="AI9" i="54"/>
  <c r="B9" i="54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W9" i="53"/>
  <c r="X9" i="53"/>
  <c r="Y9" i="53"/>
  <c r="Z9" i="53"/>
  <c r="AA9" i="53"/>
  <c r="AB9" i="53"/>
  <c r="AC9" i="53"/>
  <c r="AD9" i="53"/>
  <c r="AE9" i="53"/>
  <c r="AF9" i="53"/>
  <c r="AG9" i="53"/>
  <c r="AH9" i="53"/>
  <c r="AI9" i="53"/>
  <c r="B9" i="5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9" i="33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9" i="32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9" i="31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9" i="30"/>
  <c r="B7" i="69" l="1"/>
  <c r="B6" i="69"/>
  <c r="B77" i="42"/>
  <c r="B75" i="42"/>
  <c r="C13" i="42"/>
  <c r="B8" i="69"/>
  <c r="B10" i="69" s="1"/>
  <c r="B11" i="69" s="1"/>
  <c r="B5" i="69" l="1"/>
  <c r="E4" i="69" l="1"/>
  <c r="E5" i="69" s="1"/>
  <c r="E6" i="69" s="1"/>
  <c r="E7" i="69" s="1"/>
  <c r="E8" i="69" s="1"/>
  <c r="E9" i="69" s="1"/>
  <c r="C3" i="59" l="1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Z6" i="59"/>
  <c r="AA6" i="59"/>
  <c r="AB6" i="59"/>
  <c r="AC6" i="59"/>
  <c r="AD6" i="59"/>
  <c r="AE6" i="59"/>
  <c r="AF6" i="59"/>
  <c r="AG6" i="59"/>
  <c r="AH6" i="59"/>
  <c r="AI6" i="59"/>
  <c r="C6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Z3" i="59"/>
  <c r="AA3" i="59"/>
  <c r="AB3" i="59"/>
  <c r="AC3" i="59"/>
  <c r="AD3" i="59"/>
  <c r="AE3" i="59"/>
  <c r="AF3" i="59"/>
  <c r="AG3" i="59"/>
  <c r="AH3" i="59"/>
  <c r="AI3" i="59"/>
  <c r="B6" i="59"/>
  <c r="B3" i="59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3" i="33"/>
  <c r="D5" i="32"/>
  <c r="E5" i="32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C5" i="32"/>
  <c r="D4" i="32"/>
  <c r="E4" i="32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AG4" i="32" s="1"/>
  <c r="AH4" i="32" s="1"/>
  <c r="AI4" i="32" s="1"/>
  <c r="C4" i="32"/>
  <c r="B3" i="67" l="1"/>
  <c r="B4" i="67" s="1"/>
  <c r="B5" i="67" s="1"/>
  <c r="F17" i="29" s="1"/>
  <c r="B6" i="61" s="1"/>
  <c r="C6" i="61" s="1"/>
  <c r="D6" i="61" s="1"/>
  <c r="E6" i="61" s="1"/>
  <c r="F6" i="61" s="1"/>
  <c r="G6" i="61" s="1"/>
  <c r="H6" i="61" s="1"/>
  <c r="I6" i="61" s="1"/>
  <c r="J6" i="61" s="1"/>
  <c r="K6" i="61" s="1"/>
  <c r="L6" i="61" s="1"/>
  <c r="M6" i="61" s="1"/>
  <c r="N6" i="61" s="1"/>
  <c r="O6" i="61" s="1"/>
  <c r="P6" i="61" s="1"/>
  <c r="Q6" i="61" s="1"/>
  <c r="R6" i="61" s="1"/>
  <c r="S6" i="61" s="1"/>
  <c r="T6" i="61" s="1"/>
  <c r="U6" i="61" s="1"/>
  <c r="V6" i="61" s="1"/>
  <c r="W6" i="61" s="1"/>
  <c r="X6" i="61" s="1"/>
  <c r="Y6" i="61" s="1"/>
  <c r="Z6" i="61" s="1"/>
  <c r="AA6" i="61" s="1"/>
  <c r="AB6" i="61" s="1"/>
  <c r="AC6" i="61" s="1"/>
  <c r="AD6" i="61" s="1"/>
  <c r="AE6" i="61" s="1"/>
  <c r="AF6" i="61" s="1"/>
  <c r="AG6" i="61" s="1"/>
  <c r="AH6" i="61" s="1"/>
  <c r="AI6" i="61" s="1"/>
  <c r="B13" i="25"/>
  <c r="B14" i="25" s="1"/>
  <c r="B15" i="25" s="1"/>
  <c r="F15" i="29"/>
  <c r="C15" i="29"/>
  <c r="B3" i="66"/>
  <c r="C17" i="29" l="1"/>
  <c r="B3" i="61" s="1"/>
  <c r="C3" i="61" s="1"/>
  <c r="D3" i="61" s="1"/>
  <c r="E3" i="61" s="1"/>
  <c r="F3" i="61" s="1"/>
  <c r="G3" i="61" s="1"/>
  <c r="H3" i="61" s="1"/>
  <c r="I3" i="61" s="1"/>
  <c r="J3" i="61" s="1"/>
  <c r="K3" i="61" s="1"/>
  <c r="L3" i="61" s="1"/>
  <c r="M3" i="61" s="1"/>
  <c r="N3" i="61" s="1"/>
  <c r="O3" i="61" s="1"/>
  <c r="P3" i="61" s="1"/>
  <c r="Q3" i="61" s="1"/>
  <c r="R3" i="61" s="1"/>
  <c r="S3" i="61" s="1"/>
  <c r="T3" i="61" s="1"/>
  <c r="U3" i="61" s="1"/>
  <c r="V3" i="61" s="1"/>
  <c r="W3" i="61" s="1"/>
  <c r="X3" i="61" s="1"/>
  <c r="Y3" i="61" s="1"/>
  <c r="Z3" i="61" s="1"/>
  <c r="AA3" i="61" s="1"/>
  <c r="AB3" i="61" s="1"/>
  <c r="AC3" i="61" s="1"/>
  <c r="AD3" i="61" s="1"/>
  <c r="AE3" i="61" s="1"/>
  <c r="AF3" i="61" s="1"/>
  <c r="AG3" i="61" s="1"/>
  <c r="AH3" i="61" s="1"/>
  <c r="AI3" i="61" s="1"/>
  <c r="B8" i="65" l="1"/>
  <c r="B9" i="65" s="1"/>
  <c r="B10" i="65" s="1"/>
  <c r="B70" i="42"/>
  <c r="F14" i="29" l="1"/>
  <c r="B6" i="58" s="1"/>
  <c r="C14" i="29"/>
  <c r="B3" i="58" s="1"/>
  <c r="K17" i="64"/>
  <c r="F17" i="64"/>
  <c r="E17" i="64"/>
  <c r="D17" i="64"/>
  <c r="C17" i="64"/>
  <c r="B17" i="64"/>
  <c r="K16" i="64"/>
  <c r="I16" i="64"/>
  <c r="H16" i="64"/>
  <c r="G16" i="64"/>
  <c r="F16" i="64"/>
  <c r="E16" i="64"/>
  <c r="D16" i="64"/>
  <c r="C16" i="64"/>
  <c r="B16" i="64"/>
  <c r="K15" i="64"/>
  <c r="I15" i="64"/>
  <c r="H15" i="64"/>
  <c r="G15" i="64"/>
  <c r="F15" i="64"/>
  <c r="E15" i="64"/>
  <c r="D15" i="64"/>
  <c r="C15" i="64"/>
  <c r="B15" i="64"/>
  <c r="J14" i="64"/>
  <c r="J13" i="64"/>
  <c r="D6" i="58" l="1"/>
  <c r="H6" i="58"/>
  <c r="L6" i="58"/>
  <c r="P6" i="58"/>
  <c r="T6" i="58"/>
  <c r="X6" i="58"/>
  <c r="AB6" i="58"/>
  <c r="AF6" i="58"/>
  <c r="C6" i="58"/>
  <c r="F3" i="58"/>
  <c r="J3" i="58"/>
  <c r="N3" i="58"/>
  <c r="R3" i="58"/>
  <c r="V3" i="58"/>
  <c r="Z3" i="58"/>
  <c r="AD3" i="58"/>
  <c r="AH3" i="58"/>
  <c r="E6" i="58"/>
  <c r="I6" i="58"/>
  <c r="M6" i="58"/>
  <c r="Q6" i="58"/>
  <c r="U6" i="58"/>
  <c r="Y6" i="58"/>
  <c r="AC6" i="58"/>
  <c r="AG6" i="58"/>
  <c r="C3" i="58"/>
  <c r="G3" i="58"/>
  <c r="J6" i="58"/>
  <c r="R6" i="58"/>
  <c r="Z6" i="58"/>
  <c r="AH6" i="58"/>
  <c r="H3" i="58"/>
  <c r="M3" i="58"/>
  <c r="S3" i="58"/>
  <c r="X3" i="58"/>
  <c r="AC3" i="58"/>
  <c r="AI3" i="58"/>
  <c r="K6" i="58"/>
  <c r="S6" i="58"/>
  <c r="AA6" i="58"/>
  <c r="AI6" i="58"/>
  <c r="I3" i="58"/>
  <c r="O3" i="58"/>
  <c r="T3" i="58"/>
  <c r="Y3" i="58"/>
  <c r="AE3" i="58"/>
  <c r="F6" i="58"/>
  <c r="N6" i="58"/>
  <c r="V6" i="58"/>
  <c r="AD6" i="58"/>
  <c r="D3" i="58"/>
  <c r="K3" i="58"/>
  <c r="P3" i="58"/>
  <c r="U3" i="58"/>
  <c r="AA3" i="58"/>
  <c r="AF3" i="58"/>
  <c r="W6" i="58"/>
  <c r="Q3" i="58"/>
  <c r="AE6" i="58"/>
  <c r="W3" i="58"/>
  <c r="G6" i="58"/>
  <c r="E3" i="58"/>
  <c r="AB3" i="58"/>
  <c r="O6" i="58"/>
  <c r="L3" i="58"/>
  <c r="AG3" i="58"/>
  <c r="J16" i="64"/>
  <c r="J15" i="64"/>
  <c r="J17" i="64"/>
  <c r="B21" i="43"/>
  <c r="B19" i="43"/>
  <c r="C18" i="43"/>
  <c r="D18" i="43"/>
  <c r="E18" i="43"/>
  <c r="B18" i="43"/>
  <c r="D25" i="27" l="1"/>
  <c r="E25" i="27"/>
  <c r="C25" i="27"/>
  <c r="D8" i="27"/>
  <c r="D10" i="27" s="1"/>
  <c r="D12" i="27" s="1"/>
  <c r="E8" i="27"/>
  <c r="E10" i="27" s="1"/>
  <c r="E12" i="27" s="1"/>
  <c r="C8" i="27"/>
  <c r="C10" i="27" s="1"/>
  <c r="C12" i="27" s="1"/>
  <c r="C12" i="42"/>
  <c r="D13" i="27" l="1"/>
  <c r="D14" i="27" s="1"/>
  <c r="D15" i="27" s="1"/>
  <c r="D20" i="27" s="1"/>
  <c r="C13" i="27"/>
  <c r="C14" i="27" s="1"/>
  <c r="C15" i="27" s="1"/>
  <c r="C20" i="27" s="1"/>
  <c r="E13" i="27"/>
  <c r="E14" i="27" s="1"/>
  <c r="E15" i="27" s="1"/>
  <c r="E20" i="27" s="1"/>
  <c r="G48" i="63"/>
  <c r="C19" i="48"/>
  <c r="C17" i="48"/>
  <c r="C16" i="48"/>
  <c r="C15" i="48"/>
  <c r="C14" i="48"/>
  <c r="C13" i="48"/>
  <c r="C12" i="48"/>
  <c r="C11" i="48"/>
  <c r="C10" i="48"/>
  <c r="G47" i="63"/>
  <c r="B23" i="49"/>
  <c r="F5" i="50"/>
  <c r="F6" i="50" s="1"/>
  <c r="F7" i="50" s="1"/>
  <c r="F8" i="50" s="1"/>
  <c r="E2" i="29" s="1"/>
  <c r="G5" i="50"/>
  <c r="G6" i="50" s="1"/>
  <c r="G7" i="50" s="1"/>
  <c r="G8" i="50" s="1"/>
  <c r="H5" i="50"/>
  <c r="H6" i="50" s="1"/>
  <c r="H7" i="50" s="1"/>
  <c r="H8" i="50" s="1"/>
  <c r="I5" i="50"/>
  <c r="I6" i="50" s="1"/>
  <c r="I7" i="50" s="1"/>
  <c r="I8" i="50" s="1"/>
  <c r="J5" i="50"/>
  <c r="J6" i="50" s="1"/>
  <c r="J7" i="50" s="1"/>
  <c r="J8" i="50" s="1"/>
  <c r="K5" i="50"/>
  <c r="K6" i="50" s="1"/>
  <c r="K7" i="50" s="1"/>
  <c r="K8" i="50" s="1"/>
  <c r="E5" i="50"/>
  <c r="E6" i="50" s="1"/>
  <c r="E7" i="50" s="1"/>
  <c r="E8" i="50" s="1"/>
  <c r="D2" i="29" s="1"/>
  <c r="AI8" i="62"/>
  <c r="AH8" i="62"/>
  <c r="AG8" i="62"/>
  <c r="AF8" i="62"/>
  <c r="AE8" i="62"/>
  <c r="AD8" i="62"/>
  <c r="AC8" i="62"/>
  <c r="AB8" i="62"/>
  <c r="AA8" i="62"/>
  <c r="Z8" i="62"/>
  <c r="AI8" i="61"/>
  <c r="AH8" i="61"/>
  <c r="AG8" i="61"/>
  <c r="AF8" i="61"/>
  <c r="AE8" i="61"/>
  <c r="AD8" i="61"/>
  <c r="AC8" i="61"/>
  <c r="AB8" i="61"/>
  <c r="AA8" i="61"/>
  <c r="Z8" i="61"/>
  <c r="AI7" i="61"/>
  <c r="AH7" i="61"/>
  <c r="AG7" i="61"/>
  <c r="AF7" i="61"/>
  <c r="AE7" i="61"/>
  <c r="AD7" i="61"/>
  <c r="AC7" i="61"/>
  <c r="AB7" i="61"/>
  <c r="AA7" i="61"/>
  <c r="Z7" i="61"/>
  <c r="AI5" i="61"/>
  <c r="AH5" i="61"/>
  <c r="AG5" i="61"/>
  <c r="AF5" i="61"/>
  <c r="AE5" i="61"/>
  <c r="AD5" i="61"/>
  <c r="AC5" i="61"/>
  <c r="AB5" i="61"/>
  <c r="AA5" i="61"/>
  <c r="Z5" i="61"/>
  <c r="AI4" i="61"/>
  <c r="AH4" i="61"/>
  <c r="AG4" i="61"/>
  <c r="AF4" i="61"/>
  <c r="AE4" i="61"/>
  <c r="AD4" i="61"/>
  <c r="AC4" i="61"/>
  <c r="AB4" i="61"/>
  <c r="AA4" i="61"/>
  <c r="Z4" i="61"/>
  <c r="AI2" i="61"/>
  <c r="AH2" i="61"/>
  <c r="AG2" i="61"/>
  <c r="AF2" i="61"/>
  <c r="AE2" i="61"/>
  <c r="AD2" i="61"/>
  <c r="AC2" i="61"/>
  <c r="AB2" i="61"/>
  <c r="AA2" i="61"/>
  <c r="Z2" i="61"/>
  <c r="AI8" i="60"/>
  <c r="AH8" i="60"/>
  <c r="AG8" i="60"/>
  <c r="AF8" i="60"/>
  <c r="AE8" i="60"/>
  <c r="AD8" i="60"/>
  <c r="AC8" i="60"/>
  <c r="AB8" i="60"/>
  <c r="AA8" i="60"/>
  <c r="Z8" i="60"/>
  <c r="AI7" i="60"/>
  <c r="AH7" i="60"/>
  <c r="AG7" i="60"/>
  <c r="AF7" i="60"/>
  <c r="AE7" i="60"/>
  <c r="AD7" i="60"/>
  <c r="AC7" i="60"/>
  <c r="AB7" i="60"/>
  <c r="AA7" i="60"/>
  <c r="Z7" i="60"/>
  <c r="AI8" i="59"/>
  <c r="AH8" i="59"/>
  <c r="AG8" i="59"/>
  <c r="AF8" i="59"/>
  <c r="AE8" i="59"/>
  <c r="AD8" i="59"/>
  <c r="AC8" i="59"/>
  <c r="AB8" i="59"/>
  <c r="AA8" i="59"/>
  <c r="Z8" i="59"/>
  <c r="AI8" i="58"/>
  <c r="AH8" i="58"/>
  <c r="AG8" i="58"/>
  <c r="AF8" i="58"/>
  <c r="AE8" i="58"/>
  <c r="AD8" i="58"/>
  <c r="AC8" i="58"/>
  <c r="AB8" i="58"/>
  <c r="AA8" i="58"/>
  <c r="Z8" i="58"/>
  <c r="AI7" i="58"/>
  <c r="AH7" i="58"/>
  <c r="AG7" i="58"/>
  <c r="AF7" i="58"/>
  <c r="AE7" i="58"/>
  <c r="AD7" i="58"/>
  <c r="AC7" i="58"/>
  <c r="AB7" i="58"/>
  <c r="AA7" i="58"/>
  <c r="Z7" i="58"/>
  <c r="AI2" i="58"/>
  <c r="AH2" i="58"/>
  <c r="AG2" i="58"/>
  <c r="AF2" i="58"/>
  <c r="AE2" i="58"/>
  <c r="AD2" i="58"/>
  <c r="AC2" i="58"/>
  <c r="AB2" i="58"/>
  <c r="AA2" i="58"/>
  <c r="Z2" i="58"/>
  <c r="AI8" i="56" l="1"/>
  <c r="AH8" i="56"/>
  <c r="AG8" i="56"/>
  <c r="AF8" i="56"/>
  <c r="AE8" i="56"/>
  <c r="AD8" i="56"/>
  <c r="AC8" i="56"/>
  <c r="AB8" i="56"/>
  <c r="AI7" i="56"/>
  <c r="AH7" i="56"/>
  <c r="AG7" i="56"/>
  <c r="AF7" i="56"/>
  <c r="AE7" i="56"/>
  <c r="AD7" i="56"/>
  <c r="AC7" i="56"/>
  <c r="AB7" i="56"/>
  <c r="AI6" i="56"/>
  <c r="AH6" i="56"/>
  <c r="AG6" i="56"/>
  <c r="AF6" i="56"/>
  <c r="AE6" i="56"/>
  <c r="AD6" i="56"/>
  <c r="AC6" i="56"/>
  <c r="AB6" i="56"/>
  <c r="AI5" i="56"/>
  <c r="AH5" i="56"/>
  <c r="AG5" i="56"/>
  <c r="AF5" i="56"/>
  <c r="AE5" i="56"/>
  <c r="AD5" i="56"/>
  <c r="AC5" i="56"/>
  <c r="AB5" i="56"/>
  <c r="AI4" i="56"/>
  <c r="AH4" i="56"/>
  <c r="AG4" i="56"/>
  <c r="AF4" i="56"/>
  <c r="AE4" i="56"/>
  <c r="AD4" i="56"/>
  <c r="AC4" i="56"/>
  <c r="AB4" i="56"/>
  <c r="AI3" i="56"/>
  <c r="AH3" i="56"/>
  <c r="AG3" i="56"/>
  <c r="AF3" i="56"/>
  <c r="AE3" i="56"/>
  <c r="AD3" i="56"/>
  <c r="AC3" i="56"/>
  <c r="AB3" i="56"/>
  <c r="AI2" i="56"/>
  <c r="AH2" i="56"/>
  <c r="AG2" i="56"/>
  <c r="AF2" i="56"/>
  <c r="AE2" i="56"/>
  <c r="AD2" i="56"/>
  <c r="AC2" i="56"/>
  <c r="AB2" i="56"/>
  <c r="AI8" i="55"/>
  <c r="AH8" i="55"/>
  <c r="AG8" i="55"/>
  <c r="AF8" i="55"/>
  <c r="AE8" i="55"/>
  <c r="AD8" i="55"/>
  <c r="AC8" i="55"/>
  <c r="AB8" i="55"/>
  <c r="AI7" i="55"/>
  <c r="AH7" i="55"/>
  <c r="AG7" i="55"/>
  <c r="AF7" i="55"/>
  <c r="AE7" i="55"/>
  <c r="AD7" i="55"/>
  <c r="AC7" i="55"/>
  <c r="AB7" i="55"/>
  <c r="AI6" i="55"/>
  <c r="AH6" i="55"/>
  <c r="AG6" i="55"/>
  <c r="AF6" i="55"/>
  <c r="AE6" i="55"/>
  <c r="AD6" i="55"/>
  <c r="AC6" i="55"/>
  <c r="AB6" i="55"/>
  <c r="AI5" i="55"/>
  <c r="AH5" i="55"/>
  <c r="AG5" i="55"/>
  <c r="AF5" i="55"/>
  <c r="AE5" i="55"/>
  <c r="AD5" i="55"/>
  <c r="AC5" i="55"/>
  <c r="AB5" i="55"/>
  <c r="AI4" i="55"/>
  <c r="AH4" i="55"/>
  <c r="AG4" i="55"/>
  <c r="AF4" i="55"/>
  <c r="AE4" i="55"/>
  <c r="AD4" i="55"/>
  <c r="AC4" i="55"/>
  <c r="AB4" i="55"/>
  <c r="AI3" i="55"/>
  <c r="AH3" i="55"/>
  <c r="AG3" i="55"/>
  <c r="AF3" i="55"/>
  <c r="AE3" i="55"/>
  <c r="AD3" i="55"/>
  <c r="AC3" i="55"/>
  <c r="AB3" i="55"/>
  <c r="AI2" i="55"/>
  <c r="AH2" i="55"/>
  <c r="AG2" i="55"/>
  <c r="AF2" i="55"/>
  <c r="AE2" i="55"/>
  <c r="AD2" i="55"/>
  <c r="AC2" i="55"/>
  <c r="AB2" i="55"/>
  <c r="AI8" i="54"/>
  <c r="AH8" i="54"/>
  <c r="AG8" i="54"/>
  <c r="AF8" i="54"/>
  <c r="AE8" i="54"/>
  <c r="AD8" i="54"/>
  <c r="AC8" i="54"/>
  <c r="AB8" i="54"/>
  <c r="AI7" i="54"/>
  <c r="AH7" i="54"/>
  <c r="AG7" i="54"/>
  <c r="AF7" i="54"/>
  <c r="AE7" i="54"/>
  <c r="AD7" i="54"/>
  <c r="AC7" i="54"/>
  <c r="AB7" i="54"/>
  <c r="AI6" i="54"/>
  <c r="AH6" i="54"/>
  <c r="AG6" i="54"/>
  <c r="AF6" i="54"/>
  <c r="AE6" i="54"/>
  <c r="AD6" i="54"/>
  <c r="AC6" i="54"/>
  <c r="AB6" i="54"/>
  <c r="AI5" i="54"/>
  <c r="AH5" i="54"/>
  <c r="AG5" i="54"/>
  <c r="AF5" i="54"/>
  <c r="AE5" i="54"/>
  <c r="AD5" i="54"/>
  <c r="AC5" i="54"/>
  <c r="AB5" i="54"/>
  <c r="AI4" i="54"/>
  <c r="AH4" i="54"/>
  <c r="AG4" i="54"/>
  <c r="AF4" i="54"/>
  <c r="AE4" i="54"/>
  <c r="AD4" i="54"/>
  <c r="AC4" i="54"/>
  <c r="AB4" i="54"/>
  <c r="AI3" i="54"/>
  <c r="AH3" i="54"/>
  <c r="AG3" i="54"/>
  <c r="AF3" i="54"/>
  <c r="AE3" i="54"/>
  <c r="AD3" i="54"/>
  <c r="AC3" i="54"/>
  <c r="AB3" i="54"/>
  <c r="AI2" i="54"/>
  <c r="AH2" i="54"/>
  <c r="AG2" i="54"/>
  <c r="AF2" i="54"/>
  <c r="AE2" i="54"/>
  <c r="AD2" i="54"/>
  <c r="AC2" i="54"/>
  <c r="AB2" i="54"/>
  <c r="AI8" i="53"/>
  <c r="AH8" i="53"/>
  <c r="AG8" i="53"/>
  <c r="AF8" i="53"/>
  <c r="AE8" i="53"/>
  <c r="AD8" i="53"/>
  <c r="AC8" i="53"/>
  <c r="AB8" i="53"/>
  <c r="AI7" i="53"/>
  <c r="AH7" i="53"/>
  <c r="AG7" i="53"/>
  <c r="AF7" i="53"/>
  <c r="AE7" i="53"/>
  <c r="AD7" i="53"/>
  <c r="AC7" i="53"/>
  <c r="AB7" i="53"/>
  <c r="AI6" i="53"/>
  <c r="AH6" i="53"/>
  <c r="AG6" i="53"/>
  <c r="AF6" i="53"/>
  <c r="AE6" i="53"/>
  <c r="AD6" i="53"/>
  <c r="AC6" i="53"/>
  <c r="AB6" i="53"/>
  <c r="AI5" i="53"/>
  <c r="AH5" i="53"/>
  <c r="AG5" i="53"/>
  <c r="AF5" i="53"/>
  <c r="AE5" i="53"/>
  <c r="AD5" i="53"/>
  <c r="AC5" i="53"/>
  <c r="AB5" i="53"/>
  <c r="AI4" i="53"/>
  <c r="AH4" i="53"/>
  <c r="AG4" i="53"/>
  <c r="AF4" i="53"/>
  <c r="AE4" i="53"/>
  <c r="AD4" i="53"/>
  <c r="AC4" i="53"/>
  <c r="AB4" i="53"/>
  <c r="AI3" i="53"/>
  <c r="AH3" i="53"/>
  <c r="AG3" i="53"/>
  <c r="AF3" i="53"/>
  <c r="AE3" i="53"/>
  <c r="AD3" i="53"/>
  <c r="AC3" i="53"/>
  <c r="AB3" i="53"/>
  <c r="AI2" i="53"/>
  <c r="AH2" i="53"/>
  <c r="AG2" i="53"/>
  <c r="AF2" i="53"/>
  <c r="AE2" i="53"/>
  <c r="AD2" i="53"/>
  <c r="AC2" i="53"/>
  <c r="AB2" i="53"/>
  <c r="B5" i="50" l="1"/>
  <c r="A5" i="50"/>
  <c r="A6" i="50" s="1"/>
  <c r="A7" i="50" s="1"/>
  <c r="A8" i="50" s="1"/>
  <c r="B5" i="30" s="1"/>
  <c r="C23" i="49"/>
  <c r="C18" i="49"/>
  <c r="B18" i="49"/>
  <c r="B5" i="49"/>
  <c r="B6" i="49" s="1"/>
  <c r="B65" i="42"/>
  <c r="B66" i="42" s="1"/>
  <c r="B61" i="42"/>
  <c r="C21" i="48"/>
  <c r="C24" i="48" s="1"/>
  <c r="B5" i="47"/>
  <c r="B56" i="42"/>
  <c r="B57" i="42" s="1"/>
  <c r="B49" i="42"/>
  <c r="B50" i="42" s="1"/>
  <c r="B51" i="42" s="1"/>
  <c r="B12" i="46" s="1"/>
  <c r="B44" i="42"/>
  <c r="B45" i="42" s="1"/>
  <c r="B46" i="42" s="1"/>
  <c r="B4" i="46" s="1"/>
  <c r="B3" i="45"/>
  <c r="C5" i="29" s="1"/>
  <c r="B3" i="33" s="1"/>
  <c r="F5" i="30" l="1"/>
  <c r="J5" i="30"/>
  <c r="N5" i="30"/>
  <c r="R5" i="30"/>
  <c r="V5" i="30"/>
  <c r="Z5" i="30"/>
  <c r="AD5" i="30"/>
  <c r="AH5" i="30"/>
  <c r="E5" i="30"/>
  <c r="K5" i="30"/>
  <c r="P5" i="30"/>
  <c r="U5" i="30"/>
  <c r="AA5" i="30"/>
  <c r="AF5" i="30"/>
  <c r="M5" i="30"/>
  <c r="S5" i="30"/>
  <c r="AC5" i="30"/>
  <c r="O5" i="30"/>
  <c r="AE5" i="30"/>
  <c r="G5" i="30"/>
  <c r="L5" i="30"/>
  <c r="Q5" i="30"/>
  <c r="W5" i="30"/>
  <c r="AB5" i="30"/>
  <c r="AG5" i="30"/>
  <c r="H5" i="30"/>
  <c r="X5" i="30"/>
  <c r="AI5" i="30"/>
  <c r="D5" i="30"/>
  <c r="I5" i="30"/>
  <c r="T5" i="30"/>
  <c r="Y5" i="30"/>
  <c r="C5" i="30"/>
  <c r="B13" i="46"/>
  <c r="B14" i="46" s="1"/>
  <c r="B8" i="29" s="1"/>
  <c r="B5" i="46"/>
  <c r="B6" i="46" s="1"/>
  <c r="B7" i="29" s="1"/>
  <c r="B6" i="50"/>
  <c r="B7" i="50" s="1"/>
  <c r="B8" i="50" s="1"/>
  <c r="F2" i="29" s="1"/>
  <c r="B6" i="30" s="1"/>
  <c r="B6" i="47"/>
  <c r="C25" i="48"/>
  <c r="B2" i="29"/>
  <c r="B2" i="30" s="1"/>
  <c r="B7" i="49"/>
  <c r="B8" i="49" s="1"/>
  <c r="B9" i="49" s="1"/>
  <c r="B4" i="30"/>
  <c r="B27" i="27"/>
  <c r="B38" i="42"/>
  <c r="B39" i="42" s="1"/>
  <c r="G4" i="30" l="1"/>
  <c r="K4" i="30"/>
  <c r="O4" i="30"/>
  <c r="S4" i="30"/>
  <c r="W4" i="30"/>
  <c r="AA4" i="30"/>
  <c r="AE4" i="30"/>
  <c r="AI4" i="30"/>
  <c r="F4" i="30"/>
  <c r="L4" i="30"/>
  <c r="Q4" i="30"/>
  <c r="V4" i="30"/>
  <c r="AB4" i="30"/>
  <c r="AG4" i="30"/>
  <c r="C4" i="30"/>
  <c r="I4" i="30"/>
  <c r="Y4" i="30"/>
  <c r="J4" i="30"/>
  <c r="P4" i="30"/>
  <c r="Z4" i="30"/>
  <c r="AF4" i="30"/>
  <c r="H4" i="30"/>
  <c r="M4" i="30"/>
  <c r="R4" i="30"/>
  <c r="X4" i="30"/>
  <c r="AC4" i="30"/>
  <c r="AH4" i="30"/>
  <c r="N4" i="30"/>
  <c r="T4" i="30"/>
  <c r="AD4" i="30"/>
  <c r="D4" i="30"/>
  <c r="U4" i="30"/>
  <c r="E4" i="30"/>
  <c r="G6" i="30"/>
  <c r="K6" i="30"/>
  <c r="O6" i="30"/>
  <c r="S6" i="30"/>
  <c r="W6" i="30"/>
  <c r="AA6" i="30"/>
  <c r="AE6" i="30"/>
  <c r="AI6" i="30"/>
  <c r="F6" i="30"/>
  <c r="L6" i="30"/>
  <c r="Q6" i="30"/>
  <c r="V6" i="30"/>
  <c r="AB6" i="30"/>
  <c r="AG6" i="30"/>
  <c r="D6" i="30"/>
  <c r="N6" i="30"/>
  <c r="Y6" i="30"/>
  <c r="AD6" i="30"/>
  <c r="C6" i="30"/>
  <c r="J6" i="30"/>
  <c r="U6" i="30"/>
  <c r="AF6" i="30"/>
  <c r="H6" i="30"/>
  <c r="M6" i="30"/>
  <c r="R6" i="30"/>
  <c r="X6" i="30"/>
  <c r="AC6" i="30"/>
  <c r="AH6" i="30"/>
  <c r="I6" i="30"/>
  <c r="T6" i="30"/>
  <c r="E6" i="30"/>
  <c r="P6" i="30"/>
  <c r="Z6" i="30"/>
  <c r="D2" i="30"/>
  <c r="H2" i="30"/>
  <c r="L2" i="30"/>
  <c r="P2" i="30"/>
  <c r="T2" i="30"/>
  <c r="X2" i="30"/>
  <c r="AB2" i="30"/>
  <c r="AF2" i="30"/>
  <c r="C2" i="30"/>
  <c r="I2" i="30"/>
  <c r="N2" i="30"/>
  <c r="S2" i="30"/>
  <c r="Y2" i="30"/>
  <c r="AD2" i="30"/>
  <c r="AI2" i="30"/>
  <c r="J2" i="30"/>
  <c r="U2" i="30"/>
  <c r="F2" i="30"/>
  <c r="Q2" i="30"/>
  <c r="AA2" i="30"/>
  <c r="G2" i="30"/>
  <c r="M2" i="30"/>
  <c r="AC2" i="30"/>
  <c r="E2" i="30"/>
  <c r="O2" i="30"/>
  <c r="Z2" i="30"/>
  <c r="AE2" i="30"/>
  <c r="K2" i="30"/>
  <c r="V2" i="30"/>
  <c r="AG2" i="30"/>
  <c r="R2" i="30"/>
  <c r="W2" i="30"/>
  <c r="AH2" i="30"/>
  <c r="F8" i="29"/>
  <c r="F10" i="29" s="1"/>
  <c r="C8" i="29"/>
  <c r="C10" i="29" s="1"/>
  <c r="C26" i="48"/>
  <c r="C27" i="48" s="1"/>
  <c r="C4" i="29" s="1"/>
  <c r="B3" i="32" s="1"/>
  <c r="B7" i="47"/>
  <c r="B8" i="47" s="1"/>
  <c r="B28" i="49"/>
  <c r="B4" i="32"/>
  <c r="B22" i="43"/>
  <c r="B27" i="49"/>
  <c r="B2" i="36"/>
  <c r="B10" i="29"/>
  <c r="B2" i="38" s="1"/>
  <c r="B6" i="36"/>
  <c r="B6" i="38"/>
  <c r="B9" i="29"/>
  <c r="B2" i="37" s="1"/>
  <c r="B2" i="35"/>
  <c r="B3" i="38"/>
  <c r="B28" i="27"/>
  <c r="G3" i="32" l="1"/>
  <c r="K3" i="32"/>
  <c r="O3" i="32"/>
  <c r="S3" i="32"/>
  <c r="W3" i="32"/>
  <c r="AA3" i="32"/>
  <c r="AE3" i="32"/>
  <c r="AI3" i="32"/>
  <c r="E3" i="32"/>
  <c r="J3" i="32"/>
  <c r="P3" i="32"/>
  <c r="U3" i="32"/>
  <c r="Z3" i="32"/>
  <c r="AF3" i="32"/>
  <c r="H3" i="32"/>
  <c r="X3" i="32"/>
  <c r="AH3" i="32"/>
  <c r="I3" i="32"/>
  <c r="T3" i="32"/>
  <c r="AD3" i="32"/>
  <c r="C3" i="32"/>
  <c r="F3" i="32"/>
  <c r="L3" i="32"/>
  <c r="Q3" i="32"/>
  <c r="V3" i="32"/>
  <c r="AB3" i="32"/>
  <c r="AG3" i="32"/>
  <c r="M3" i="32"/>
  <c r="R3" i="32"/>
  <c r="AC3" i="32"/>
  <c r="D3" i="32"/>
  <c r="N3" i="32"/>
  <c r="Y3" i="32"/>
  <c r="G6" i="36"/>
  <c r="K6" i="36"/>
  <c r="O6" i="36"/>
  <c r="S6" i="36"/>
  <c r="W6" i="36"/>
  <c r="AA6" i="36"/>
  <c r="AE6" i="36"/>
  <c r="AI6" i="36"/>
  <c r="D6" i="36"/>
  <c r="H6" i="36"/>
  <c r="L6" i="36"/>
  <c r="P6" i="36"/>
  <c r="T6" i="36"/>
  <c r="X6" i="36"/>
  <c r="AB6" i="36"/>
  <c r="AF6" i="36"/>
  <c r="C6" i="36"/>
  <c r="E6" i="36"/>
  <c r="I6" i="36"/>
  <c r="M6" i="36"/>
  <c r="Q6" i="36"/>
  <c r="U6" i="36"/>
  <c r="Y6" i="36"/>
  <c r="AC6" i="36"/>
  <c r="AG6" i="36"/>
  <c r="F6" i="36"/>
  <c r="J6" i="36"/>
  <c r="N6" i="36"/>
  <c r="R6" i="36"/>
  <c r="V6" i="36"/>
  <c r="Z6" i="36"/>
  <c r="AD6" i="36"/>
  <c r="AH6" i="36"/>
  <c r="B5" i="32"/>
  <c r="F16" i="29"/>
  <c r="B6" i="60" s="1"/>
  <c r="E16" i="29"/>
  <c r="B5" i="60" s="1"/>
  <c r="D16" i="29"/>
  <c r="B4" i="60" s="1"/>
  <c r="C2" i="35"/>
  <c r="G2" i="35"/>
  <c r="K2" i="35"/>
  <c r="O2" i="35"/>
  <c r="S2" i="35"/>
  <c r="W2" i="35"/>
  <c r="AA2" i="35"/>
  <c r="AE2" i="35"/>
  <c r="AI2" i="35"/>
  <c r="E2" i="35"/>
  <c r="J2" i="35"/>
  <c r="P2" i="35"/>
  <c r="U2" i="35"/>
  <c r="Z2" i="35"/>
  <c r="AF2" i="35"/>
  <c r="M2" i="35"/>
  <c r="AC2" i="35"/>
  <c r="I2" i="35"/>
  <c r="N2" i="35"/>
  <c r="Y2" i="35"/>
  <c r="F2" i="35"/>
  <c r="L2" i="35"/>
  <c r="Q2" i="35"/>
  <c r="V2" i="35"/>
  <c r="AB2" i="35"/>
  <c r="AG2" i="35"/>
  <c r="H2" i="35"/>
  <c r="R2" i="35"/>
  <c r="X2" i="35"/>
  <c r="AH2" i="35"/>
  <c r="D2" i="35"/>
  <c r="T2" i="35"/>
  <c r="AD2" i="35"/>
  <c r="F2" i="38"/>
  <c r="J2" i="38"/>
  <c r="N2" i="38"/>
  <c r="R2" i="38"/>
  <c r="V2" i="38"/>
  <c r="Z2" i="38"/>
  <c r="AD2" i="38"/>
  <c r="AH2" i="38"/>
  <c r="H2" i="38"/>
  <c r="M2" i="38"/>
  <c r="S2" i="38"/>
  <c r="X2" i="38"/>
  <c r="AC2" i="38"/>
  <c r="AI2" i="38"/>
  <c r="D2" i="38"/>
  <c r="I2" i="38"/>
  <c r="O2" i="38"/>
  <c r="T2" i="38"/>
  <c r="Y2" i="38"/>
  <c r="AE2" i="38"/>
  <c r="C2" i="38"/>
  <c r="E2" i="38"/>
  <c r="K2" i="38"/>
  <c r="P2" i="38"/>
  <c r="U2" i="38"/>
  <c r="AA2" i="38"/>
  <c r="AF2" i="38"/>
  <c r="G2" i="38"/>
  <c r="L2" i="38"/>
  <c r="Q2" i="38"/>
  <c r="W2" i="38"/>
  <c r="AB2" i="38"/>
  <c r="AG2" i="38"/>
  <c r="G3" i="38"/>
  <c r="K3" i="38"/>
  <c r="O3" i="38"/>
  <c r="S3" i="38"/>
  <c r="W3" i="38"/>
  <c r="AA3" i="38"/>
  <c r="AE3" i="38"/>
  <c r="AI3" i="38"/>
  <c r="H3" i="38"/>
  <c r="M3" i="38"/>
  <c r="R3" i="38"/>
  <c r="X3" i="38"/>
  <c r="AC3" i="38"/>
  <c r="AH3" i="38"/>
  <c r="D3" i="38"/>
  <c r="I3" i="38"/>
  <c r="N3" i="38"/>
  <c r="T3" i="38"/>
  <c r="Y3" i="38"/>
  <c r="AD3" i="38"/>
  <c r="C3" i="38"/>
  <c r="E3" i="38"/>
  <c r="J3" i="38"/>
  <c r="P3" i="38"/>
  <c r="U3" i="38"/>
  <c r="Z3" i="38"/>
  <c r="AF3" i="38"/>
  <c r="F3" i="38"/>
  <c r="L3" i="38"/>
  <c r="Q3" i="38"/>
  <c r="V3" i="38"/>
  <c r="AB3" i="38"/>
  <c r="AG3" i="38"/>
  <c r="E6" i="38"/>
  <c r="I6" i="38"/>
  <c r="M6" i="38"/>
  <c r="Q6" i="38"/>
  <c r="U6" i="38"/>
  <c r="Y6" i="38"/>
  <c r="AC6" i="38"/>
  <c r="AG6" i="38"/>
  <c r="H6" i="38"/>
  <c r="N6" i="38"/>
  <c r="S6" i="38"/>
  <c r="X6" i="38"/>
  <c r="AD6" i="38"/>
  <c r="AI6" i="38"/>
  <c r="D6" i="38"/>
  <c r="J6" i="38"/>
  <c r="O6" i="38"/>
  <c r="T6" i="38"/>
  <c r="Z6" i="38"/>
  <c r="AE6" i="38"/>
  <c r="F6" i="38"/>
  <c r="K6" i="38"/>
  <c r="P6" i="38"/>
  <c r="V6" i="38"/>
  <c r="AA6" i="38"/>
  <c r="AF6" i="38"/>
  <c r="L6" i="38"/>
  <c r="AH6" i="38"/>
  <c r="R6" i="38"/>
  <c r="W6" i="38"/>
  <c r="G6" i="38"/>
  <c r="AB6" i="38"/>
  <c r="C6" i="38"/>
  <c r="B3" i="36"/>
  <c r="E2" i="37"/>
  <c r="I2" i="37"/>
  <c r="M2" i="37"/>
  <c r="G2" i="37"/>
  <c r="L2" i="37"/>
  <c r="Q2" i="37"/>
  <c r="U2" i="37"/>
  <c r="Y2" i="37"/>
  <c r="AC2" i="37"/>
  <c r="AG2" i="37"/>
  <c r="H2" i="37"/>
  <c r="N2" i="37"/>
  <c r="R2" i="37"/>
  <c r="V2" i="37"/>
  <c r="Z2" i="37"/>
  <c r="AD2" i="37"/>
  <c r="AH2" i="37"/>
  <c r="D2" i="37"/>
  <c r="J2" i="37"/>
  <c r="O2" i="37"/>
  <c r="S2" i="37"/>
  <c r="W2" i="37"/>
  <c r="AA2" i="37"/>
  <c r="AE2" i="37"/>
  <c r="AI2" i="37"/>
  <c r="F2" i="37"/>
  <c r="K2" i="37"/>
  <c r="P2" i="37"/>
  <c r="T2" i="37"/>
  <c r="X2" i="37"/>
  <c r="AB2" i="37"/>
  <c r="AF2" i="37"/>
  <c r="C2" i="37"/>
  <c r="D2" i="36"/>
  <c r="H2" i="36"/>
  <c r="L2" i="36"/>
  <c r="P2" i="36"/>
  <c r="T2" i="36"/>
  <c r="X2" i="36"/>
  <c r="AB2" i="36"/>
  <c r="AF2" i="36"/>
  <c r="C2" i="36"/>
  <c r="F2" i="36"/>
  <c r="K2" i="36"/>
  <c r="Q2" i="36"/>
  <c r="V2" i="36"/>
  <c r="AA2" i="36"/>
  <c r="AG2" i="36"/>
  <c r="I2" i="36"/>
  <c r="AD2" i="36"/>
  <c r="J2" i="36"/>
  <c r="U2" i="36"/>
  <c r="AE2" i="36"/>
  <c r="G2" i="36"/>
  <c r="M2" i="36"/>
  <c r="R2" i="36"/>
  <c r="W2" i="36"/>
  <c r="AC2" i="36"/>
  <c r="AH2" i="36"/>
  <c r="N2" i="36"/>
  <c r="S2" i="36"/>
  <c r="Y2" i="36"/>
  <c r="AI2" i="36"/>
  <c r="E2" i="36"/>
  <c r="O2" i="36"/>
  <c r="Z2" i="36"/>
  <c r="B29" i="27"/>
  <c r="B30" i="27" s="1"/>
  <c r="B4" i="29"/>
  <c r="B2" i="32" s="1"/>
  <c r="B23" i="43"/>
  <c r="B24" i="43" s="1"/>
  <c r="F4" i="29"/>
  <c r="B6" i="32" s="1"/>
  <c r="C13" i="29"/>
  <c r="B3" i="41" s="1"/>
  <c r="F13" i="29"/>
  <c r="B6" i="41" s="1"/>
  <c r="F3" i="29"/>
  <c r="B6" i="31" s="1"/>
  <c r="C3" i="29"/>
  <c r="B3" i="31" s="1"/>
  <c r="D6" i="32" l="1"/>
  <c r="H6" i="32"/>
  <c r="L6" i="32"/>
  <c r="P6" i="32"/>
  <c r="T6" i="32"/>
  <c r="X6" i="32"/>
  <c r="AB6" i="32"/>
  <c r="AF6" i="32"/>
  <c r="C6" i="32"/>
  <c r="F6" i="32"/>
  <c r="K6" i="32"/>
  <c r="Q6" i="32"/>
  <c r="V6" i="32"/>
  <c r="AA6" i="32"/>
  <c r="AG6" i="32"/>
  <c r="S6" i="32"/>
  <c r="AD6" i="32"/>
  <c r="E6" i="32"/>
  <c r="U6" i="32"/>
  <c r="AE6" i="32"/>
  <c r="G6" i="32"/>
  <c r="M6" i="32"/>
  <c r="R6" i="32"/>
  <c r="W6" i="32"/>
  <c r="AC6" i="32"/>
  <c r="AH6" i="32"/>
  <c r="I6" i="32"/>
  <c r="N6" i="32"/>
  <c r="Y6" i="32"/>
  <c r="AI6" i="32"/>
  <c r="J6" i="32"/>
  <c r="O6" i="32"/>
  <c r="Z6" i="32"/>
  <c r="F6" i="60"/>
  <c r="J6" i="60"/>
  <c r="N6" i="60"/>
  <c r="R6" i="60"/>
  <c r="V6" i="60"/>
  <c r="Z6" i="60"/>
  <c r="AD6" i="60"/>
  <c r="AH6" i="60"/>
  <c r="G6" i="60"/>
  <c r="K6" i="60"/>
  <c r="O6" i="60"/>
  <c r="S6" i="60"/>
  <c r="W6" i="60"/>
  <c r="AA6" i="60"/>
  <c r="AE6" i="60"/>
  <c r="AI6" i="60"/>
  <c r="D6" i="60"/>
  <c r="L6" i="60"/>
  <c r="T6" i="60"/>
  <c r="AB6" i="60"/>
  <c r="C6" i="60"/>
  <c r="E6" i="60"/>
  <c r="M6" i="60"/>
  <c r="U6" i="60"/>
  <c r="AC6" i="60"/>
  <c r="H6" i="60"/>
  <c r="P6" i="60"/>
  <c r="X6" i="60"/>
  <c r="AF6" i="60"/>
  <c r="AG6" i="60"/>
  <c r="I6" i="60"/>
  <c r="Q6" i="60"/>
  <c r="Y6" i="60"/>
  <c r="D3" i="31"/>
  <c r="H3" i="31"/>
  <c r="L3" i="31"/>
  <c r="P3" i="31"/>
  <c r="T3" i="31"/>
  <c r="X3" i="31"/>
  <c r="AB3" i="31"/>
  <c r="AF3" i="31"/>
  <c r="C3" i="31"/>
  <c r="G3" i="31"/>
  <c r="M3" i="31"/>
  <c r="R3" i="31"/>
  <c r="W3" i="31"/>
  <c r="AC3" i="31"/>
  <c r="AH3" i="31"/>
  <c r="J3" i="31"/>
  <c r="Z3" i="31"/>
  <c r="K3" i="31"/>
  <c r="V3" i="31"/>
  <c r="AG3" i="31"/>
  <c r="I3" i="31"/>
  <c r="N3" i="31"/>
  <c r="S3" i="31"/>
  <c r="Y3" i="31"/>
  <c r="AD3" i="31"/>
  <c r="AI3" i="31"/>
  <c r="E3" i="31"/>
  <c r="O3" i="31"/>
  <c r="U3" i="31"/>
  <c r="AE3" i="31"/>
  <c r="F3" i="31"/>
  <c r="Q3" i="31"/>
  <c r="AA3" i="31"/>
  <c r="G2" i="32"/>
  <c r="K2" i="32"/>
  <c r="O2" i="32"/>
  <c r="S2" i="32"/>
  <c r="W2" i="32"/>
  <c r="AA2" i="32"/>
  <c r="AE2" i="32"/>
  <c r="AI2" i="32"/>
  <c r="E2" i="32"/>
  <c r="J2" i="32"/>
  <c r="P2" i="32"/>
  <c r="U2" i="32"/>
  <c r="Z2" i="32"/>
  <c r="AF2" i="32"/>
  <c r="C2" i="32"/>
  <c r="M2" i="32"/>
  <c r="AC2" i="32"/>
  <c r="D2" i="32"/>
  <c r="N2" i="32"/>
  <c r="Y2" i="32"/>
  <c r="F2" i="32"/>
  <c r="L2" i="32"/>
  <c r="Q2" i="32"/>
  <c r="V2" i="32"/>
  <c r="AB2" i="32"/>
  <c r="AG2" i="32"/>
  <c r="H2" i="32"/>
  <c r="R2" i="32"/>
  <c r="X2" i="32"/>
  <c r="AH2" i="32"/>
  <c r="I2" i="32"/>
  <c r="T2" i="32"/>
  <c r="AD2" i="32"/>
  <c r="D3" i="36"/>
  <c r="E3" i="36"/>
  <c r="I3" i="36"/>
  <c r="M3" i="36"/>
  <c r="Q3" i="36"/>
  <c r="U3" i="36"/>
  <c r="Y3" i="36"/>
  <c r="AC3" i="36"/>
  <c r="AG3" i="36"/>
  <c r="J3" i="36"/>
  <c r="N3" i="36"/>
  <c r="R3" i="36"/>
  <c r="V3" i="36"/>
  <c r="F3" i="36"/>
  <c r="G3" i="36"/>
  <c r="O3" i="36"/>
  <c r="W3" i="36"/>
  <c r="AB3" i="36"/>
  <c r="AH3" i="36"/>
  <c r="T3" i="36"/>
  <c r="AF3" i="36"/>
  <c r="H3" i="36"/>
  <c r="P3" i="36"/>
  <c r="X3" i="36"/>
  <c r="AD3" i="36"/>
  <c r="AI3" i="36"/>
  <c r="K3" i="36"/>
  <c r="S3" i="36"/>
  <c r="Z3" i="36"/>
  <c r="AE3" i="36"/>
  <c r="C3" i="36"/>
  <c r="L3" i="36"/>
  <c r="AA3" i="36"/>
  <c r="E5" i="60"/>
  <c r="I5" i="60"/>
  <c r="M5" i="60"/>
  <c r="Q5" i="60"/>
  <c r="U5" i="60"/>
  <c r="Y5" i="60"/>
  <c r="AC5" i="60"/>
  <c r="AG5" i="60"/>
  <c r="F5" i="60"/>
  <c r="J5" i="60"/>
  <c r="N5" i="60"/>
  <c r="R5" i="60"/>
  <c r="V5" i="60"/>
  <c r="Z5" i="60"/>
  <c r="AD5" i="60"/>
  <c r="AH5" i="60"/>
  <c r="K5" i="60"/>
  <c r="S5" i="60"/>
  <c r="AA5" i="60"/>
  <c r="AI5" i="60"/>
  <c r="D5" i="60"/>
  <c r="L5" i="60"/>
  <c r="T5" i="60"/>
  <c r="AB5" i="60"/>
  <c r="C5" i="60"/>
  <c r="G5" i="60"/>
  <c r="O5" i="60"/>
  <c r="W5" i="60"/>
  <c r="AE5" i="60"/>
  <c r="AF5" i="60"/>
  <c r="H5" i="60"/>
  <c r="P5" i="60"/>
  <c r="X5" i="60"/>
  <c r="E6" i="31"/>
  <c r="I6" i="31"/>
  <c r="M6" i="31"/>
  <c r="Q6" i="31"/>
  <c r="U6" i="31"/>
  <c r="Y6" i="31"/>
  <c r="AC6" i="31"/>
  <c r="AG6" i="31"/>
  <c r="H6" i="31"/>
  <c r="N6" i="31"/>
  <c r="S6" i="31"/>
  <c r="X6" i="31"/>
  <c r="AD6" i="31"/>
  <c r="AI6" i="31"/>
  <c r="K6" i="31"/>
  <c r="AA6" i="31"/>
  <c r="L6" i="31"/>
  <c r="AB6" i="31"/>
  <c r="D6" i="31"/>
  <c r="J6" i="31"/>
  <c r="O6" i="31"/>
  <c r="T6" i="31"/>
  <c r="Z6" i="31"/>
  <c r="AE6" i="31"/>
  <c r="C6" i="31"/>
  <c r="F6" i="31"/>
  <c r="P6" i="31"/>
  <c r="V6" i="31"/>
  <c r="AF6" i="31"/>
  <c r="G6" i="31"/>
  <c r="R6" i="31"/>
  <c r="W6" i="31"/>
  <c r="AH6" i="31"/>
  <c r="D6" i="41"/>
  <c r="H6" i="41"/>
  <c r="L6" i="41"/>
  <c r="P6" i="41"/>
  <c r="T6" i="41"/>
  <c r="X6" i="41"/>
  <c r="AB6" i="41"/>
  <c r="AF6" i="41"/>
  <c r="C6" i="41"/>
  <c r="G3" i="41"/>
  <c r="K3" i="41"/>
  <c r="O3" i="41"/>
  <c r="S3" i="41"/>
  <c r="W3" i="41"/>
  <c r="AA3" i="41"/>
  <c r="AE3" i="41"/>
  <c r="AI3" i="41"/>
  <c r="C3" i="41"/>
  <c r="F6" i="41"/>
  <c r="K6" i="41"/>
  <c r="Q6" i="41"/>
  <c r="V6" i="41"/>
  <c r="AA6" i="41"/>
  <c r="AG6" i="41"/>
  <c r="E3" i="41"/>
  <c r="J3" i="41"/>
  <c r="P3" i="41"/>
  <c r="U3" i="41"/>
  <c r="Z3" i="41"/>
  <c r="AF3" i="41"/>
  <c r="G6" i="41"/>
  <c r="M6" i="41"/>
  <c r="R6" i="41"/>
  <c r="W6" i="41"/>
  <c r="AC6" i="41"/>
  <c r="AH6" i="41"/>
  <c r="F3" i="41"/>
  <c r="L3" i="41"/>
  <c r="Q3" i="41"/>
  <c r="V3" i="41"/>
  <c r="AB3" i="41"/>
  <c r="AG3" i="41"/>
  <c r="I6" i="41"/>
  <c r="N6" i="41"/>
  <c r="S6" i="41"/>
  <c r="Y6" i="41"/>
  <c r="AD6" i="41"/>
  <c r="AI6" i="41"/>
  <c r="H3" i="41"/>
  <c r="M3" i="41"/>
  <c r="R3" i="41"/>
  <c r="X3" i="41"/>
  <c r="AC3" i="41"/>
  <c r="AH3" i="41"/>
  <c r="E6" i="41"/>
  <c r="Z6" i="41"/>
  <c r="N3" i="41"/>
  <c r="J6" i="41"/>
  <c r="AE6" i="41"/>
  <c r="T3" i="41"/>
  <c r="O6" i="41"/>
  <c r="D3" i="41"/>
  <c r="Y3" i="41"/>
  <c r="U6" i="41"/>
  <c r="I3" i="41"/>
  <c r="AD3" i="41"/>
  <c r="D4" i="60"/>
  <c r="H4" i="60"/>
  <c r="L4" i="60"/>
  <c r="P4" i="60"/>
  <c r="T4" i="60"/>
  <c r="X4" i="60"/>
  <c r="AB4" i="60"/>
  <c r="AF4" i="60"/>
  <c r="C4" i="60"/>
  <c r="E4" i="60"/>
  <c r="I4" i="60"/>
  <c r="M4" i="60"/>
  <c r="Q4" i="60"/>
  <c r="U4" i="60"/>
  <c r="Y4" i="60"/>
  <c r="AC4" i="60"/>
  <c r="AG4" i="60"/>
  <c r="J4" i="60"/>
  <c r="R4" i="60"/>
  <c r="Z4" i="60"/>
  <c r="AH4" i="60"/>
  <c r="K4" i="60"/>
  <c r="S4" i="60"/>
  <c r="AA4" i="60"/>
  <c r="AI4" i="60"/>
  <c r="F4" i="60"/>
  <c r="N4" i="60"/>
  <c r="V4" i="60"/>
  <c r="AD4" i="60"/>
  <c r="AE4" i="60"/>
  <c r="G4" i="60"/>
  <c r="O4" i="60"/>
  <c r="W4" i="60"/>
  <c r="B11" i="29"/>
  <c r="B2" i="39" s="1"/>
  <c r="E8" i="29"/>
  <c r="D8" i="29"/>
  <c r="B5" i="36"/>
  <c r="B4" i="36"/>
  <c r="F2" i="39" l="1"/>
  <c r="J2" i="39"/>
  <c r="N2" i="39"/>
  <c r="R2" i="39"/>
  <c r="V2" i="39"/>
  <c r="Z2" i="39"/>
  <c r="AD2" i="39"/>
  <c r="AH2" i="39"/>
  <c r="D2" i="39"/>
  <c r="I2" i="39"/>
  <c r="O2" i="39"/>
  <c r="T2" i="39"/>
  <c r="Y2" i="39"/>
  <c r="AE2" i="39"/>
  <c r="C2" i="39"/>
  <c r="E2" i="39"/>
  <c r="K2" i="39"/>
  <c r="P2" i="39"/>
  <c r="U2" i="39"/>
  <c r="AA2" i="39"/>
  <c r="AF2" i="39"/>
  <c r="G2" i="39"/>
  <c r="L2" i="39"/>
  <c r="Q2" i="39"/>
  <c r="W2" i="39"/>
  <c r="AB2" i="39"/>
  <c r="AG2" i="39"/>
  <c r="X2" i="39"/>
  <c r="H2" i="39"/>
  <c r="AC2" i="39"/>
  <c r="M2" i="39"/>
  <c r="AI2" i="39"/>
  <c r="S2" i="39"/>
  <c r="E4" i="36"/>
  <c r="I4" i="36"/>
  <c r="M4" i="36"/>
  <c r="Q4" i="36"/>
  <c r="U4" i="36"/>
  <c r="Y4" i="36"/>
  <c r="AC4" i="36"/>
  <c r="AG4" i="36"/>
  <c r="F4" i="36"/>
  <c r="J4" i="36"/>
  <c r="N4" i="36"/>
  <c r="R4" i="36"/>
  <c r="V4" i="36"/>
  <c r="Z4" i="36"/>
  <c r="AD4" i="36"/>
  <c r="AH4" i="36"/>
  <c r="G4" i="36"/>
  <c r="K4" i="36"/>
  <c r="O4" i="36"/>
  <c r="S4" i="36"/>
  <c r="W4" i="36"/>
  <c r="AA4" i="36"/>
  <c r="AE4" i="36"/>
  <c r="AI4" i="36"/>
  <c r="D4" i="36"/>
  <c r="H4" i="36"/>
  <c r="L4" i="36"/>
  <c r="P4" i="36"/>
  <c r="T4" i="36"/>
  <c r="X4" i="36"/>
  <c r="AB4" i="36"/>
  <c r="AF4" i="36"/>
  <c r="C4" i="36"/>
  <c r="F5" i="36"/>
  <c r="J5" i="36"/>
  <c r="N5" i="36"/>
  <c r="R5" i="36"/>
  <c r="V5" i="36"/>
  <c r="Z5" i="36"/>
  <c r="AD5" i="36"/>
  <c r="AH5" i="36"/>
  <c r="G5" i="36"/>
  <c r="K5" i="36"/>
  <c r="O5" i="36"/>
  <c r="S5" i="36"/>
  <c r="W5" i="36"/>
  <c r="AA5" i="36"/>
  <c r="AE5" i="36"/>
  <c r="AI5" i="36"/>
  <c r="D5" i="36"/>
  <c r="H5" i="36"/>
  <c r="L5" i="36"/>
  <c r="P5" i="36"/>
  <c r="T5" i="36"/>
  <c r="X5" i="36"/>
  <c r="AB5" i="36"/>
  <c r="AF5" i="36"/>
  <c r="C5" i="36"/>
  <c r="E5" i="36"/>
  <c r="I5" i="36"/>
  <c r="M5" i="36"/>
  <c r="Q5" i="36"/>
  <c r="U5" i="36"/>
  <c r="Y5" i="36"/>
  <c r="AC5" i="36"/>
  <c r="AG5" i="36"/>
  <c r="B4" i="38"/>
  <c r="D10" i="29"/>
  <c r="E10" i="29"/>
  <c r="B5" i="38" s="1"/>
  <c r="B31" i="42"/>
  <c r="B30" i="42"/>
  <c r="B32" i="42" s="1"/>
  <c r="B34" i="42" s="1"/>
  <c r="B35" i="42" s="1"/>
  <c r="E5" i="38" l="1"/>
  <c r="I5" i="38"/>
  <c r="M5" i="38"/>
  <c r="Q5" i="38"/>
  <c r="U5" i="38"/>
  <c r="Y5" i="38"/>
  <c r="H5" i="38"/>
  <c r="N5" i="38"/>
  <c r="S5" i="38"/>
  <c r="X5" i="38"/>
  <c r="AC5" i="38"/>
  <c r="AG5" i="38"/>
  <c r="D5" i="38"/>
  <c r="J5" i="38"/>
  <c r="O5" i="38"/>
  <c r="T5" i="38"/>
  <c r="Z5" i="38"/>
  <c r="AD5" i="38"/>
  <c r="AH5" i="38"/>
  <c r="F5" i="38"/>
  <c r="K5" i="38"/>
  <c r="P5" i="38"/>
  <c r="V5" i="38"/>
  <c r="AA5" i="38"/>
  <c r="AE5" i="38"/>
  <c r="AI5" i="38"/>
  <c r="W5" i="38"/>
  <c r="C5" i="38"/>
  <c r="G5" i="38"/>
  <c r="AB5" i="38"/>
  <c r="L5" i="38"/>
  <c r="AF5" i="38"/>
  <c r="R5" i="38"/>
  <c r="E4" i="38"/>
  <c r="F4" i="38"/>
  <c r="J4" i="38"/>
  <c r="N4" i="38"/>
  <c r="R4" i="38"/>
  <c r="V4" i="38"/>
  <c r="Z4" i="38"/>
  <c r="AD4" i="38"/>
  <c r="AH4" i="38"/>
  <c r="C4" i="38"/>
  <c r="G4" i="38"/>
  <c r="K4" i="38"/>
  <c r="O4" i="38"/>
  <c r="S4" i="38"/>
  <c r="W4" i="38"/>
  <c r="AA4" i="38"/>
  <c r="AE4" i="38"/>
  <c r="H4" i="38"/>
  <c r="P4" i="38"/>
  <c r="X4" i="38"/>
  <c r="AF4" i="38"/>
  <c r="I4" i="38"/>
  <c r="Q4" i="38"/>
  <c r="Y4" i="38"/>
  <c r="AG4" i="38"/>
  <c r="L4" i="38"/>
  <c r="T4" i="38"/>
  <c r="AB4" i="38"/>
  <c r="AI4" i="38"/>
  <c r="D4" i="38"/>
  <c r="M4" i="38"/>
  <c r="U4" i="38"/>
  <c r="AC4" i="38"/>
  <c r="B12" i="25"/>
  <c r="AI8" i="39" l="1"/>
  <c r="AH8" i="39"/>
  <c r="AG8" i="39"/>
  <c r="AF8" i="39"/>
  <c r="AE8" i="39"/>
  <c r="AD8" i="39"/>
  <c r="AC8" i="39"/>
  <c r="AB8" i="39"/>
  <c r="AA8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I6" i="39"/>
  <c r="AH6" i="39"/>
  <c r="AG6" i="39"/>
  <c r="AF6" i="39"/>
  <c r="AE6" i="39"/>
  <c r="AD6" i="39"/>
  <c r="AC6" i="39"/>
  <c r="AB6" i="39"/>
  <c r="AA6" i="39"/>
  <c r="AI5" i="39"/>
  <c r="AH5" i="39"/>
  <c r="AG5" i="39"/>
  <c r="AF5" i="39"/>
  <c r="AE5" i="39"/>
  <c r="AD5" i="39"/>
  <c r="AC5" i="39"/>
  <c r="AB5" i="39"/>
  <c r="AA5" i="39"/>
  <c r="AI4" i="39"/>
  <c r="AH4" i="39"/>
  <c r="AG4" i="39"/>
  <c r="AF4" i="39"/>
  <c r="AE4" i="39"/>
  <c r="AD4" i="39"/>
  <c r="AC4" i="39"/>
  <c r="AB4" i="39"/>
  <c r="AA4" i="39"/>
  <c r="AI3" i="39"/>
  <c r="AH3" i="39"/>
  <c r="AG3" i="39"/>
  <c r="AF3" i="39"/>
  <c r="AE3" i="39"/>
  <c r="AD3" i="39"/>
  <c r="AC3" i="39"/>
  <c r="AB3" i="39"/>
  <c r="AA3" i="39"/>
  <c r="AI8" i="38"/>
  <c r="AH8" i="38"/>
  <c r="AG8" i="38"/>
  <c r="AF8" i="38"/>
  <c r="AE8" i="38"/>
  <c r="AD8" i="38"/>
  <c r="AC8" i="38"/>
  <c r="AB8" i="38"/>
  <c r="AA8" i="38"/>
  <c r="AI8" i="37"/>
  <c r="AH8" i="37"/>
  <c r="AG8" i="37"/>
  <c r="AF8" i="37"/>
  <c r="AE8" i="37"/>
  <c r="AD8" i="37"/>
  <c r="AC8" i="37"/>
  <c r="AB8" i="37"/>
  <c r="AA8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I6" i="37"/>
  <c r="AH6" i="37"/>
  <c r="AG6" i="37"/>
  <c r="AF6" i="37"/>
  <c r="AE6" i="37"/>
  <c r="AD6" i="37"/>
  <c r="AC6" i="37"/>
  <c r="AB6" i="37"/>
  <c r="AA6" i="37"/>
  <c r="AI5" i="37"/>
  <c r="AH5" i="37"/>
  <c r="AG5" i="37"/>
  <c r="AF5" i="37"/>
  <c r="AE5" i="37"/>
  <c r="AD5" i="37"/>
  <c r="AC5" i="37"/>
  <c r="AB5" i="37"/>
  <c r="AA5" i="37"/>
  <c r="AI4" i="37"/>
  <c r="AH4" i="37"/>
  <c r="AG4" i="37"/>
  <c r="AF4" i="37"/>
  <c r="AE4" i="37"/>
  <c r="AD4" i="37"/>
  <c r="AC4" i="37"/>
  <c r="AB4" i="37"/>
  <c r="AA4" i="37"/>
  <c r="AI3" i="37"/>
  <c r="AH3" i="37"/>
  <c r="AG3" i="37"/>
  <c r="AF3" i="37"/>
  <c r="AE3" i="37"/>
  <c r="AD3" i="37"/>
  <c r="AC3" i="37"/>
  <c r="AB3" i="37"/>
  <c r="AA3" i="37"/>
  <c r="AI8" i="36"/>
  <c r="AH8" i="36"/>
  <c r="AG8" i="36"/>
  <c r="AF8" i="36"/>
  <c r="AE8" i="36"/>
  <c r="AD8" i="36"/>
  <c r="AC8" i="36"/>
  <c r="AB8" i="36"/>
  <c r="AA8" i="36"/>
  <c r="AI8" i="35"/>
  <c r="AH8" i="35"/>
  <c r="AG8" i="35"/>
  <c r="AF8" i="35"/>
  <c r="AE8" i="35"/>
  <c r="AD8" i="35"/>
  <c r="AC8" i="35"/>
  <c r="AB8" i="35"/>
  <c r="AA8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AI6" i="35"/>
  <c r="AH6" i="35"/>
  <c r="AG6" i="35"/>
  <c r="AF6" i="35"/>
  <c r="AE6" i="35"/>
  <c r="AD6" i="35"/>
  <c r="AC6" i="35"/>
  <c r="AB6" i="35"/>
  <c r="AA6" i="35"/>
  <c r="AI5" i="35"/>
  <c r="AH5" i="35"/>
  <c r="AG5" i="35"/>
  <c r="AF5" i="35"/>
  <c r="AE5" i="35"/>
  <c r="AD5" i="35"/>
  <c r="AC5" i="35"/>
  <c r="AB5" i="35"/>
  <c r="AA5" i="35"/>
  <c r="AI4" i="35"/>
  <c r="AH4" i="35"/>
  <c r="AG4" i="35"/>
  <c r="AF4" i="35"/>
  <c r="AE4" i="35"/>
  <c r="AD4" i="35"/>
  <c r="AC4" i="35"/>
  <c r="AB4" i="35"/>
  <c r="AA4" i="35"/>
  <c r="AI3" i="35"/>
  <c r="AH3" i="35"/>
  <c r="AG3" i="35"/>
  <c r="AF3" i="35"/>
  <c r="AE3" i="35"/>
  <c r="AD3" i="35"/>
  <c r="AC3" i="35"/>
  <c r="AB3" i="35"/>
  <c r="AA3" i="35"/>
  <c r="AI8" i="34"/>
  <c r="AH8" i="34"/>
  <c r="AG8" i="34"/>
  <c r="AF8" i="34"/>
  <c r="AE8" i="34"/>
  <c r="AD8" i="34"/>
  <c r="AC8" i="34"/>
  <c r="AB8" i="34"/>
  <c r="AA8" i="34"/>
  <c r="AI2" i="34"/>
  <c r="AH2" i="34"/>
  <c r="AG2" i="34"/>
  <c r="AF2" i="34"/>
  <c r="AE2" i="34"/>
  <c r="AD2" i="34"/>
  <c r="AC2" i="34"/>
  <c r="AB2" i="34"/>
  <c r="AA2" i="34"/>
  <c r="AI8" i="32"/>
  <c r="AH8" i="32"/>
  <c r="AG8" i="32"/>
  <c r="AF8" i="32"/>
  <c r="AE8" i="32"/>
  <c r="AD8" i="32"/>
  <c r="AC8" i="32"/>
  <c r="AB8" i="32"/>
  <c r="AA8" i="32"/>
  <c r="AI8" i="31"/>
  <c r="AH8" i="31"/>
  <c r="AG8" i="31"/>
  <c r="AF8" i="31"/>
  <c r="AE8" i="31"/>
  <c r="AD8" i="31"/>
  <c r="AC8" i="31"/>
  <c r="AB8" i="31"/>
  <c r="AA8" i="31"/>
  <c r="AI2" i="31"/>
  <c r="AH2" i="31"/>
  <c r="AG2" i="31"/>
  <c r="AF2" i="31"/>
  <c r="AE2" i="31"/>
  <c r="AD2" i="31"/>
  <c r="AC2" i="31"/>
  <c r="AB2" i="31"/>
  <c r="AA2" i="31"/>
  <c r="AI8" i="30"/>
  <c r="AH8" i="30"/>
  <c r="AG8" i="30"/>
  <c r="AF8" i="30"/>
  <c r="AE8" i="30"/>
  <c r="AD8" i="30"/>
  <c r="AC8" i="30"/>
  <c r="AB8" i="30"/>
  <c r="AA8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C6" i="29" l="1"/>
  <c r="B3" i="34" s="1"/>
  <c r="C3" i="34" s="1"/>
  <c r="D3" i="34" s="1"/>
  <c r="E3" i="34" s="1"/>
  <c r="F3" i="34" s="1"/>
  <c r="G3" i="34" s="1"/>
  <c r="H3" i="34" s="1"/>
  <c r="I3" i="34" s="1"/>
  <c r="J3" i="34" s="1"/>
  <c r="K3" i="34" s="1"/>
  <c r="L3" i="34" s="1"/>
  <c r="M3" i="34" s="1"/>
  <c r="N3" i="34" s="1"/>
  <c r="O3" i="34" s="1"/>
  <c r="P3" i="34" s="1"/>
  <c r="Q3" i="34" s="1"/>
  <c r="R3" i="34" s="1"/>
  <c r="S3" i="34" s="1"/>
  <c r="T3" i="34" s="1"/>
  <c r="U3" i="34" s="1"/>
  <c r="V3" i="34" s="1"/>
  <c r="W3" i="34" s="1"/>
  <c r="X3" i="34" s="1"/>
  <c r="Y3" i="34" s="1"/>
  <c r="Z3" i="34" s="1"/>
  <c r="AA3" i="34" s="1"/>
  <c r="AB3" i="34" s="1"/>
  <c r="AC3" i="34" s="1"/>
  <c r="AD3" i="34" s="1"/>
  <c r="AE3" i="34" s="1"/>
  <c r="AF3" i="34" s="1"/>
  <c r="AG3" i="34" s="1"/>
  <c r="AH3" i="34" s="1"/>
  <c r="AI3" i="34" s="1"/>
  <c r="F6" i="29"/>
  <c r="B6" i="34" s="1"/>
  <c r="C6" i="34" s="1"/>
  <c r="D6" i="34" s="1"/>
  <c r="E6" i="34" s="1"/>
  <c r="F6" i="34" s="1"/>
  <c r="G6" i="34" s="1"/>
  <c r="H6" i="34" s="1"/>
  <c r="I6" i="34" s="1"/>
  <c r="J6" i="34" s="1"/>
  <c r="K6" i="34" s="1"/>
  <c r="L6" i="34" s="1"/>
  <c r="M6" i="34" s="1"/>
  <c r="N6" i="34" s="1"/>
  <c r="O6" i="34" s="1"/>
  <c r="P6" i="34" s="1"/>
  <c r="Q6" i="34" s="1"/>
  <c r="R6" i="34" s="1"/>
  <c r="S6" i="34" s="1"/>
  <c r="T6" i="34" s="1"/>
  <c r="U6" i="34" s="1"/>
  <c r="V6" i="34" s="1"/>
  <c r="W6" i="34" s="1"/>
  <c r="X6" i="34" s="1"/>
  <c r="Y6" i="34" s="1"/>
  <c r="Z6" i="34" s="1"/>
  <c r="AA6" i="34" s="1"/>
  <c r="AB6" i="34" s="1"/>
  <c r="AC6" i="34" s="1"/>
  <c r="AD6" i="34" s="1"/>
  <c r="AE6" i="34" s="1"/>
  <c r="AF6" i="34" s="1"/>
  <c r="AG6" i="34" s="1"/>
  <c r="AH6" i="34" s="1"/>
  <c r="AI6" i="34" s="1"/>
  <c r="D6" i="29"/>
  <c r="B4" i="34" s="1"/>
  <c r="C4" i="34" s="1"/>
  <c r="D4" i="34" s="1"/>
  <c r="E4" i="34" s="1"/>
  <c r="F4" i="34" s="1"/>
  <c r="G4" i="34" s="1"/>
  <c r="H4" i="34" s="1"/>
  <c r="I4" i="34" s="1"/>
  <c r="J4" i="34" s="1"/>
  <c r="K4" i="34" s="1"/>
  <c r="L4" i="34" s="1"/>
  <c r="M4" i="34" s="1"/>
  <c r="N4" i="34" s="1"/>
  <c r="O4" i="34" s="1"/>
  <c r="P4" i="34" s="1"/>
  <c r="Q4" i="34" s="1"/>
  <c r="R4" i="34" s="1"/>
  <c r="S4" i="34" s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E6" i="29"/>
  <c r="B5" i="34" s="1"/>
  <c r="C5" i="34" s="1"/>
  <c r="D5" i="34" s="1"/>
  <c r="E5" i="34" s="1"/>
  <c r="F5" i="34" s="1"/>
  <c r="G5" i="34" s="1"/>
  <c r="H5" i="34" s="1"/>
  <c r="I5" i="34" s="1"/>
  <c r="J5" i="34" s="1"/>
  <c r="K5" i="34" s="1"/>
  <c r="L5" i="34" s="1"/>
  <c r="M5" i="34" s="1"/>
  <c r="N5" i="34" s="1"/>
  <c r="O5" i="34" s="1"/>
  <c r="P5" i="34" s="1"/>
  <c r="Q5" i="34" s="1"/>
  <c r="R5" i="34" s="1"/>
  <c r="S5" i="34" s="1"/>
  <c r="T5" i="34" s="1"/>
  <c r="U5" i="34" s="1"/>
  <c r="V5" i="34" s="1"/>
  <c r="W5" i="34" s="1"/>
  <c r="X5" i="34" s="1"/>
  <c r="Y5" i="34" s="1"/>
  <c r="Z5" i="34" s="1"/>
  <c r="AA5" i="34" s="1"/>
  <c r="AB5" i="34" s="1"/>
  <c r="AC5" i="34" s="1"/>
  <c r="AD5" i="34" s="1"/>
  <c r="AE5" i="34" s="1"/>
  <c r="AF5" i="34" s="1"/>
  <c r="AG5" i="34" s="1"/>
  <c r="AH5" i="34" s="1"/>
  <c r="AI5" i="34" s="1"/>
  <c r="AH7" i="39"/>
  <c r="AH7" i="37"/>
  <c r="AH7" i="35"/>
  <c r="AG7" i="30"/>
  <c r="AH7" i="30"/>
  <c r="AI7" i="30"/>
  <c r="AA7" i="30"/>
  <c r="AE7" i="30"/>
  <c r="AB7" i="30"/>
  <c r="AF7" i="30"/>
  <c r="AC7" i="30"/>
  <c r="AD7" i="30"/>
  <c r="AA7" i="35"/>
  <c r="AE7" i="35"/>
  <c r="AI7" i="35"/>
  <c r="AA7" i="37"/>
  <c r="AE7" i="37"/>
  <c r="AI7" i="37"/>
  <c r="AA7" i="39"/>
  <c r="AE7" i="39"/>
  <c r="AI7" i="39"/>
  <c r="AB7" i="35"/>
  <c r="AF7" i="35"/>
  <c r="AB7" i="37"/>
  <c r="AF7" i="37"/>
  <c r="AB7" i="39"/>
  <c r="AF7" i="39"/>
  <c r="AC7" i="35"/>
  <c r="AG7" i="35"/>
  <c r="AC7" i="37"/>
  <c r="AG7" i="37"/>
  <c r="AC7" i="39"/>
  <c r="AG7" i="39"/>
  <c r="AD7" i="35"/>
  <c r="AD7" i="37"/>
  <c r="AD7" i="39"/>
</calcChain>
</file>

<file path=xl/sharedStrings.xml><?xml version="1.0" encoding="utf-8"?>
<sst xmlns="http://schemas.openxmlformats.org/spreadsheetml/2006/main" count="1600" uniqueCount="852">
  <si>
    <t>BFCpUEbS BAU Fuel Cost per Unit Energy by Sector</t>
  </si>
  <si>
    <t>Sources:</t>
  </si>
  <si>
    <t>Electricity</t>
  </si>
  <si>
    <t>coal</t>
  </si>
  <si>
    <t>biofuel diesel</t>
  </si>
  <si>
    <t>heat</t>
  </si>
  <si>
    <t>Fuel</t>
  </si>
  <si>
    <t>Cost</t>
  </si>
  <si>
    <t>Unit</t>
  </si>
  <si>
    <t>nuclear fuel</t>
  </si>
  <si>
    <t>Year</t>
  </si>
  <si>
    <t>Table 4.1 CENTRAL ELECTRICITY REGULATORY COMMISSION</t>
  </si>
  <si>
    <t xml:space="preserve">State </t>
  </si>
  <si>
    <t>Andhra Pradesh</t>
  </si>
  <si>
    <t>Haryana</t>
  </si>
  <si>
    <t>Maharashtra</t>
  </si>
  <si>
    <t>Punjab</t>
  </si>
  <si>
    <t>Rajasthan</t>
  </si>
  <si>
    <t>Tamil Nadu</t>
  </si>
  <si>
    <t>Uttar Pradesh</t>
  </si>
  <si>
    <t>Other States</t>
  </si>
  <si>
    <t>IV.11  Price Build-up of Selected Petroleum Products in Major Cities (Contd...)</t>
  </si>
  <si>
    <t>Market</t>
  </si>
  <si>
    <t>Delhi</t>
  </si>
  <si>
    <t>Kolkata</t>
  </si>
  <si>
    <t>Mumbai</t>
  </si>
  <si>
    <t>Chennai</t>
  </si>
  <si>
    <t>Superior Kerosene Oil (₹/Kl)</t>
  </si>
  <si>
    <t>Ex-Storage Price</t>
  </si>
  <si>
    <t>State Specific Cost</t>
  </si>
  <si>
    <t>Siding Charge</t>
  </si>
  <si>
    <t xml:space="preserve">Ass. Value </t>
  </si>
  <si>
    <t>Other State Levies</t>
  </si>
  <si>
    <t>Sub Total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</si>
  <si>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</si>
  <si>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</si>
  <si>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</si>
  <si>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</si>
  <si>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</si>
  <si>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</si>
  <si>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</si>
  <si>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</si>
  <si>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</si>
  <si>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</si>
  <si>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</si>
  <si>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Total</t>
  </si>
  <si>
    <t>Petroleum Gasoline</t>
  </si>
  <si>
    <t>Petroleum Diesel</t>
  </si>
  <si>
    <t>Lignite</t>
  </si>
  <si>
    <t>electricity</t>
  </si>
  <si>
    <t>natural gas</t>
  </si>
  <si>
    <t>nuclear</t>
  </si>
  <si>
    <t>biomass</t>
  </si>
  <si>
    <t>petroleum gasoline</t>
  </si>
  <si>
    <t>petroleum diesel</t>
  </si>
  <si>
    <t>biofuel gasoline</t>
  </si>
  <si>
    <t>lignite</t>
  </si>
  <si>
    <t>Simple Average</t>
  </si>
  <si>
    <t>Energy in Biomass</t>
  </si>
  <si>
    <t>Wood wastes</t>
  </si>
  <si>
    <t>kcal/kg</t>
  </si>
  <si>
    <t>Cowdung</t>
  </si>
  <si>
    <t>Average of biomass fuels</t>
  </si>
  <si>
    <t>BTU/kcal</t>
  </si>
  <si>
    <t>BTU/kg</t>
  </si>
  <si>
    <t>BTU/ton</t>
  </si>
  <si>
    <t>Biomass Prices</t>
  </si>
  <si>
    <t>CENTRAL ELECTRICITY REGULATORY COMMISSION</t>
  </si>
  <si>
    <t>Indian Institute for Science, Centre for Ecological Sciences</t>
  </si>
  <si>
    <t>undated</t>
  </si>
  <si>
    <t>http://www.ces.iisc.ernet.in/energy/paper/alternative/calorific.html</t>
  </si>
  <si>
    <t>India Inflation Rates</t>
  </si>
  <si>
    <t>Rate</t>
  </si>
  <si>
    <t>Value Indexed to 2012</t>
  </si>
  <si>
    <t>See scaling-factors.xlsx for source info</t>
  </si>
  <si>
    <t>Ruppees per dollar</t>
  </si>
  <si>
    <t>Currency</t>
  </si>
  <si>
    <t>2012 USD/BTU</t>
  </si>
  <si>
    <t>2012 Rs/BTU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</si>
  <si>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</si>
  <si>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</si>
  <si>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</si>
  <si>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</si>
  <si>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</si>
  <si>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Jet fuel Average Cost</t>
  </si>
  <si>
    <t>ref2016.d032416a</t>
  </si>
  <si>
    <t>Report</t>
  </si>
  <si>
    <t>Annual Energy Outlook 2016</t>
  </si>
  <si>
    <t>Scenario</t>
  </si>
  <si>
    <t>ref2016</t>
  </si>
  <si>
    <t>Reference case</t>
  </si>
  <si>
    <t>Datekey</t>
  </si>
  <si>
    <t>d032416a</t>
  </si>
  <si>
    <t>Release Date</t>
  </si>
  <si>
    <t xml:space="preserve"> April 2016</t>
  </si>
  <si>
    <t>CNV000</t>
  </si>
  <si>
    <t>73. Conversion Factors</t>
  </si>
  <si>
    <t>(from physical units to million Btu)</t>
  </si>
  <si>
    <t/>
  </si>
  <si>
    <t>2015-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</si>
  <si>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</si>
  <si>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</si>
  <si>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</si>
  <si>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</si>
  <si>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</si>
  <si>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</si>
  <si>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</si>
  <si>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</si>
  <si>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</si>
  <si>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</si>
  <si>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</si>
  <si>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</si>
  <si>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</si>
  <si>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</si>
  <si>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</si>
  <si>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</si>
  <si>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</si>
  <si>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</si>
  <si>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</si>
  <si>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</si>
  <si>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</si>
  <si>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</si>
  <si>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</si>
  <si>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</si>
  <si>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</si>
  <si>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</si>
  <si>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</si>
  <si>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</si>
  <si>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</si>
  <si>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</si>
  <si>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</si>
  <si>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</si>
  <si>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</si>
  <si>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</si>
  <si>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</si>
  <si>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</si>
  <si>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</si>
  <si>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Traditional Motor Gasoline</t>
  </si>
  <si>
    <t>CNV000:aa_ReforMotorGas</t>
  </si>
  <si>
    <t xml:space="preserve">     Reformulated Motor Gasoline</t>
  </si>
  <si>
    <t>CNV000:aa_Pure_Motor_Ga</t>
  </si>
  <si>
    <t xml:space="preserve">     Pure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</si>
  <si>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</si>
  <si>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</si>
  <si>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</si>
  <si>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</si>
  <si>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</si>
  <si>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</si>
  <si>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</si>
  <si>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</si>
  <si>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</si>
  <si>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</si>
  <si>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</si>
  <si>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</si>
  <si>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</si>
  <si>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</si>
  <si>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</si>
  <si>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</si>
  <si>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</si>
  <si>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</si>
  <si>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</si>
  <si>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</si>
  <si>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</si>
  <si>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</si>
  <si>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</si>
  <si>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</si>
  <si>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</si>
  <si>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</si>
  <si>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</si>
  <si>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</si>
  <si>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</si>
  <si>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</si>
  <si>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</si>
  <si>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</si>
  <si>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</si>
  <si>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</si>
  <si>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</si>
  <si>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</si>
  <si>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</si>
  <si>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</si>
  <si>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</si>
  <si>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</si>
  <si>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</si>
  <si>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</si>
  <si>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</si>
  <si>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</si>
  <si>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</si>
  <si>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</si>
  <si>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</si>
  <si>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</si>
  <si>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</si>
  <si>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</si>
  <si>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</si>
  <si>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</si>
  <si>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</si>
  <si>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</si>
  <si>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</si>
  <si>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</si>
  <si>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</si>
  <si>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</si>
  <si>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</si>
  <si>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</si>
  <si>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</si>
  <si>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</si>
  <si>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</si>
  <si>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- -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</si>
  <si>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</si>
  <si>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</si>
  <si>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</si>
  <si>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</si>
  <si>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</si>
  <si>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</si>
  <si>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</si>
  <si>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- - = Not applicable.</t>
  </si>
  <si>
    <t xml:space="preserve">   Sources:  2014 based on:  U.S. Energy Information Administration (EIA), Monthly Energy Review, February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</si>
  <si>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</si>
  <si>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</si>
  <si>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liters per barrel</t>
  </si>
  <si>
    <t>BTU/barrel</t>
  </si>
  <si>
    <t>BTU/liter</t>
  </si>
  <si>
    <t>Ministry of Petroleum and Natural Gas</t>
  </si>
  <si>
    <t>Energy Information Administration</t>
  </si>
  <si>
    <t>http://www.eia.gov/forecasts/aeo/supplement/excel/suptab_73.xlsx</t>
  </si>
  <si>
    <t>Table 73</t>
  </si>
  <si>
    <t>Energy in Jet Fuel / Kerosene</t>
  </si>
  <si>
    <t>2012 $/million BTU</t>
  </si>
  <si>
    <t>2012 $/BTU</t>
  </si>
  <si>
    <t>Nuclear Fuel Price</t>
  </si>
  <si>
    <t>Energy Information Administraton</t>
  </si>
  <si>
    <t>http://www.eia.gov/state/seds/sep_prices/total/pdf/pr_US.pdf</t>
  </si>
  <si>
    <t>India Avg</t>
  </si>
  <si>
    <t>Energy in Petroleum Gasoline</t>
  </si>
  <si>
    <t>barrels/ton</t>
  </si>
  <si>
    <t>kcal/barrel</t>
  </si>
  <si>
    <t>Fuel-Independent Conversion Factors</t>
  </si>
  <si>
    <t>Petroleum Gasoline and Diesel Prices</t>
  </si>
  <si>
    <t>Snapshot of India's Oil and Gas Data</t>
  </si>
  <si>
    <t>TERI</t>
  </si>
  <si>
    <t>TERI Energy and Environment Data Diary and Yearbook 2015/16</t>
  </si>
  <si>
    <t>Page 15</t>
  </si>
  <si>
    <t>http://bookstore.teri.res.in/books/9788179935835</t>
  </si>
  <si>
    <t>Energy in Petroleum Diesel</t>
  </si>
  <si>
    <t>million BTU/barrel</t>
  </si>
  <si>
    <t>million BTU/l</t>
  </si>
  <si>
    <t>BTU/l</t>
  </si>
  <si>
    <t>Liquefied Petroleum Gas (Domestic) (₹/14.2 Kg Cyl)</t>
  </si>
  <si>
    <t>LPG Average Cost</t>
  </si>
  <si>
    <t>Energy in LPG</t>
  </si>
  <si>
    <t>kg/cylinder</t>
  </si>
  <si>
    <t>kcal/cylinder</t>
  </si>
  <si>
    <t>BTU/cylinder</t>
  </si>
  <si>
    <t>Retail Selling Price</t>
  </si>
  <si>
    <t>Northeast Indian States</t>
  </si>
  <si>
    <t>Other Indian States</t>
  </si>
  <si>
    <t>NG Prices (Rs / thousand cubic meters)</t>
  </si>
  <si>
    <t>We don't have NG consumption by Indian state, so we weight</t>
  </si>
  <si>
    <t>these prices by population</t>
  </si>
  <si>
    <t>Northeast Indian State</t>
  </si>
  <si>
    <t>Pop</t>
  </si>
  <si>
    <t>Sikkim</t>
  </si>
  <si>
    <t>Arunachal Pradesh</t>
  </si>
  <si>
    <t>Assam</t>
  </si>
  <si>
    <t>Nagaland</t>
  </si>
  <si>
    <t>Manipur</t>
  </si>
  <si>
    <t>Mizoram</t>
  </si>
  <si>
    <t>Tripura</t>
  </si>
  <si>
    <t>Meghalaya</t>
  </si>
  <si>
    <t>All of India</t>
  </si>
  <si>
    <t>Non-Northeast States</t>
  </si>
  <si>
    <t>Avg. NG Price</t>
  </si>
  <si>
    <t>Natural Gas</t>
  </si>
  <si>
    <t>trillion BTU / billion cubic m</t>
  </si>
  <si>
    <t>BTU / thousand cubic m</t>
  </si>
  <si>
    <t>Rs / BTU</t>
  </si>
  <si>
    <t>Coal</t>
  </si>
  <si>
    <t>Production</t>
  </si>
  <si>
    <t>kg/kWh</t>
  </si>
  <si>
    <t>Coal plant efficiency</t>
  </si>
  <si>
    <t>Coal electricity cost</t>
  </si>
  <si>
    <t>2014 paise/kWh</t>
  </si>
  <si>
    <t>2014 Rs/kWh</t>
  </si>
  <si>
    <t>2014 Rs/kg</t>
  </si>
  <si>
    <t>2014 Rs/BTU</t>
  </si>
  <si>
    <t>This is the price of coal in 2014.  We will scale based on coal pit head prices</t>
  </si>
  <si>
    <t>Pit head value</t>
  </si>
  <si>
    <t>Value per unit produced</t>
  </si>
  <si>
    <t>Coal and Lignite Power Sector Price Estimates</t>
  </si>
  <si>
    <t>Coal Price</t>
  </si>
  <si>
    <t>http://planningcommission.nic.in/reports/genrep/rep_arpower0306.pdf</t>
  </si>
  <si>
    <t>Annex 4.8 and 4.10</t>
  </si>
  <si>
    <t>Annual Report (2013-14) on the Working of State Power Utilities &amp; Electricity Departments</t>
  </si>
  <si>
    <t>Planning Commission, Government of India</t>
  </si>
  <si>
    <t>Coal Statistics</t>
  </si>
  <si>
    <t>Ministry of Coal, Government of India</t>
  </si>
  <si>
    <t>Industry price</t>
  </si>
  <si>
    <t>BTU/kWh (unit conversion, not a heat rate)</t>
  </si>
  <si>
    <t>Annex 4.27 and 4.29</t>
  </si>
  <si>
    <t>ref2018.d121317a</t>
  </si>
  <si>
    <t>Annual Energy Outlook 2018</t>
  </si>
  <si>
    <t>ref2018</t>
  </si>
  <si>
    <t>d121317a</t>
  </si>
  <si>
    <t xml:space="preserve"> February 2018</t>
  </si>
  <si>
    <t>PRC000</t>
  </si>
  <si>
    <t>3. Energy Prices by Sector and Source</t>
  </si>
  <si>
    <t>(2017 dollars per million Btu, unless otherwise noted)</t>
  </si>
  <si>
    <t>2017-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</si>
  <si>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</si>
  <si>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</si>
  <si>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</si>
  <si>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</si>
  <si>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</si>
  <si>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</si>
  <si>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</si>
  <si>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</si>
  <si>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</si>
  <si>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</si>
  <si>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</si>
  <si>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</si>
  <si>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</si>
  <si>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</si>
  <si>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</si>
  <si>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</si>
  <si>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</si>
  <si>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</si>
  <si>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</si>
  <si>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</si>
  <si>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</si>
  <si>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</si>
  <si>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</si>
  <si>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</si>
  <si>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</si>
  <si>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</si>
  <si>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</si>
  <si>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</si>
  <si>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</si>
  <si>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</si>
  <si>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</si>
  <si>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</si>
  <si>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</si>
  <si>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</si>
  <si>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</si>
  <si>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</si>
  <si>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</si>
  <si>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</si>
  <si>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</si>
  <si>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</si>
  <si>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</si>
  <si>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</si>
  <si>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</si>
  <si>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</si>
  <si>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</si>
  <si>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</si>
  <si>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</si>
  <si>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</si>
  <si>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</si>
  <si>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</si>
  <si>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</si>
  <si>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</si>
  <si>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</si>
  <si>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</si>
  <si>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</si>
  <si>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</si>
  <si>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</si>
  <si>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</si>
  <si>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</si>
  <si>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</si>
  <si>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</si>
  <si>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</si>
  <si>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</si>
  <si>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</si>
  <si>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</si>
  <si>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</si>
  <si>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2017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</si>
  <si>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</si>
  <si>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</si>
  <si>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</si>
  <si>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</si>
  <si>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</si>
  <si>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</si>
  <si>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</si>
  <si>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</si>
  <si>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</si>
  <si>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</si>
  <si>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</si>
  <si>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</si>
  <si>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</si>
  <si>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</si>
  <si>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</si>
  <si>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</si>
  <si>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</si>
  <si>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</si>
  <si>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</si>
  <si>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</si>
  <si>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</si>
  <si>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</si>
  <si>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</si>
  <si>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</si>
  <si>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</si>
  <si>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</si>
  <si>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</si>
  <si>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</si>
  <si>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</si>
  <si>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</si>
  <si>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</si>
  <si>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</si>
  <si>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</si>
  <si>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</si>
  <si>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</si>
  <si>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</si>
  <si>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</si>
  <si>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</si>
  <si>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</si>
  <si>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</si>
  <si>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</si>
  <si>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</si>
  <si>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</si>
  <si>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</si>
  <si>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</si>
  <si>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</si>
  <si>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</si>
  <si>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</si>
  <si>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</si>
  <si>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</si>
  <si>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</si>
  <si>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</si>
  <si>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</si>
  <si>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</si>
  <si>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</si>
  <si>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</si>
  <si>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</si>
  <si>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</si>
  <si>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</si>
  <si>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</si>
  <si>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</si>
  <si>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</si>
  <si>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</si>
  <si>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</si>
  <si>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</si>
  <si>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</si>
  <si>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</si>
  <si>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</si>
  <si>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</si>
  <si>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</si>
  <si>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</si>
  <si>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</si>
  <si>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Note:  Data for 2016 are model results and may differ from official EIA data reports.</t>
  </si>
  <si>
    <t xml:space="preserve">   Sources:  2016 prices for motor gasoline, distillate fuel oil, and jet fuel are based on prices in the</t>
  </si>
  <si>
    <t>U.S. Energy Information Administration (EIA), Petroleum Marketing Monthly, October 2017.  2016 residential and commercial</t>
  </si>
  <si>
    <t>natural gas delivered prices:  EIA, Natural Gas Annual 2016.  2016 industrial natural gas delivered prices based on:  EIA,</t>
  </si>
  <si>
    <t>Manufacturing Energy Consumption Survey, 2002-2014.  2016 transportation sector</t>
  </si>
  <si>
    <t>natural gas delivered prices derived from:  U.S. Department of Energy, Clean Cities Alternative Fuel Price Report.  2016</t>
  </si>
  <si>
    <t>electric power sector distillate and residual fuel oil prices:  EIA, Monthly Energy Review, September 2017.  2016 electric</t>
  </si>
  <si>
    <t>power sector natural gas prices derived from:  EIA, Electric Power Monthly, July 2017, Table 4.13.B.  2016 coal prices based on:</t>
  </si>
  <si>
    <t>EIA, Quarterly Coal Report, October-December 2016 and EIA, AEO2018 National Energy Modeling System run ref2018.d121317a.</t>
  </si>
  <si>
    <t>2016 electricity prices:  EIA, Monthly Energy Review, September 2017.  2016 E85 prices</t>
  </si>
  <si>
    <t>derived from:  U.S. Department of Energy, Clean Cities Alternative Fuel Price Report.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</si>
  <si>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</si>
  <si>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</si>
  <si>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Future Year Price Scaling Factors</t>
  </si>
  <si>
    <t>U.S. Energy Information Administration</t>
  </si>
  <si>
    <t>https://www.eia.gov/outlooks/aeo/tables_ref.php</t>
  </si>
  <si>
    <t>Electricity Price</t>
  </si>
  <si>
    <t>Coal and Lignite Price Scaling Factors to Start Year</t>
  </si>
  <si>
    <t>Prices</t>
  </si>
  <si>
    <t>Energy Contents</t>
  </si>
  <si>
    <t>Gasoline, LPG, Natural Gas Energy Content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</si>
  <si>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</si>
  <si>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</si>
  <si>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</si>
  <si>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</si>
  <si>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</si>
  <si>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</si>
  <si>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</si>
  <si>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</si>
  <si>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</si>
  <si>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</si>
  <si>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</si>
  <si>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</si>
  <si>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</si>
  <si>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</si>
  <si>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</si>
  <si>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CONSUMER CATEGORYWISE AVERAGE TARIFF, A.P 2013-14 (All India Average)</t>
  </si>
  <si>
    <t>Annexure 4.27, Page 196</t>
  </si>
  <si>
    <t>Source: Annual Report on the Working of State Power Utilities &amp; Electricity Departments (2013-14)</t>
  </si>
  <si>
    <t>(not retail prices) in 2018, for coal and for lignite, to estimate coal and</t>
  </si>
  <si>
    <t>lignite retail prices in 2018.</t>
  </si>
  <si>
    <t>http://www.coalcontroller.gov.in/writereaddata/files/download/coaldirectory/CoalDirectory2017-18.pdf</t>
  </si>
  <si>
    <t>Section VI, Page 6.1 (Statement 6.1) &amp; Page 6.2 (Table 6.1)</t>
  </si>
  <si>
    <t>http://petroleum.nic.in/sites/default/files/ipngstat_0.pdf</t>
  </si>
  <si>
    <t>Table IV.1, Page 71</t>
  </si>
  <si>
    <t>Indian Petroleum and Natural Gas Statistics 2017-18</t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</si>
  <si>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</si>
  <si>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</si>
  <si>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</si>
  <si>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</si>
  <si>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</si>
  <si>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</si>
  <si>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</si>
  <si>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</si>
  <si>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</si>
  <si>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</si>
  <si>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</si>
  <si>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</si>
  <si>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Bihar</t>
  </si>
  <si>
    <t>Chandigarh</t>
  </si>
  <si>
    <t>Chhattisgarh</t>
  </si>
  <si>
    <t>Dadra and Nagar Haveli</t>
  </si>
  <si>
    <t>Daman and Diu</t>
  </si>
  <si>
    <t>Goa</t>
  </si>
  <si>
    <t>Gujarat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</si>
  <si>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</si>
  <si>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</si>
  <si>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</si>
  <si>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</si>
  <si>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</si>
  <si>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</si>
  <si>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</si>
  <si>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Odisha</t>
  </si>
  <si>
    <t>Puducherry</t>
  </si>
  <si>
    <t>Tamil Nadu</t>
  </si>
  <si>
    <t>Telangana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</si>
  <si>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</si>
  <si>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</si>
  <si>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</si>
  <si>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</si>
  <si>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</si>
  <si>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</si>
  <si>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Table: State-wise Total Population by Residence and Sex in India</t>
  </si>
  <si>
    <t>NE states population for weighting Nat Gas price</t>
  </si>
  <si>
    <t>Census of India - Demographics</t>
  </si>
  <si>
    <t>Indiastat Database</t>
  </si>
  <si>
    <t>https://www.indiastat.com/</t>
  </si>
  <si>
    <t>Total NE pop:</t>
  </si>
  <si>
    <t>NonNE states:</t>
  </si>
  <si>
    <t>Note: cost before subsidy deduction as subsidies per unit 
energy are handled in 'BAU Subsidies' variable</t>
  </si>
  <si>
    <t>2018 Rs/thousand cubic m</t>
  </si>
  <si>
    <t>2018 Rs/cyl</t>
  </si>
  <si>
    <t>2018 Rs/BTU</t>
  </si>
  <si>
    <t>Source: Indian Petroleum &amp; Nat Gas Statistics 2017-18</t>
  </si>
  <si>
    <t>Table IV.11, Page 78</t>
  </si>
  <si>
    <t>(As on 01.04.2018)</t>
  </si>
  <si>
    <t>GST%</t>
  </si>
  <si>
    <t>Sales/GST Tax Amount</t>
  </si>
  <si>
    <t>2018 Rs/l</t>
  </si>
  <si>
    <t>Kerosene free state</t>
  </si>
  <si>
    <t>As of Nov 2018</t>
  </si>
  <si>
    <t>2018 rs/liter</t>
  </si>
  <si>
    <t>Table 23, Page 18</t>
  </si>
  <si>
    <t>Source: Snapshot of India's Oil &amp; Gas Data, Oct 2018 (PPAC)</t>
  </si>
  <si>
    <t>http://ppac.org.in/WriteReadData/Reports/201811200650439471143SnapshotofIndiasOilandGasData_October2018.pdf</t>
  </si>
  <si>
    <t>Oct 2018</t>
  </si>
  <si>
    <t>Page 18, Table 23</t>
  </si>
  <si>
    <t xml:space="preserve">Nat Gas - Table IV.1 (Page 71), LPG&amp;Kerosene - Table IV.11 (Page 78), </t>
  </si>
  <si>
    <t>CERC RE Tariff Order 2018-19</t>
  </si>
  <si>
    <t>http://www.cercind.gov.in/2018/orders/02.pdf</t>
  </si>
  <si>
    <t>Page 22</t>
  </si>
  <si>
    <t xml:space="preserve">Biomass Price (2017-18)(Rs. /Tonne) </t>
  </si>
  <si>
    <t>2018 Rs/ton</t>
  </si>
  <si>
    <t>Source: CERC RE Tariff Order 2018-19</t>
  </si>
  <si>
    <t>Fuel Costs, Biomass Price for FY 2017-18, Page 22</t>
  </si>
  <si>
    <t>Consumer price 
(overall avg)</t>
  </si>
  <si>
    <t>crude oil</t>
  </si>
  <si>
    <t>heavy fuel oil</t>
  </si>
  <si>
    <t>LPG propane or butane</t>
  </si>
  <si>
    <t>municipal solid waste</t>
  </si>
  <si>
    <t>Fig. V.4(b), Page 86</t>
  </si>
  <si>
    <t>Table V.17, Page 95</t>
  </si>
  <si>
    <t>Table V.6, Page 87</t>
  </si>
  <si>
    <t>Table V.2, Page 84</t>
  </si>
  <si>
    <t>https://www.iocl.com/Product_PreviousPrice/ATFDomesticPreviousPrice.aspx</t>
  </si>
  <si>
    <t>Kerosene, LPG, Kerosene, Natural Gas Prices</t>
  </si>
  <si>
    <t>Jet Fuel Prices</t>
  </si>
  <si>
    <t>IndianOil</t>
  </si>
  <si>
    <t>Previous Price of ATF (Domestic)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</si>
  <si>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</si>
  <si>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</si>
  <si>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</si>
  <si>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</si>
  <si>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</si>
  <si>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</si>
  <si>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</si>
  <si>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</si>
  <si>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Communication on Kerosene price increase</t>
  </si>
  <si>
    <t>Public Information Bureau</t>
  </si>
  <si>
    <t>Subsidy on Kerosene</t>
  </si>
  <si>
    <t>https://pib.gov.in/newsite/mbErel.aspx?relid=154127</t>
  </si>
  <si>
    <t>Economic Times</t>
  </si>
  <si>
    <t>After diesel and LPG, govt. to now end subsidy on kerosene</t>
  </si>
  <si>
    <t>https://economictimes.indiatimes.com/industry/energy/oil-gas/after-diesel-and-lpg-government-to-now-end-subsidy-on-kerosene/articleshow/59888617.cms</t>
  </si>
  <si>
    <t>Industry-wise consumption of Coal &amp; Lignite in India</t>
  </si>
  <si>
    <t>Ministry of Statistics and Programme Implementation</t>
  </si>
  <si>
    <t>Energy Statistics</t>
  </si>
  <si>
    <t>http://www.mospi.gov.in/sites/default/files/publication_reports/Energy%20Statistics%202019-finall.pdf</t>
  </si>
  <si>
    <t>Tables 6.4, 6.5; pp 62-63</t>
  </si>
  <si>
    <t>Table 6.4  :  Trends in Industrywise Consumption of Raw Coal  in India</t>
  </si>
  <si>
    <t xml:space="preserve">                                            ( Million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</si>
  <si>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</si>
  <si>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</si>
  <si>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</si>
  <si>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</si>
  <si>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</si>
  <si>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</si>
  <si>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</si>
  <si>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</si>
  <si>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11 = 2 to 10</t>
  </si>
  <si>
    <t>2008-09</t>
  </si>
  <si>
    <t>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</si>
  <si>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</si>
  <si>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</si>
  <si>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</si>
  <si>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</si>
  <si>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</si>
  <si>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</si>
  <si>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</si>
  <si>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</si>
  <si>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</si>
  <si>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</si>
  <si>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</si>
  <si>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</si>
  <si>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(P): Provisional</t>
  </si>
  <si>
    <t>* Includes Sponge Iron, colliery consumption, jute, bricks, coal for soft coke, fertilisers &amp; other  industries consumption.</t>
  </si>
  <si>
    <t>@ From 1996-97 and onwards Cotton includes 'Rayon' also.</t>
  </si>
  <si>
    <t>Table 6.5 : Trends in  Industrywise Consumption of
 Lignite  in India</t>
  </si>
  <si>
    <t xml:space="preserve">                                            ( Million  tonnes)</t>
  </si>
  <si>
    <t>8=2 to 7</t>
  </si>
  <si>
    <t xml:space="preserve"> -</t>
  </si>
  <si>
    <t xml:space="preserve">* Includes Sponge Iron, colliery consumption., jute, bricks, coal for soft coke, chemicals, fertilisers &amp; other  industries consumption. 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</si>
  <si>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</si>
  <si>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</si>
  <si>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Source: Energy Statistics 2019</t>
  </si>
  <si>
    <t>Tables 6.4, 6.5</t>
  </si>
  <si>
    <t>2017-18</t>
  </si>
  <si>
    <t>Price</t>
  </si>
  <si>
    <t>Crude Oil</t>
  </si>
  <si>
    <t>million BTU / bbl</t>
  </si>
  <si>
    <t>BTU / bbl</t>
  </si>
  <si>
    <t>2018 USD/bbl</t>
  </si>
  <si>
    <t>2018 USD/BTU</t>
  </si>
  <si>
    <t>Historical Consumer Price Index for All Urban Consumers (CPI-U): U.S. city average, all items, index</t>
  </si>
  <si>
    <t>Multiply by to get 2012 Dollars</t>
  </si>
  <si>
    <t>See cpi.xlsx for source info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</si>
  <si>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</si>
  <si>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</si>
  <si>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</si>
  <si>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</si>
  <si>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</si>
  <si>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</si>
  <si>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</si>
  <si>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</si>
  <si>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</si>
  <si>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Diesel, Jet Fuel, Crude Oil Energy Content</t>
  </si>
  <si>
    <t>Crude Oil Prices</t>
  </si>
  <si>
    <t>Heavy Fuel Oil Price</t>
  </si>
  <si>
    <t>State Energy Data System (SEDS): 1970-2017 (complete)</t>
  </si>
  <si>
    <t>Table ET1, Row "2012", Column "Residual Fuel Oil"</t>
  </si>
  <si>
    <t>Residual Fuel Oil</t>
  </si>
  <si>
    <t>Table ET1, Row "2012", Column "Nuclear Fuel"</t>
  </si>
  <si>
    <t>http://www.indiaenvironmentportal.org.in/files/file/solid%20waste%20management%20in%20Delhi.pdf</t>
  </si>
  <si>
    <t>Table 5, Page 19</t>
  </si>
  <si>
    <t>Delhi High Court Committee (Gauri Grover vs. Govt. of NCT)</t>
  </si>
  <si>
    <t>Recommendations for Long Term Action Plan for Solid Waste Management in Delhi</t>
  </si>
  <si>
    <t>Ministry of New and Renewable Energy</t>
  </si>
  <si>
    <t>Municipal Solid Waste Price (Tipping fee)</t>
  </si>
  <si>
    <t>PROGRAMME GUIDELINES onENERGY FROM URBAN, INDUSTRIAL AND AGRICULTURAL 
WASTES/RESIDUESfor PLAN PERIOD (2017-18,2018-19 &amp; 2019-20)</t>
  </si>
  <si>
    <t>https://mnre.gov.in/sites/default/files/schemes/programme_energy-urban-industrial-agriculture-wastes-2017-2020_0.pdf</t>
  </si>
  <si>
    <t>Biomass &amp; MSW Energy Content</t>
  </si>
  <si>
    <t>Price assumed to be as of agreement year i.e. 2015</t>
  </si>
  <si>
    <t>2015 Rs/BTU</t>
  </si>
  <si>
    <t>2015 Rs./metric tonne</t>
  </si>
  <si>
    <t>MSW Tipping Fee</t>
  </si>
  <si>
    <t>Waste to Energy Scheme</t>
  </si>
  <si>
    <t xml:space="preserve">jet fuel </t>
  </si>
  <si>
    <t>ref2019.d111618a</t>
  </si>
  <si>
    <t>Annual Energy Outlook 2019</t>
  </si>
  <si>
    <t>ref2019</t>
  </si>
  <si>
    <t>d111618a</t>
  </si>
  <si>
    <t xml:space="preserve"> January 2019</t>
  </si>
  <si>
    <t>PPP000</t>
  </si>
  <si>
    <t>12. Petroleum and Other Liquids Prices</t>
  </si>
  <si>
    <t>(2018 dollars per gallon, unless otherwise noted)</t>
  </si>
  <si>
    <t>2018-</t>
  </si>
  <si>
    <t xml:space="preserve"> Sector and Fuel</t>
  </si>
  <si>
    <t>Crude Oil Prices (2018 dollars per barrel)</t>
  </si>
  <si>
    <t>PPP000:ba_WorldOilPrice</t>
  </si>
  <si>
    <t xml:space="preserve">   Brent Spot</t>
  </si>
  <si>
    <t>PPP000:bb_ForeignLSLigh</t>
  </si>
  <si>
    <t xml:space="preserve">   West Texas Intermediate Spot</t>
  </si>
  <si>
    <t>PPP000:bb_Imported_Real</t>
  </si>
  <si>
    <t xml:space="preserve">   Average Imported Cost 1/</t>
  </si>
  <si>
    <t>PPP000:see_spot_markup</t>
  </si>
  <si>
    <t xml:space="preserve">   Brent / West Texas Intermediate Spread</t>
  </si>
  <si>
    <t xml:space="preserve"> Delivered Sector Product Prices</t>
  </si>
  <si>
    <t>PPP000:da_LiquefiedPetr</t>
  </si>
  <si>
    <t>PPP000:da_DistillateFue</t>
  </si>
  <si>
    <t>PPP000:ea_DistillateFue</t>
  </si>
  <si>
    <t>PPP000:ea_ResidualFuel</t>
  </si>
  <si>
    <t>PPP000:ea_ResidualFuel(</t>
  </si>
  <si>
    <t xml:space="preserve">   Residual Fuel Oil (2018 dollars per barrel)</t>
  </si>
  <si>
    <t xml:space="preserve"> Industrial 2/</t>
  </si>
  <si>
    <t>PPP000:fa_LiquefiedPetr</t>
  </si>
  <si>
    <t>PPP000:fa_DistillateFue</t>
  </si>
  <si>
    <t>PPP000:fa_ResidualFuel</t>
  </si>
  <si>
    <t>PPP000:fa_ResidualFuel(</t>
  </si>
  <si>
    <t>PPP000:ga_LiquefiedPetr</t>
  </si>
  <si>
    <t>PPP000:ga_Ethanol(E85)</t>
  </si>
  <si>
    <t>PPP000:pr_EthanolWhole</t>
  </si>
  <si>
    <t xml:space="preserve">   Ethanol Wholesale Price</t>
  </si>
  <si>
    <t>PPP000:ga_MotorGasoline</t>
  </si>
  <si>
    <t>PPP000:ga_JetFuel</t>
  </si>
  <si>
    <t>PPP000:ga_DieselFuel(Di</t>
  </si>
  <si>
    <t>PPP000:ga_ResidualFuel</t>
  </si>
  <si>
    <t>PPP000:ga_ResidualFuel(</t>
  </si>
  <si>
    <t xml:space="preserve"> Electric Power 7/</t>
  </si>
  <si>
    <t>PPP000:ha_DistillateFue</t>
  </si>
  <si>
    <t>PPP000:ha_ResidualFuel</t>
  </si>
  <si>
    <t>PPP000:ha_ResidualFuel(</t>
  </si>
  <si>
    <t>Average Prices, All Sectors 8/</t>
  </si>
  <si>
    <t>PPP000:ia_LiquefiedPetr</t>
  </si>
  <si>
    <t>PPP000:ia_MotorGasoline</t>
  </si>
  <si>
    <t>PPP000:ia_JetFuel</t>
  </si>
  <si>
    <t>PPP000:ia_DistillateFue</t>
  </si>
  <si>
    <t>PPP000:ia_ResidualFuel</t>
  </si>
  <si>
    <t>PPP000:ia_ResidualFuel(</t>
  </si>
  <si>
    <t>PPP000:ia_Average</t>
  </si>
  <si>
    <t xml:space="preserve">     Average</t>
  </si>
  <si>
    <t>Crude Oil Spot Prices (nominal dollars per barrel)</t>
  </si>
  <si>
    <t>PPP000:nom_WorldOilPric</t>
  </si>
  <si>
    <t>PPP000:nom_ForeignLSLig</t>
  </si>
  <si>
    <t>PPP000:nom_Imported_Rea</t>
  </si>
  <si>
    <t>Delivered Sector Product Prices</t>
  </si>
  <si>
    <t>Nominal Dollars per Gallon</t>
  </si>
  <si>
    <t>PPP000:nom_R_LiquefiedP</t>
  </si>
  <si>
    <t>PPP000:nom_R_Distillate</t>
  </si>
  <si>
    <t>PPP000:nom_C_Distillate</t>
  </si>
  <si>
    <t>PPP000:nom_C_ResidualFu</t>
  </si>
  <si>
    <t>PPP000:nom_I_LiquefiedP</t>
  </si>
  <si>
    <t>PPP000:nom_I_Distillate</t>
  </si>
  <si>
    <t>PPP000:nom_I_ResidualFu</t>
  </si>
  <si>
    <t>PPP000:nom_T_LiquefiedP</t>
  </si>
  <si>
    <t>PPP000:nom_T_Ethan(E85)</t>
  </si>
  <si>
    <t>PPP000:nom_T_EthanWhole</t>
  </si>
  <si>
    <t>PPP000:nom_T_MotorGasol</t>
  </si>
  <si>
    <t>PPP000:nom_T_JetFuel</t>
  </si>
  <si>
    <t>PPP000:nom_T_DieselFuel</t>
  </si>
  <si>
    <t>PPP000:nom_T_ResidualFu</t>
  </si>
  <si>
    <t>PPP000:nom_E_Distillate</t>
  </si>
  <si>
    <t>PPP000:nom_E_ResidualFu</t>
  </si>
  <si>
    <t xml:space="preserve"> Average Prices, All Sectors 8/</t>
  </si>
  <si>
    <t>PPP000:nom_Avg_Liquefie</t>
  </si>
  <si>
    <t>PPP000:nom_Avg_MotorGas</t>
  </si>
  <si>
    <t>PPP000:nom_Avg_JetFuel</t>
  </si>
  <si>
    <t>PPP000:nom_Avg_Distilla</t>
  </si>
  <si>
    <t>PPP000:nom_Avg_Residual</t>
  </si>
  <si>
    <t xml:space="preserve">   Residual Fuel Oil (dollars per barrel)</t>
  </si>
  <si>
    <t>PPP000:nom_Avg_Average</t>
  </si>
  <si>
    <t xml:space="preserve">   1/ Weighted average price delivered to U.S. refiners.</t>
  </si>
  <si>
    <t xml:space="preserve">   2/ Includes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</si>
  <si>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</si>
  <si>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</si>
  <si>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 xml:space="preserve">   5/ Includes only kerosene type.</t>
  </si>
  <si>
    <t xml:space="preserve">   7/ Includes electricity-only and combined heat and power plants that have a regulatory status.</t>
  </si>
  <si>
    <t xml:space="preserve">   8/ Weighted averages of end-use fuel prices are derived from the prices in each sector and the corresponding sectoral consumption.</t>
  </si>
  <si>
    <t xml:space="preserve">   Note:  Data for 2017 are model results and may differ from official EIA data reports.</t>
  </si>
  <si>
    <t xml:space="preserve">   Sources:  2017 Brent and West Texas Intermediate crude oil spot prices:  Thomson Reuters.</t>
  </si>
  <si>
    <t>2017 imported crude oil price:  EIA, Monthly Energy Review, September 2018.  2017 prices for</t>
  </si>
  <si>
    <t>motor gasoline, distillate fuel oil, and jet fuel are based on:  EIA, Petroleum Marketing Monthly, July 2018.</t>
  </si>
  <si>
    <t>2017 residential, commercial, industrial, and transportation sector petroleum product prices are</t>
  </si>
  <si>
    <t>derived from:  EIA, Form EIA-782A, "Refiners'/Gas Plant Operators' Monthly Petroleum Product Sales Report."</t>
  </si>
  <si>
    <t>2017 electric power prices based on:  EIA, Monthly Energy Review, September 2018.</t>
  </si>
  <si>
    <t>2017 E85 prices derived from:  U.S. Department of Energy, Clean Cities Alternative Fuel Price Report.</t>
  </si>
  <si>
    <t>2017 wholesale ethanol prices derived from Oil Price Information Service, Chicago average spot price.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</si>
  <si>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</si>
  <si>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</si>
  <si>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2018, 2019</t>
  </si>
  <si>
    <t>Reference case, Tables 3 &amp; 12</t>
  </si>
  <si>
    <t>Start year prices for 2018:</t>
  </si>
  <si>
    <t xml:space="preserve">industrial processes in India and generated from primary energy sources like coal, bagasse-based cogeneration etc. </t>
  </si>
  <si>
    <t>Start year prices are from Indian sources except for Nuclear Fuel and Heavy Fuel Oil</t>
  </si>
  <si>
    <t xml:space="preserve">for which data is unavailable. 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</si>
  <si>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</si>
  <si>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</si>
  <si>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</si>
  <si>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</si>
  <si>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</si>
  <si>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</si>
  <si>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</si>
  <si>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</si>
  <si>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</si>
  <si>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</si>
  <si>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</si>
  <si>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</si>
  <si>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</si>
  <si>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</si>
  <si>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>Biomass is assumed to be used in all sectors except transport.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</si>
  <si>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</si>
  <si>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</si>
  <si>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</si>
  <si>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- Nuclear</t>
  </si>
  <si>
    <t>- Natural Gas</t>
  </si>
  <si>
    <t>- Coal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</si>
  <si>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</si>
  <si>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</si>
  <si>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</si>
  <si>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</si>
  <si>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</si>
  <si>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</si>
  <si>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</si>
  <si>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Note:</t>
  </si>
  <si>
    <t>Fuel supply and Demand sectors excluded for India:</t>
  </si>
  <si>
    <t xml:space="preserve">it is not included as a primary fuel source. Hydrogen is not considered as there is no BAU policy for the fuel in India as yet. </t>
  </si>
  <si>
    <t>These sheets contain zeroes.</t>
  </si>
  <si>
    <t xml:space="preserve">Supply - Hydro, wind, solar, and geothermal do not have fuel cost. Since heat is an intermediary/secondary input to </t>
  </si>
  <si>
    <t>Demand - District Heat and LULUCF sectors are not considered for India</t>
  </si>
  <si>
    <t>In case of Municipal Solid Waste (MSW), MNRE's 2018 guidelines on waste-to-energy (WTE) states the objective</t>
  </si>
  <si>
    <t xml:space="preserve">Sectors to which Consumption of fuels apply is as per available data on major sectors which contribute to </t>
  </si>
  <si>
    <t xml:space="preserve">consumption of each fuel. </t>
  </si>
  <si>
    <t>Diesel is assumed to be also used in buildings due to its widespread usage in backup power generation</t>
  </si>
  <si>
    <t>Future year scaling:</t>
  </si>
  <si>
    <t>- Electricity</t>
  </si>
  <si>
    <t>(AEO's relative rates of change are applied to the India Start Year Prices)</t>
  </si>
  <si>
    <t>Future year scaling for following fuels is as per rate of change each year relative to 2017 base, in AEO's projections till 2050:</t>
  </si>
  <si>
    <t>Values are updated to 2018 to the extent available.</t>
  </si>
  <si>
    <t>Ethanol supply and Blending status since 2012-'13</t>
  </si>
  <si>
    <t>Blending %</t>
  </si>
  <si>
    <t>Ex-mill price of ethanol</t>
  </si>
  <si>
    <t>C-heavy molasses</t>
  </si>
  <si>
    <t>B-heavy molasses</t>
  </si>
  <si>
    <t>Average</t>
  </si>
  <si>
    <t>Rs/liter</t>
  </si>
  <si>
    <t>2019 Rs/l</t>
  </si>
  <si>
    <t>(as of Apr 2019)</t>
  </si>
  <si>
    <t>2019 Rs/BTU</t>
  </si>
  <si>
    <t>Ethanol - 100%</t>
  </si>
  <si>
    <t>BTU / gal</t>
  </si>
  <si>
    <t>https://afdc.energy.gov/fuels/fuel_comparison_chart.pdf</t>
  </si>
  <si>
    <t>LHV</t>
  </si>
  <si>
    <t>HHV</t>
  </si>
  <si>
    <t>litre/gal</t>
  </si>
  <si>
    <t>%</t>
  </si>
  <si>
    <t xml:space="preserve">current %blending of ethanol </t>
  </si>
  <si>
    <t>Price of blended gasoline (@6.1%)</t>
  </si>
  <si>
    <t>http://petroleum.nic.in/sites/default/files/biofuels.pdf</t>
  </si>
  <si>
    <t>Ethanol Procurement Prices</t>
  </si>
  <si>
    <t>2019</t>
  </si>
  <si>
    <t xml:space="preserve">Biofuels </t>
  </si>
  <si>
    <t xml:space="preserve">Page 3 </t>
  </si>
  <si>
    <t>Source: Page 3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</si>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</sst>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&quot;$&quot;#,##0.00"/>
    <numFmt numFmtId="166" formatCode="0.000"/>
    <numFmt numFmtId="167" formatCode="0.0"/>
    <numFmt numFmtId="168" formatCode="#,##0.000"/>
    <numFmt numFmtId="169" formatCode="0.0%"/>
    <numFmt numFmtId="170" formatCode="[$-1009]d/mmm/yy;@"/>
  </numFmts>
  <fonts count="3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9"/>
      <name val="Calibri"/>
      <family val="2"/>
    </font>
    <font>
      <u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30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10" fillId="0" borderId="0" xfId="9" applyFont="1" applyAlignment="1" applyProtection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Border="1" applyAlignment="1"/>
    <xf numFmtId="0" fontId="0" fillId="0" borderId="0" xfId="0" applyFill="1" applyAlignment="1"/>
    <xf numFmtId="0" fontId="6" fillId="2" borderId="0" xfId="0" applyFont="1" applyFill="1"/>
    <xf numFmtId="0" fontId="0" fillId="2" borderId="0" xfId="0" applyFill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0" fontId="11" fillId="0" borderId="0" xfId="0" applyFont="1"/>
    <xf numFmtId="167" fontId="0" fillId="0" borderId="0" xfId="0" applyNumberFormat="1"/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13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0" fillId="0" borderId="10" xfId="15" applyFont="1" applyFill="1" applyBorder="1" applyAlignment="1">
      <alignment wrapText="1"/>
    </xf>
    <xf numFmtId="168" fontId="0" fillId="0" borderId="10" xfId="15" applyNumberFormat="1" applyFont="1" applyFill="1" applyAlignment="1">
      <alignment horizontal="right" wrapText="1"/>
    </xf>
    <xf numFmtId="169" fontId="0" fillId="0" borderId="10" xfId="15" applyNumberFormat="1" applyFont="1" applyFill="1" applyAlignment="1">
      <alignment horizontal="right" wrapText="1"/>
    </xf>
    <xf numFmtId="0" fontId="8" fillId="0" borderId="9" xfId="16" applyFont="1" applyFill="1" applyBorder="1" applyAlignment="1">
      <alignment wrapText="1"/>
    </xf>
    <xf numFmtId="4" fontId="0" fillId="0" borderId="10" xfId="15" applyNumberFormat="1" applyFont="1" applyFill="1" applyAlignment="1">
      <alignment horizontal="right" wrapText="1"/>
    </xf>
    <xf numFmtId="0" fontId="0" fillId="0" borderId="9" xfId="16" applyFont="1" applyFill="1" applyBorder="1" applyAlignment="1">
      <alignment wrapText="1"/>
    </xf>
    <xf numFmtId="3" fontId="8" fillId="0" borderId="9" xfId="16" applyNumberFormat="1" applyFont="1" applyFill="1" applyAlignment="1">
      <alignment horizontal="right" wrapText="1"/>
    </xf>
    <xf numFmtId="169" fontId="8" fillId="0" borderId="9" xfId="16" applyNumberFormat="1" applyFont="1" applyFill="1" applyAlignment="1">
      <alignment horizontal="right" wrapText="1"/>
    </xf>
    <xf numFmtId="0" fontId="14" fillId="0" borderId="0" xfId="13" applyFont="1"/>
    <xf numFmtId="0" fontId="15" fillId="0" borderId="0" xfId="9" applyFont="1" applyAlignment="1" applyProtection="1"/>
    <xf numFmtId="0" fontId="0" fillId="4" borderId="0" xfId="0" applyFill="1"/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1" fontId="0" fillId="3" borderId="0" xfId="0" applyNumberFormat="1" applyFill="1"/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right"/>
    </xf>
    <xf numFmtId="11" fontId="0" fillId="2" borderId="0" xfId="0" applyNumberFormat="1" applyFill="1"/>
    <xf numFmtId="3" fontId="0" fillId="0" borderId="0" xfId="0" applyNumberFormat="1"/>
    <xf numFmtId="11" fontId="0" fillId="0" borderId="0" xfId="0" applyNumberFormat="1" applyFill="1"/>
    <xf numFmtId="0" fontId="6" fillId="0" borderId="0" xfId="0" applyFont="1" applyAlignment="1">
      <alignment horizontal="right"/>
    </xf>
    <xf numFmtId="0" fontId="11" fillId="0" borderId="0" xfId="0" applyFont="1" applyAlignment="1">
      <alignment wrapText="1"/>
    </xf>
    <xf numFmtId="4" fontId="9" fillId="0" borderId="9" xfId="16" applyNumberFormat="1" applyFill="1" applyAlignment="1">
      <alignment horizontal="right" wrapText="1"/>
    </xf>
    <xf numFmtId="169" fontId="9" fillId="0" borderId="9" xfId="16" applyNumberFormat="1" applyFill="1" applyAlignment="1">
      <alignment horizontal="right" wrapText="1"/>
    </xf>
    <xf numFmtId="0" fontId="6" fillId="0" borderId="0" xfId="0" applyFont="1" applyFill="1" applyAlignment="1"/>
    <xf numFmtId="0" fontId="6" fillId="5" borderId="0" xfId="0" applyFont="1" applyFill="1" applyAlignment="1"/>
    <xf numFmtId="0" fontId="0" fillId="0" borderId="12" xfId="0" applyBorder="1"/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16" fillId="0" borderId="0" xfId="0" applyFont="1"/>
    <xf numFmtId="0" fontId="19" fillId="7" borderId="24" xfId="0" applyFont="1" applyFill="1" applyBorder="1" applyAlignment="1">
      <alignment horizontal="right" wrapText="1"/>
    </xf>
    <xf numFmtId="0" fontId="20" fillId="8" borderId="24" xfId="0" applyFont="1" applyFill="1" applyBorder="1" applyAlignment="1">
      <alignment horizontal="left" wrapText="1"/>
    </xf>
    <xf numFmtId="0" fontId="20" fillId="9" borderId="24" xfId="0" applyFont="1" applyFill="1" applyBorder="1" applyAlignment="1">
      <alignment horizontal="right" wrapText="1"/>
    </xf>
    <xf numFmtId="0" fontId="20" fillId="8" borderId="24" xfId="0" applyFont="1" applyFill="1" applyBorder="1" applyAlignment="1">
      <alignment horizontal="right" wrapText="1"/>
    </xf>
    <xf numFmtId="0" fontId="19" fillId="8" borderId="24" xfId="0" applyFont="1" applyFill="1" applyBorder="1" applyAlignment="1">
      <alignment horizontal="left" wrapText="1"/>
    </xf>
    <xf numFmtId="0" fontId="19" fillId="9" borderId="24" xfId="0" applyFont="1" applyFill="1" applyBorder="1" applyAlignment="1">
      <alignment horizontal="right" wrapText="1"/>
    </xf>
    <xf numFmtId="0" fontId="19" fillId="8" borderId="24" xfId="0" applyFont="1" applyFill="1" applyBorder="1" applyAlignment="1">
      <alignment horizontal="right" wrapText="1"/>
    </xf>
    <xf numFmtId="0" fontId="21" fillId="8" borderId="14" xfId="0" applyFont="1" applyFill="1" applyBorder="1" applyAlignment="1">
      <alignment wrapText="1"/>
    </xf>
    <xf numFmtId="0" fontId="21" fillId="8" borderId="0" xfId="0" applyFont="1" applyFill="1" applyAlignment="1">
      <alignment wrapText="1"/>
    </xf>
    <xf numFmtId="0" fontId="20" fillId="3" borderId="24" xfId="0" applyFont="1" applyFill="1" applyBorder="1" applyAlignment="1">
      <alignment horizontal="left" wrapText="1"/>
    </xf>
    <xf numFmtId="0" fontId="20" fillId="3" borderId="24" xfId="0" applyFont="1" applyFill="1" applyBorder="1" applyAlignment="1">
      <alignment horizontal="right" wrapText="1"/>
    </xf>
    <xf numFmtId="0" fontId="6" fillId="2" borderId="12" xfId="0" applyFont="1" applyFill="1" applyBorder="1"/>
    <xf numFmtId="2" fontId="0" fillId="0" borderId="12" xfId="0" applyNumberFormat="1" applyBorder="1"/>
    <xf numFmtId="2" fontId="6" fillId="0" borderId="12" xfId="0" applyNumberFormat="1" applyFont="1" applyBorder="1"/>
    <xf numFmtId="0" fontId="6" fillId="0" borderId="12" xfId="0" applyFont="1" applyFill="1" applyBorder="1"/>
    <xf numFmtId="2" fontId="6" fillId="3" borderId="12" xfId="0" applyNumberFormat="1" applyFont="1" applyFill="1" applyBorder="1"/>
    <xf numFmtId="0" fontId="6" fillId="0" borderId="0" xfId="0" applyFont="1" applyAlignment="1">
      <alignment horizontal="right" wrapText="1"/>
    </xf>
    <xf numFmtId="0" fontId="24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0" fontId="0" fillId="0" borderId="0" xfId="0" applyNumberFormat="1" applyAlignment="1">
      <alignment vertical="center" wrapText="1"/>
    </xf>
    <xf numFmtId="4" fontId="0" fillId="0" borderId="0" xfId="0" applyNumberFormat="1" applyFill="1"/>
    <xf numFmtId="4" fontId="6" fillId="3" borderId="0" xfId="0" applyNumberFormat="1" applyFont="1" applyFill="1"/>
    <xf numFmtId="4" fontId="6" fillId="0" borderId="0" xfId="0" applyNumberFormat="1" applyFont="1" applyFill="1"/>
    <xf numFmtId="17" fontId="0" fillId="0" borderId="0" xfId="0" applyNumberFormat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right"/>
    </xf>
    <xf numFmtId="0" fontId="26" fillId="0" borderId="2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/>
    </xf>
    <xf numFmtId="0" fontId="28" fillId="0" borderId="26" xfId="0" applyFont="1" applyBorder="1"/>
    <xf numFmtId="2" fontId="28" fillId="0" borderId="27" xfId="21" applyNumberFormat="1" applyFont="1" applyBorder="1" applyAlignment="1">
      <alignment horizontal="center"/>
    </xf>
    <xf numFmtId="2" fontId="29" fillId="10" borderId="27" xfId="21" applyNumberFormat="1" applyFont="1" applyFill="1" applyBorder="1" applyAlignment="1">
      <alignment horizontal="center"/>
    </xf>
    <xf numFmtId="2" fontId="29" fillId="0" borderId="27" xfId="21" applyNumberFormat="1" applyFont="1" applyBorder="1" applyAlignment="1">
      <alignment horizontal="center"/>
    </xf>
    <xf numFmtId="2" fontId="28" fillId="0" borderId="27" xfId="21" applyNumberFormat="1" applyFont="1" applyBorder="1" applyAlignment="1">
      <alignment horizontal="center" vertical="center"/>
    </xf>
    <xf numFmtId="0" fontId="28" fillId="0" borderId="26" xfId="0" applyFont="1" applyFill="1" applyBorder="1"/>
    <xf numFmtId="0" fontId="28" fillId="10" borderId="27" xfId="0" applyFont="1" applyFill="1" applyBorder="1"/>
    <xf numFmtId="0" fontId="28" fillId="10" borderId="26" xfId="0" applyFont="1" applyFill="1" applyBorder="1"/>
    <xf numFmtId="2" fontId="29" fillId="0" borderId="28" xfId="21" applyNumberFormat="1" applyFont="1" applyBorder="1" applyAlignment="1">
      <alignment horizontal="center"/>
    </xf>
    <xf numFmtId="2" fontId="29" fillId="0" borderId="27" xfId="21" applyNumberFormat="1" applyFont="1" applyBorder="1" applyAlignment="1">
      <alignment horizontal="center" vertical="center"/>
    </xf>
    <xf numFmtId="166" fontId="29" fillId="0" borderId="28" xfId="21" applyNumberFormat="1" applyFont="1" applyBorder="1" applyAlignment="1">
      <alignment horizontal="center"/>
    </xf>
    <xf numFmtId="0" fontId="27" fillId="0" borderId="12" xfId="0" applyFont="1" applyFill="1" applyBorder="1" applyAlignment="1">
      <alignment horizontal="left" vertical="center" wrapText="1"/>
    </xf>
    <xf numFmtId="10" fontId="26" fillId="0" borderId="12" xfId="20" applyNumberFormat="1" applyFont="1" applyBorder="1" applyAlignment="1">
      <alignment horizontal="center" vertical="center"/>
    </xf>
    <xf numFmtId="0" fontId="26" fillId="10" borderId="12" xfId="0" applyFont="1" applyFill="1" applyBorder="1" applyAlignment="1">
      <alignment horizontal="left" vertical="center" wrapText="1"/>
    </xf>
    <xf numFmtId="2" fontId="26" fillId="10" borderId="29" xfId="21" applyNumberFormat="1" applyFont="1" applyFill="1" applyBorder="1" applyAlignment="1">
      <alignment horizontal="center" vertical="center"/>
    </xf>
    <xf numFmtId="0" fontId="26" fillId="10" borderId="30" xfId="0" applyFont="1" applyFill="1" applyBorder="1" applyAlignment="1">
      <alignment horizontal="left" vertical="center" wrapText="1"/>
    </xf>
    <xf numFmtId="2" fontId="26" fillId="0" borderId="30" xfId="22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28" fillId="0" borderId="0" xfId="0" quotePrefix="1" applyFont="1"/>
    <xf numFmtId="0" fontId="26" fillId="0" borderId="12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/>
    </xf>
    <xf numFmtId="2" fontId="28" fillId="10" borderId="27" xfId="21" applyNumberFormat="1" applyFont="1" applyFill="1" applyBorder="1" applyAlignment="1">
      <alignment horizontal="center" vertical="center"/>
    </xf>
    <xf numFmtId="166" fontId="28" fillId="10" borderId="27" xfId="21" applyNumberFormat="1" applyFont="1" applyFill="1" applyBorder="1" applyAlignment="1">
      <alignment horizontal="center" vertical="center"/>
    </xf>
    <xf numFmtId="2" fontId="28" fillId="10" borderId="27" xfId="0" applyNumberFormat="1" applyFont="1" applyFill="1" applyBorder="1" applyAlignment="1">
      <alignment horizontal="center" vertical="center"/>
    </xf>
    <xf numFmtId="2" fontId="28" fillId="10" borderId="28" xfId="21" applyNumberFormat="1" applyFont="1" applyFill="1" applyBorder="1" applyAlignment="1">
      <alignment horizontal="center" vertical="center"/>
    </xf>
    <xf numFmtId="2" fontId="29" fillId="10" borderId="27" xfId="21" applyNumberFormat="1" applyFont="1" applyFill="1" applyBorder="1" applyAlignment="1">
      <alignment horizontal="left"/>
    </xf>
    <xf numFmtId="2" fontId="28" fillId="10" borderId="0" xfId="21" applyNumberFormat="1" applyFont="1" applyFill="1" applyBorder="1" applyAlignment="1">
      <alignment horizontal="center" vertical="center"/>
    </xf>
    <xf numFmtId="2" fontId="29" fillId="10" borderId="27" xfId="21" applyNumberFormat="1" applyFont="1" applyFill="1" applyBorder="1" applyAlignment="1">
      <alignment horizontal="center" vertical="center"/>
    </xf>
    <xf numFmtId="2" fontId="26" fillId="10" borderId="29" xfId="21" applyNumberFormat="1" applyFont="1" applyFill="1" applyBorder="1" applyAlignment="1">
      <alignment horizontal="right" vertical="center"/>
    </xf>
    <xf numFmtId="2" fontId="26" fillId="0" borderId="30" xfId="22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 wrapText="1"/>
    </xf>
    <xf numFmtId="10" fontId="26" fillId="3" borderId="12" xfId="20" applyNumberFormat="1" applyFont="1" applyFill="1" applyBorder="1" applyAlignment="1">
      <alignment horizontal="center" vertical="center"/>
    </xf>
    <xf numFmtId="0" fontId="28" fillId="3" borderId="0" xfId="0" applyFont="1" applyFill="1" applyAlignment="1">
      <alignment horizontal="left"/>
    </xf>
    <xf numFmtId="0" fontId="0" fillId="3" borderId="0" xfId="0" applyFill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 applyProtection="1">
      <alignment horizontal="left"/>
    </xf>
    <xf numFmtId="0" fontId="14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26" xfId="0" applyBorder="1" applyAlignment="1">
      <alignment horizontal="left"/>
    </xf>
    <xf numFmtId="0" fontId="0" fillId="0" borderId="33" xfId="0" applyFill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5" xfId="0" applyFont="1" applyBorder="1" applyAlignment="1">
      <alignment horizontal="right"/>
    </xf>
    <xf numFmtId="0" fontId="0" fillId="0" borderId="27" xfId="0" applyBorder="1"/>
    <xf numFmtId="2" fontId="0" fillId="0" borderId="30" xfId="0" applyNumberFormat="1" applyFill="1" applyBorder="1"/>
    <xf numFmtId="2" fontId="0" fillId="3" borderId="0" xfId="0" applyNumberFormat="1" applyFill="1"/>
    <xf numFmtId="0" fontId="32" fillId="0" borderId="0" xfId="0" applyFont="1"/>
    <xf numFmtId="0" fontId="8" fillId="0" borderId="11" xfId="14" applyFont="1" applyFill="1" applyBorder="1" applyAlignment="1">
      <alignment wrapText="1"/>
    </xf>
    <xf numFmtId="0" fontId="28" fillId="3" borderId="0" xfId="0" applyFont="1" applyFill="1" applyBorder="1" applyAlignment="1">
      <alignment horizontal="left" wrapText="1"/>
    </xf>
    <xf numFmtId="0" fontId="28" fillId="0" borderId="0" xfId="0" applyFont="1" applyAlignment="1">
      <alignment horizontal="left" vertical="top" wrapText="1"/>
    </xf>
    <xf numFmtId="0" fontId="25" fillId="0" borderId="0" xfId="0" applyFont="1" applyAlignment="1">
      <alignment horizontal="center" vertical="top" wrapText="1"/>
    </xf>
    <xf numFmtId="0" fontId="28" fillId="0" borderId="31" xfId="0" applyFont="1" applyBorder="1" applyAlignment="1">
      <alignment horizontal="left" wrapText="1"/>
    </xf>
    <xf numFmtId="0" fontId="22" fillId="8" borderId="0" xfId="0" applyFont="1" applyFill="1" applyAlignment="1">
      <alignment wrapText="1"/>
    </xf>
    <xf numFmtId="0" fontId="17" fillId="6" borderId="13" xfId="0" applyFont="1" applyFill="1" applyBorder="1" applyAlignment="1">
      <alignment horizontal="center" wrapText="1"/>
    </xf>
    <xf numFmtId="0" fontId="17" fillId="6" borderId="14" xfId="0" applyFont="1" applyFill="1" applyBorder="1" applyAlignment="1">
      <alignment horizontal="center" wrapText="1"/>
    </xf>
    <xf numFmtId="0" fontId="17" fillId="6" borderId="15" xfId="0" applyFont="1" applyFill="1" applyBorder="1" applyAlignment="1">
      <alignment horizontal="center" wrapText="1"/>
    </xf>
    <xf numFmtId="0" fontId="18" fillId="6" borderId="16" xfId="0" applyFont="1" applyFill="1" applyBorder="1" applyAlignment="1">
      <alignment horizontal="center" wrapText="1"/>
    </xf>
    <xf numFmtId="0" fontId="18" fillId="6" borderId="17" xfId="0" applyFont="1" applyFill="1" applyBorder="1" applyAlignment="1">
      <alignment horizontal="center" wrapText="1"/>
    </xf>
    <xf numFmtId="0" fontId="18" fillId="6" borderId="18" xfId="0" applyFont="1" applyFill="1" applyBorder="1" applyAlignment="1">
      <alignment horizontal="center" wrapText="1"/>
    </xf>
    <xf numFmtId="0" fontId="19" fillId="7" borderId="19" xfId="0" applyFont="1" applyFill="1" applyBorder="1" applyAlignment="1">
      <alignment horizontal="left" wrapText="1"/>
    </xf>
    <xf numFmtId="0" fontId="19" fillId="7" borderId="23" xfId="0" applyFont="1" applyFill="1" applyBorder="1" applyAlignment="1">
      <alignment horizontal="left" wrapText="1"/>
    </xf>
    <xf numFmtId="0" fontId="19" fillId="7" borderId="20" xfId="0" applyFont="1" applyFill="1" applyBorder="1" applyAlignment="1">
      <alignment horizontal="center" wrapText="1"/>
    </xf>
    <xf numFmtId="0" fontId="19" fillId="7" borderId="21" xfId="0" applyFont="1" applyFill="1" applyBorder="1" applyAlignment="1">
      <alignment horizontal="center" wrapText="1"/>
    </xf>
    <xf numFmtId="0" fontId="19" fillId="7" borderId="22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</cellXfs>
  <cellStyles count="23">
    <cellStyle name="Body: normal cell" xfId="2"/>
    <cellStyle name="Body: normal cell 2" xfId="15"/>
    <cellStyle name="Comma 2" xfId="22"/>
    <cellStyle name="Comma 2 2" xfId="2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Percent" xfId="20" builtinId="5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1FFBF-D03E-4BBA-AE92-49D820AF1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600074</xdr:colOff>
      <xdr:row>0</xdr:row>
      <xdr:rowOff>123825</xdr:rowOff>
    </xdr:from>
    <xdr:to>
      <xdr:col>11</xdr:col>
      <xdr:colOff>400049</xdr:colOff>
      <xdr:row>14</xdr:row>
      <xdr:rowOff>90320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4A49D-A8A2-44CC-97B5-E5CCE1B15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4" y="123825"/>
          <a:ext cx="4067175" cy="2633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44FD9-91AD-46FB-9527-40486B63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B6D37-F829-4C62-B7F9-9CE11801F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B8346-F1F4-495F-8BD2-DD707E28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37</xdr:row>
      <xdr:rowOff>182593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41C2D-2BD1-4F4E-A659-9495DA02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5051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FA273-30B5-450A-8B92-F5AFE2D33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90925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etroleum.nic.in/sites/default/files/biofuels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topLeftCell="A43" workbookViewId="0">
      <selection activeCell="D53" sqref="D53:D58"/>
    </sheetView>
  </sheetViews>
  <sheetFormatPr defaultColWidth="9.1328125" defaultRowHeight="14.25" x14ac:dyDescent="0.45"/>
  <cols>
    <col min="1" max="1" width="21" style="14" customWidth="1"/>
    <col min="2" max="2" width="91.73046875" style="14" customWidth="1"/>
    <col min="3" max="3" width="4.86328125" style="14" customWidth="1"/>
    <col min="4" max="4" width="78.59765625" style="14" customWidth="1"/>
    <col min="5" max="16384" width="9.1328125" style="14"/>
  </cols>
  <sheetData>
    <row r="1" spans="1:2" x14ac:dyDescent="0.45">
      <c r="A1" s="16" t="s">
        <v>0</v>
      </c>
    </row>
    <row r="3" spans="1:2" x14ac:dyDescent="0.45">
      <c r="A3" s="16" t="s">
        <v>1</v>
      </c>
      <c r="B3" s="63" t="s">
        <v>463</v>
      </c>
    </row>
    <row r="4" spans="1:2" s="19" customFormat="1" x14ac:dyDescent="0.45">
      <c r="A4" s="62"/>
      <c r="B4" s="62"/>
    </row>
    <row r="5" spans="1:2" x14ac:dyDescent="0.45">
      <c r="B5" s="17" t="s">
        <v>461</v>
      </c>
    </row>
    <row r="6" spans="1:2" x14ac:dyDescent="0.45">
      <c r="B6" s="14" t="s">
        <v>291</v>
      </c>
    </row>
    <row r="7" spans="1:2" x14ac:dyDescent="0.45">
      <c r="B7" s="1">
        <v>2014</v>
      </c>
    </row>
    <row r="8" spans="1:2" x14ac:dyDescent="0.45">
      <c r="B8" s="9" t="s">
        <v>290</v>
      </c>
    </row>
    <row r="9" spans="1:2" x14ac:dyDescent="0.45">
      <c r="B9" s="4" t="s">
        <v>288</v>
      </c>
    </row>
    <row r="10" spans="1:2" x14ac:dyDescent="0.45">
      <c r="B10" s="14" t="s">
        <v>296</v>
      </c>
    </row>
    <row r="12" spans="1:2" x14ac:dyDescent="0.45">
      <c r="B12" s="17" t="s">
        <v>287</v>
      </c>
    </row>
    <row r="13" spans="1:2" x14ac:dyDescent="0.45">
      <c r="B13" s="14" t="s">
        <v>291</v>
      </c>
    </row>
    <row r="14" spans="1:2" x14ac:dyDescent="0.45">
      <c r="B14" s="1">
        <v>2014</v>
      </c>
    </row>
    <row r="15" spans="1:2" x14ac:dyDescent="0.45">
      <c r="B15" t="s">
        <v>290</v>
      </c>
    </row>
    <row r="16" spans="1:2" x14ac:dyDescent="0.45">
      <c r="B16" s="4" t="s">
        <v>288</v>
      </c>
    </row>
    <row r="17" spans="2:4" x14ac:dyDescent="0.45">
      <c r="B17" s="14" t="s">
        <v>289</v>
      </c>
    </row>
    <row r="19" spans="2:4" x14ac:dyDescent="0.45">
      <c r="B19" s="17" t="s">
        <v>462</v>
      </c>
      <c r="D19" s="17" t="s">
        <v>589</v>
      </c>
    </row>
    <row r="20" spans="2:4" x14ac:dyDescent="0.45">
      <c r="B20" s="14" t="s">
        <v>293</v>
      </c>
      <c r="D20" s="14" t="s">
        <v>590</v>
      </c>
    </row>
    <row r="21" spans="2:4" x14ac:dyDescent="0.45">
      <c r="B21" s="1">
        <v>2018</v>
      </c>
      <c r="D21" s="1">
        <v>2019</v>
      </c>
    </row>
    <row r="22" spans="2:4" x14ac:dyDescent="0.45">
      <c r="B22" s="14" t="s">
        <v>292</v>
      </c>
      <c r="D22" s="14" t="s">
        <v>591</v>
      </c>
    </row>
    <row r="23" spans="2:4" x14ac:dyDescent="0.45">
      <c r="B23" s="4" t="s">
        <v>486</v>
      </c>
      <c r="D23" s="14" t="s">
        <v>592</v>
      </c>
    </row>
    <row r="24" spans="2:4" x14ac:dyDescent="0.45">
      <c r="B24" s="14" t="s">
        <v>487</v>
      </c>
      <c r="D24" s="14" t="s">
        <v>593</v>
      </c>
    </row>
    <row r="26" spans="2:4" x14ac:dyDescent="0.45">
      <c r="B26" s="17" t="s">
        <v>570</v>
      </c>
      <c r="D26" s="17" t="s">
        <v>528</v>
      </c>
    </row>
    <row r="27" spans="2:4" x14ac:dyDescent="0.45">
      <c r="B27" s="14" t="s">
        <v>220</v>
      </c>
      <c r="D27" s="14" t="s">
        <v>529</v>
      </c>
    </row>
    <row r="28" spans="2:4" x14ac:dyDescent="0.45">
      <c r="B28" s="1">
        <v>2018</v>
      </c>
      <c r="D28" s="1">
        <v>2011</v>
      </c>
    </row>
    <row r="29" spans="2:4" x14ac:dyDescent="0.45">
      <c r="B29" s="14" t="s">
        <v>490</v>
      </c>
      <c r="D29" s="14" t="s">
        <v>530</v>
      </c>
    </row>
    <row r="30" spans="2:4" x14ac:dyDescent="0.45">
      <c r="B30" s="4" t="s">
        <v>488</v>
      </c>
      <c r="D30" s="4" t="s">
        <v>531</v>
      </c>
    </row>
    <row r="31" spans="2:4" x14ac:dyDescent="0.45">
      <c r="B31" s="14" t="s">
        <v>552</v>
      </c>
      <c r="D31" s="14" t="s">
        <v>527</v>
      </c>
    </row>
    <row r="33" spans="2:4" x14ac:dyDescent="0.45">
      <c r="B33" s="17" t="s">
        <v>571</v>
      </c>
      <c r="D33" s="17" t="s">
        <v>582</v>
      </c>
    </row>
    <row r="34" spans="2:4" x14ac:dyDescent="0.45">
      <c r="B34" s="14" t="s">
        <v>572</v>
      </c>
      <c r="D34" s="14" t="s">
        <v>583</v>
      </c>
    </row>
    <row r="35" spans="2:4" x14ac:dyDescent="0.45">
      <c r="B35" s="1">
        <v>2018</v>
      </c>
      <c r="D35" s="92">
        <v>42675</v>
      </c>
    </row>
    <row r="36" spans="2:4" x14ac:dyDescent="0.45">
      <c r="B36" s="14" t="s">
        <v>573</v>
      </c>
      <c r="D36" s="14" t="s">
        <v>584</v>
      </c>
    </row>
    <row r="37" spans="2:4" x14ac:dyDescent="0.45">
      <c r="B37" s="4" t="s">
        <v>569</v>
      </c>
      <c r="D37" s="4" t="s">
        <v>585</v>
      </c>
    </row>
    <row r="39" spans="2:4" x14ac:dyDescent="0.45">
      <c r="B39" s="17" t="s">
        <v>227</v>
      </c>
      <c r="D39" s="17" t="s">
        <v>586</v>
      </c>
    </row>
    <row r="40" spans="2:4" x14ac:dyDescent="0.45">
      <c r="B40" s="14" t="s">
        <v>228</v>
      </c>
      <c r="D40" s="92">
        <v>42948</v>
      </c>
    </row>
    <row r="41" spans="2:4" x14ac:dyDescent="0.45">
      <c r="B41" s="1">
        <v>2017</v>
      </c>
      <c r="D41" s="14" t="s">
        <v>587</v>
      </c>
    </row>
    <row r="42" spans="2:4" x14ac:dyDescent="0.45">
      <c r="B42" s="14" t="s">
        <v>653</v>
      </c>
      <c r="D42" s="14" t="s">
        <v>588</v>
      </c>
    </row>
    <row r="43" spans="2:4" x14ac:dyDescent="0.45">
      <c r="B43" s="13" t="s">
        <v>229</v>
      </c>
    </row>
    <row r="44" spans="2:4" x14ac:dyDescent="0.45">
      <c r="B44" s="14" t="s">
        <v>656</v>
      </c>
    </row>
    <row r="46" spans="2:4" x14ac:dyDescent="0.45">
      <c r="B46" s="17" t="s">
        <v>66</v>
      </c>
    </row>
    <row r="47" spans="2:4" x14ac:dyDescent="0.45">
      <c r="B47" t="s">
        <v>67</v>
      </c>
    </row>
    <row r="48" spans="2:4" x14ac:dyDescent="0.45">
      <c r="B48" s="1">
        <v>2019</v>
      </c>
    </row>
    <row r="49" spans="2:4" x14ac:dyDescent="0.45">
      <c r="B49" t="s">
        <v>553</v>
      </c>
    </row>
    <row r="50" spans="2:4" x14ac:dyDescent="0.45">
      <c r="B50" s="4" t="s">
        <v>554</v>
      </c>
    </row>
    <row r="51" spans="2:4" x14ac:dyDescent="0.45">
      <c r="B51" s="14" t="s">
        <v>555</v>
      </c>
    </row>
    <row r="53" spans="2:4" x14ac:dyDescent="0.45">
      <c r="B53" s="17" t="s">
        <v>235</v>
      </c>
      <c r="D53" s="17" t="s">
        <v>842</v>
      </c>
    </row>
    <row r="54" spans="2:4" x14ac:dyDescent="0.45">
      <c r="B54" s="14" t="s">
        <v>220</v>
      </c>
      <c r="D54" s="14" t="s">
        <v>220</v>
      </c>
    </row>
    <row r="55" spans="2:4" x14ac:dyDescent="0.45">
      <c r="B55" s="53" t="s">
        <v>550</v>
      </c>
      <c r="D55" s="53" t="s">
        <v>843</v>
      </c>
    </row>
    <row r="56" spans="2:4" x14ac:dyDescent="0.45">
      <c r="B56" s="14" t="s">
        <v>236</v>
      </c>
      <c r="D56" s="14" t="s">
        <v>844</v>
      </c>
    </row>
    <row r="57" spans="2:4" x14ac:dyDescent="0.45">
      <c r="B57" s="4" t="s">
        <v>549</v>
      </c>
      <c r="D57" s="4" t="s">
        <v>841</v>
      </c>
    </row>
    <row r="58" spans="2:4" x14ac:dyDescent="0.45">
      <c r="B58" s="14" t="s">
        <v>551</v>
      </c>
      <c r="D58" s="14" t="s">
        <v>845</v>
      </c>
    </row>
    <row r="60" spans="2:4" x14ac:dyDescent="0.45">
      <c r="B60" s="17" t="s">
        <v>651</v>
      </c>
    </row>
    <row r="61" spans="2:4" x14ac:dyDescent="0.45">
      <c r="B61" s="14" t="s">
        <v>220</v>
      </c>
    </row>
    <row r="62" spans="2:4" x14ac:dyDescent="0.45">
      <c r="B62" s="53" t="s">
        <v>550</v>
      </c>
    </row>
    <row r="63" spans="2:4" x14ac:dyDescent="0.45">
      <c r="B63" s="14" t="s">
        <v>236</v>
      </c>
    </row>
    <row r="64" spans="2:4" x14ac:dyDescent="0.45">
      <c r="B64" s="4" t="s">
        <v>549</v>
      </c>
    </row>
    <row r="65" spans="2:4" x14ac:dyDescent="0.45">
      <c r="B65" s="14" t="s">
        <v>551</v>
      </c>
    </row>
    <row r="67" spans="2:4" x14ac:dyDescent="0.45">
      <c r="B67" s="17" t="s">
        <v>652</v>
      </c>
    </row>
    <row r="68" spans="2:4" x14ac:dyDescent="0.45">
      <c r="B68" s="14" t="s">
        <v>228</v>
      </c>
    </row>
    <row r="69" spans="2:4" x14ac:dyDescent="0.45">
      <c r="B69" s="1">
        <v>2017</v>
      </c>
    </row>
    <row r="70" spans="2:4" x14ac:dyDescent="0.45">
      <c r="B70" s="14" t="s">
        <v>653</v>
      </c>
    </row>
    <row r="71" spans="2:4" x14ac:dyDescent="0.45">
      <c r="B71" s="13" t="s">
        <v>229</v>
      </c>
    </row>
    <row r="72" spans="2:4" x14ac:dyDescent="0.45">
      <c r="B72" s="14" t="s">
        <v>654</v>
      </c>
    </row>
    <row r="74" spans="2:4" x14ac:dyDescent="0.45">
      <c r="B74" s="17" t="s">
        <v>662</v>
      </c>
      <c r="D74" s="17" t="s">
        <v>670</v>
      </c>
    </row>
    <row r="75" spans="2:4" x14ac:dyDescent="0.45">
      <c r="B75" s="14" t="s">
        <v>659</v>
      </c>
      <c r="D75" s="14" t="s">
        <v>661</v>
      </c>
    </row>
    <row r="76" spans="2:4" x14ac:dyDescent="0.45">
      <c r="B76" s="1">
        <v>2015</v>
      </c>
      <c r="D76" s="1">
        <v>2018</v>
      </c>
    </row>
    <row r="77" spans="2:4" ht="28.5" x14ac:dyDescent="0.45">
      <c r="B77" s="14" t="s">
        <v>660</v>
      </c>
      <c r="D77" s="50" t="s">
        <v>663</v>
      </c>
    </row>
    <row r="78" spans="2:4" x14ac:dyDescent="0.45">
      <c r="B78" s="13" t="s">
        <v>657</v>
      </c>
      <c r="D78" s="13" t="s">
        <v>664</v>
      </c>
    </row>
    <row r="79" spans="2:4" x14ac:dyDescent="0.45">
      <c r="B79" s="14" t="s">
        <v>658</v>
      </c>
      <c r="D79" s="14" t="s">
        <v>658</v>
      </c>
    </row>
    <row r="81" spans="2:2" x14ac:dyDescent="0.45">
      <c r="B81" s="63" t="s">
        <v>464</v>
      </c>
    </row>
    <row r="83" spans="2:2" x14ac:dyDescent="0.45">
      <c r="B83" s="17" t="s">
        <v>665</v>
      </c>
    </row>
    <row r="84" spans="2:2" x14ac:dyDescent="0.45">
      <c r="B84" s="9" t="s">
        <v>68</v>
      </c>
    </row>
    <row r="85" spans="2:2" x14ac:dyDescent="0.45">
      <c r="B85" s="9" t="s">
        <v>69</v>
      </c>
    </row>
    <row r="86" spans="2:2" x14ac:dyDescent="0.45">
      <c r="B86" s="4" t="s">
        <v>70</v>
      </c>
    </row>
    <row r="88" spans="2:2" x14ac:dyDescent="0.45">
      <c r="B88" s="17" t="s">
        <v>465</v>
      </c>
    </row>
    <row r="89" spans="2:2" x14ac:dyDescent="0.45">
      <c r="B89" s="14" t="s">
        <v>237</v>
      </c>
    </row>
    <row r="90" spans="2:2" x14ac:dyDescent="0.45">
      <c r="B90" s="1">
        <v>2016</v>
      </c>
    </row>
    <row r="91" spans="2:2" x14ac:dyDescent="0.45">
      <c r="B91" s="14" t="s">
        <v>238</v>
      </c>
    </row>
    <row r="92" spans="2:2" x14ac:dyDescent="0.45">
      <c r="B92" s="4" t="s">
        <v>240</v>
      </c>
    </row>
    <row r="93" spans="2:2" x14ac:dyDescent="0.45">
      <c r="B93" s="14" t="s">
        <v>239</v>
      </c>
    </row>
    <row r="95" spans="2:2" x14ac:dyDescent="0.45">
      <c r="B95" s="17" t="s">
        <v>650</v>
      </c>
    </row>
    <row r="96" spans="2:2" x14ac:dyDescent="0.45">
      <c r="B96" s="9" t="s">
        <v>221</v>
      </c>
    </row>
    <row r="97" spans="1:2" x14ac:dyDescent="0.45">
      <c r="B97" s="1">
        <v>2016</v>
      </c>
    </row>
    <row r="98" spans="1:2" x14ac:dyDescent="0.45">
      <c r="B98" s="9" t="s">
        <v>87</v>
      </c>
    </row>
    <row r="99" spans="1:2" x14ac:dyDescent="0.45">
      <c r="B99" s="47" t="s">
        <v>222</v>
      </c>
    </row>
    <row r="100" spans="1:2" x14ac:dyDescent="0.45">
      <c r="B100" s="9" t="s">
        <v>223</v>
      </c>
    </row>
    <row r="102" spans="1:2" x14ac:dyDescent="0.45">
      <c r="B102" s="63" t="s">
        <v>458</v>
      </c>
    </row>
    <row r="104" spans="1:2" x14ac:dyDescent="0.45">
      <c r="B104" s="18" t="s">
        <v>458</v>
      </c>
    </row>
    <row r="105" spans="1:2" x14ac:dyDescent="0.45">
      <c r="B105" s="15" t="s">
        <v>459</v>
      </c>
    </row>
    <row r="106" spans="1:2" x14ac:dyDescent="0.45">
      <c r="B106" s="1" t="s">
        <v>773</v>
      </c>
    </row>
    <row r="107" spans="1:2" x14ac:dyDescent="0.45">
      <c r="B107" s="14" t="s">
        <v>298</v>
      </c>
    </row>
    <row r="108" spans="1:2" x14ac:dyDescent="0.45">
      <c r="B108" s="4" t="s">
        <v>460</v>
      </c>
    </row>
    <row r="109" spans="1:2" x14ac:dyDescent="0.45">
      <c r="B109" s="14" t="s">
        <v>774</v>
      </c>
    </row>
    <row r="111" spans="1:2" x14ac:dyDescent="0.45">
      <c r="A111" s="16" t="s">
        <v>807</v>
      </c>
    </row>
    <row r="112" spans="1:2" x14ac:dyDescent="0.45">
      <c r="A112" s="16" t="s">
        <v>808</v>
      </c>
    </row>
    <row r="113" spans="1:1" x14ac:dyDescent="0.45">
      <c r="A113" s="14" t="s">
        <v>811</v>
      </c>
    </row>
    <row r="114" spans="1:1" x14ac:dyDescent="0.45">
      <c r="A114" s="14" t="s">
        <v>776</v>
      </c>
    </row>
    <row r="115" spans="1:1" x14ac:dyDescent="0.45">
      <c r="A115" s="14" t="s">
        <v>809</v>
      </c>
    </row>
    <row r="116" spans="1:1" x14ac:dyDescent="0.45">
      <c r="A116" s="14" t="s">
        <v>810</v>
      </c>
    </row>
    <row r="118" spans="1:1" x14ac:dyDescent="0.45">
      <c r="A118" s="14" t="s">
        <v>812</v>
      </c>
    </row>
    <row r="120" spans="1:1" x14ac:dyDescent="0.45">
      <c r="A120" s="16" t="s">
        <v>775</v>
      </c>
    </row>
    <row r="121" spans="1:1" x14ac:dyDescent="0.45">
      <c r="A121" s="14" t="s">
        <v>847</v>
      </c>
    </row>
    <row r="122" spans="1:1" x14ac:dyDescent="0.45">
      <c r="A122" s="14" t="s">
        <v>848</v>
      </c>
    </row>
    <row r="123" spans="1:1" x14ac:dyDescent="0.45">
      <c r="A123" s="14" t="s">
        <v>849</v>
      </c>
    </row>
    <row r="124" spans="1:1" x14ac:dyDescent="0.45">
      <c r="A124" s="14" t="s">
        <v>850</v>
      </c>
    </row>
    <row r="125" spans="1:1" x14ac:dyDescent="0.45">
      <c r="A125" s="14" t="s">
        <v>821</v>
      </c>
    </row>
    <row r="127" spans="1:1" x14ac:dyDescent="0.45">
      <c r="A127" s="140" t="s">
        <v>777</v>
      </c>
    </row>
    <row r="128" spans="1:1" x14ac:dyDescent="0.45">
      <c r="A128" s="14" t="s">
        <v>778</v>
      </c>
    </row>
    <row r="130" spans="1:1" x14ac:dyDescent="0.45">
      <c r="A130" s="14" t="s">
        <v>813</v>
      </c>
    </row>
    <row r="131" spans="1:1" x14ac:dyDescent="0.45">
      <c r="A131" s="14" t="s">
        <v>779</v>
      </c>
    </row>
    <row r="132" spans="1:1" x14ac:dyDescent="0.45">
      <c r="A132" s="14" t="s">
        <v>780</v>
      </c>
    </row>
    <row r="134" spans="1:1" x14ac:dyDescent="0.45">
      <c r="A134" s="14" t="s">
        <v>781</v>
      </c>
    </row>
    <row r="135" spans="1:1" x14ac:dyDescent="0.45">
      <c r="A135" s="14" t="s">
        <v>782</v>
      </c>
    </row>
    <row r="136" spans="1:1" x14ac:dyDescent="0.45">
      <c r="A136" s="14" t="s">
        <v>783</v>
      </c>
    </row>
    <row r="137" spans="1:1" x14ac:dyDescent="0.45">
      <c r="A137" s="14" t="s">
        <v>784</v>
      </c>
    </row>
    <row r="138" spans="1:1" x14ac:dyDescent="0.45">
      <c r="A138" s="14" t="s">
        <v>785</v>
      </c>
    </row>
    <row r="139" spans="1:1" x14ac:dyDescent="0.45">
      <c r="A139" s="14" t="s">
        <v>786</v>
      </c>
    </row>
    <row r="140" spans="1:1" x14ac:dyDescent="0.45">
      <c r="A140" s="14" t="s">
        <v>787</v>
      </c>
    </row>
    <row r="142" spans="1:1" x14ac:dyDescent="0.45">
      <c r="A142" s="14" t="s">
        <v>788</v>
      </c>
    </row>
    <row r="143" spans="1:1" x14ac:dyDescent="0.45">
      <c r="A143" s="14" t="s">
        <v>789</v>
      </c>
    </row>
    <row r="144" spans="1:1" x14ac:dyDescent="0.45">
      <c r="A144" s="14" t="s">
        <v>790</v>
      </c>
    </row>
    <row r="145" spans="1:1" x14ac:dyDescent="0.45">
      <c r="A145" s="14" t="s">
        <v>791</v>
      </c>
    </row>
    <row r="146" spans="1:1" x14ac:dyDescent="0.45">
      <c r="A146" s="14" t="s">
        <v>792</v>
      </c>
    </row>
    <row r="148" spans="1:1" x14ac:dyDescent="0.45">
      <c r="A148" s="14" t="s">
        <v>814</v>
      </c>
    </row>
    <row r="149" spans="1:1" x14ac:dyDescent="0.45">
      <c r="A149" s="14" t="s">
        <v>815</v>
      </c>
    </row>
    <row r="150" spans="1:1" x14ac:dyDescent="0.45">
      <c r="A150" s="14" t="s">
        <v>793</v>
      </c>
    </row>
    <row r="151" spans="1:1" x14ac:dyDescent="0.45">
      <c r="A151" s="14" t="s">
        <v>816</v>
      </c>
    </row>
    <row r="153" spans="1:1" x14ac:dyDescent="0.45">
      <c r="A153" s="16" t="s">
        <v>817</v>
      </c>
    </row>
    <row r="154" spans="1:1" x14ac:dyDescent="0.45">
      <c r="A154" s="14" t="s">
        <v>820</v>
      </c>
    </row>
    <row r="155" spans="1:1" x14ac:dyDescent="0.45">
      <c r="A155" s="14" t="s">
        <v>819</v>
      </c>
    </row>
    <row r="156" spans="1:1" x14ac:dyDescent="0.45">
      <c r="A156" s="139" t="s">
        <v>818</v>
      </c>
    </row>
    <row r="157" spans="1:1" x14ac:dyDescent="0.45">
      <c r="A157" s="139" t="s">
        <v>799</v>
      </c>
    </row>
    <row r="158" spans="1:1" x14ac:dyDescent="0.45">
      <c r="A158" s="139" t="s">
        <v>798</v>
      </c>
    </row>
    <row r="159" spans="1:1" x14ac:dyDescent="0.45">
      <c r="A159" s="139" t="s">
        <v>797</v>
      </c>
    </row>
    <row r="160" spans="1:1" x14ac:dyDescent="0.45">
      <c r="A160" s="139" t="s">
        <v>800</v>
      </c>
    </row>
    <row r="161" spans="1:1" x14ac:dyDescent="0.45">
      <c r="A161" s="139" t="s">
        <v>801</v>
      </c>
    </row>
    <row r="162" spans="1:1" x14ac:dyDescent="0.45">
      <c r="A162" s="139" t="s">
        <v>802</v>
      </c>
    </row>
    <row r="163" spans="1:1" x14ac:dyDescent="0.45">
      <c r="A163" s="139" t="s">
        <v>803</v>
      </c>
    </row>
    <row r="164" spans="1:1" x14ac:dyDescent="0.45">
      <c r="A164" s="139" t="s">
        <v>804</v>
      </c>
    </row>
    <row r="165" spans="1:1" x14ac:dyDescent="0.45">
      <c r="A165" s="139" t="s">
        <v>805</v>
      </c>
    </row>
    <row r="166" spans="1:1" x14ac:dyDescent="0.45">
      <c r="A166" s="139" t="s">
        <v>806</v>
      </c>
    </row>
    <row r="168" spans="1:1" x14ac:dyDescent="0.45">
      <c r="A168" s="14" t="s">
        <v>794</v>
      </c>
    </row>
    <row r="169" spans="1:1" x14ac:dyDescent="0.45">
      <c r="A169" s="14" t="s">
        <v>795</v>
      </c>
    </row>
    <row r="170" spans="1:1" x14ac:dyDescent="0.45">
      <c r="A170" s="14" t="s">
        <v>796</v>
      </c>
    </row>
  </sheetData>
  <hyperlinks>
    <hyperlink ref="B86" r:id="rId1"/>
    <hyperlink ref="B43" r:id="rId2"/>
    <hyperlink ref="B92" r:id="rId3"/>
    <hyperlink ref="B16" r:id="rId4"/>
    <hyperlink ref="B9" r:id="rId5"/>
    <hyperlink ref="B108" r:id="rId6"/>
    <hyperlink ref="B30" r:id="rId7"/>
    <hyperlink ref="B71" r:id="rId8"/>
    <hyperlink ref="B23" r:id="rId9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25" x14ac:dyDescent="0.45"/>
  <cols>
    <col min="1" max="1" width="19.1328125" customWidth="1"/>
    <col min="3" max="3" width="19.265625" customWidth="1"/>
  </cols>
  <sheetData>
    <row r="1" spans="1:3" x14ac:dyDescent="0.45">
      <c r="A1" s="17" t="s">
        <v>6</v>
      </c>
      <c r="B1" s="5" t="s">
        <v>7</v>
      </c>
      <c r="C1" s="17" t="s">
        <v>8</v>
      </c>
    </row>
    <row r="2" spans="1:3" x14ac:dyDescent="0.45">
      <c r="A2" s="16" t="s">
        <v>9</v>
      </c>
      <c r="B2" s="6">
        <v>0.74</v>
      </c>
      <c r="C2" s="14" t="s">
        <v>225</v>
      </c>
    </row>
    <row r="3" spans="1:3" x14ac:dyDescent="0.45">
      <c r="B3" s="7">
        <f>B2/10^6</f>
        <v>7.4000000000000001E-7</v>
      </c>
      <c r="C3" s="14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5" sqref="B15"/>
    </sheetView>
  </sheetViews>
  <sheetFormatPr defaultRowHeight="14.25" x14ac:dyDescent="0.45"/>
  <cols>
    <col min="1" max="1" width="24.73046875" style="9" customWidth="1"/>
    <col min="2" max="2" width="17.3984375" style="9" customWidth="1"/>
    <col min="3" max="3" width="14.3984375" style="9" customWidth="1"/>
  </cols>
  <sheetData>
    <row r="1" spans="1:3" x14ac:dyDescent="0.45">
      <c r="A1" s="20" t="s">
        <v>11</v>
      </c>
      <c r="B1" s="20"/>
      <c r="C1" s="20"/>
    </row>
    <row r="2" spans="1:3" x14ac:dyDescent="0.45">
      <c r="A2" s="9" t="s">
        <v>12</v>
      </c>
      <c r="B2" s="9" t="s">
        <v>556</v>
      </c>
    </row>
    <row r="3" spans="1:3" x14ac:dyDescent="0.45">
      <c r="A3" s="9" t="s">
        <v>13</v>
      </c>
      <c r="B3" s="9">
        <v>2873.22</v>
      </c>
    </row>
    <row r="4" spans="1:3" x14ac:dyDescent="0.45">
      <c r="A4" s="9" t="s">
        <v>14</v>
      </c>
      <c r="B4" s="9">
        <v>3270.39</v>
      </c>
    </row>
    <row r="5" spans="1:3" x14ac:dyDescent="0.45">
      <c r="A5" s="9" t="s">
        <v>15</v>
      </c>
      <c r="B5" s="9">
        <v>3344.85</v>
      </c>
    </row>
    <row r="6" spans="1:3" x14ac:dyDescent="0.45">
      <c r="A6" s="9" t="s">
        <v>16</v>
      </c>
      <c r="B6" s="9">
        <v>3420.56</v>
      </c>
    </row>
    <row r="7" spans="1:3" x14ac:dyDescent="0.45">
      <c r="A7" s="9" t="s">
        <v>17</v>
      </c>
      <c r="B7" s="9">
        <v>2854.6</v>
      </c>
    </row>
    <row r="8" spans="1:3" x14ac:dyDescent="0.45">
      <c r="A8" s="9" t="s">
        <v>18</v>
      </c>
      <c r="B8" s="9">
        <v>2826.05</v>
      </c>
    </row>
    <row r="9" spans="1:3" x14ac:dyDescent="0.45">
      <c r="A9" s="9" t="s">
        <v>19</v>
      </c>
      <c r="B9" s="9">
        <v>2922.86</v>
      </c>
    </row>
    <row r="10" spans="1:3" x14ac:dyDescent="0.45">
      <c r="A10" s="9" t="s">
        <v>20</v>
      </c>
      <c r="B10" s="9">
        <v>3073.05</v>
      </c>
    </row>
    <row r="12" spans="1:3" x14ac:dyDescent="0.45">
      <c r="A12" s="9" t="s">
        <v>57</v>
      </c>
      <c r="B12" s="23">
        <f>AVERAGE(B3:B10)</f>
        <v>3073.1974999999998</v>
      </c>
      <c r="C12" s="9" t="s">
        <v>557</v>
      </c>
    </row>
    <row r="13" spans="1:3" x14ac:dyDescent="0.45">
      <c r="B13" s="7">
        <f>B12/'Conversion Factors'!$B$35</f>
        <v>2.4255098175079799E-4</v>
      </c>
      <c r="C13" s="9" t="s">
        <v>537</v>
      </c>
    </row>
    <row r="14" spans="1:3" x14ac:dyDescent="0.45">
      <c r="B14" s="7">
        <f>B13/'Conversion Factors'!$C$12</f>
        <v>1.7648974861615837E-4</v>
      </c>
      <c r="C14" s="9" t="s">
        <v>78</v>
      </c>
    </row>
    <row r="15" spans="1:3" x14ac:dyDescent="0.45">
      <c r="B15" s="7">
        <f>B14/'Conversion Factors'!$B$17</f>
        <v>3.2223799272623401E-6</v>
      </c>
      <c r="C15" s="9" t="s">
        <v>77</v>
      </c>
    </row>
    <row r="17" spans="1:1" x14ac:dyDescent="0.45">
      <c r="A17" s="67" t="s">
        <v>558</v>
      </c>
    </row>
    <row r="18" spans="1:1" x14ac:dyDescent="0.45">
      <c r="A18" s="67" t="s">
        <v>559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6" sqref="C6"/>
    </sheetView>
  </sheetViews>
  <sheetFormatPr defaultRowHeight="14.25" x14ac:dyDescent="0.45"/>
  <cols>
    <col min="1" max="1" width="12.86328125" customWidth="1"/>
    <col min="3" max="3" width="17.3984375" customWidth="1"/>
  </cols>
  <sheetData>
    <row r="1" spans="1:6" s="9" customFormat="1" x14ac:dyDescent="0.45">
      <c r="A1" s="20" t="s">
        <v>46</v>
      </c>
      <c r="B1" s="21"/>
      <c r="C1" s="21"/>
    </row>
    <row r="2" spans="1:6" x14ac:dyDescent="0.45">
      <c r="A2" s="9" t="s">
        <v>545</v>
      </c>
      <c r="B2" s="9"/>
    </row>
    <row r="3" spans="1:6" x14ac:dyDescent="0.45">
      <c r="A3" t="s">
        <v>230</v>
      </c>
      <c r="B3" s="9">
        <v>77.56</v>
      </c>
      <c r="C3" s="9" t="s">
        <v>546</v>
      </c>
    </row>
    <row r="4" spans="1:6" x14ac:dyDescent="0.45">
      <c r="A4" s="9"/>
      <c r="B4" s="7">
        <f>B3/'Conversion Factors'!B46</f>
        <v>2.4788423996529659E-3</v>
      </c>
      <c r="C4" s="9" t="s">
        <v>537</v>
      </c>
    </row>
    <row r="5" spans="1:6" x14ac:dyDescent="0.45">
      <c r="B5" s="7">
        <f>B4/'Conversion Factors'!$C$12</f>
        <v>1.8037043957352993E-3</v>
      </c>
      <c r="C5" t="s">
        <v>78</v>
      </c>
    </row>
    <row r="6" spans="1:6" x14ac:dyDescent="0.45">
      <c r="B6" s="7">
        <f>B5/'Conversion Factors'!$B$17</f>
        <v>3.2932342445413534E-5</v>
      </c>
      <c r="C6" t="s">
        <v>77</v>
      </c>
    </row>
    <row r="9" spans="1:6" x14ac:dyDescent="0.45">
      <c r="A9" s="20" t="s">
        <v>47</v>
      </c>
      <c r="B9" s="21"/>
      <c r="C9" s="21"/>
    </row>
    <row r="10" spans="1:6" x14ac:dyDescent="0.45">
      <c r="A10" s="9" t="s">
        <v>545</v>
      </c>
      <c r="B10" s="9"/>
      <c r="C10" s="9"/>
    </row>
    <row r="11" spans="1:6" x14ac:dyDescent="0.45">
      <c r="A11" s="9" t="s">
        <v>230</v>
      </c>
      <c r="B11" s="9">
        <v>72.31</v>
      </c>
      <c r="C11" s="9" t="s">
        <v>546</v>
      </c>
    </row>
    <row r="12" spans="1:6" x14ac:dyDescent="0.45">
      <c r="A12" s="9"/>
      <c r="B12" s="7">
        <f>B11/'Conversion Factors'!B51</f>
        <v>1.9763403237063781E-3</v>
      </c>
      <c r="C12" s="9" t="s">
        <v>537</v>
      </c>
    </row>
    <row r="13" spans="1:6" x14ac:dyDescent="0.45">
      <c r="A13" s="9"/>
      <c r="B13" s="7">
        <f>B12/'Conversion Factors'!$C$12</f>
        <v>1.4380638841086371E-3</v>
      </c>
      <c r="C13" s="9" t="s">
        <v>78</v>
      </c>
    </row>
    <row r="14" spans="1:6" x14ac:dyDescent="0.45">
      <c r="A14" s="9"/>
      <c r="B14" s="7">
        <f>B13/'Conversion Factors'!$B$17</f>
        <v>2.6256415630977488E-5</v>
      </c>
      <c r="C14" s="9" t="s">
        <v>77</v>
      </c>
    </row>
    <row r="16" spans="1:6" x14ac:dyDescent="0.45">
      <c r="F16" s="67" t="s">
        <v>548</v>
      </c>
    </row>
    <row r="17" spans="6:6" x14ac:dyDescent="0.45">
      <c r="F17" s="67" t="s">
        <v>547</v>
      </c>
    </row>
    <row r="37" spans="2:2" x14ac:dyDescent="0.45">
      <c r="B37" s="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5" sqref="D15"/>
    </sheetView>
  </sheetViews>
  <sheetFormatPr defaultRowHeight="14.25" x14ac:dyDescent="0.45"/>
  <cols>
    <col min="1" max="1" width="31.59765625" customWidth="1"/>
    <col min="6" max="6" width="11.1328125" customWidth="1"/>
  </cols>
  <sheetData>
    <row r="1" spans="1:7" s="9" customFormat="1" x14ac:dyDescent="0.45">
      <c r="A1" s="20" t="s">
        <v>824</v>
      </c>
      <c r="E1" s="10" t="s">
        <v>822</v>
      </c>
    </row>
    <row r="2" spans="1:7" s="9" customFormat="1" x14ac:dyDescent="0.45">
      <c r="E2" s="143" t="s">
        <v>10</v>
      </c>
      <c r="F2" s="144" t="s">
        <v>823</v>
      </c>
    </row>
    <row r="3" spans="1:7" x14ac:dyDescent="0.45">
      <c r="A3" t="s">
        <v>825</v>
      </c>
      <c r="B3">
        <v>43.46</v>
      </c>
      <c r="C3" t="s">
        <v>828</v>
      </c>
      <c r="E3" s="141">
        <v>2013</v>
      </c>
      <c r="F3" s="145">
        <v>0.67</v>
      </c>
    </row>
    <row r="4" spans="1:7" x14ac:dyDescent="0.45">
      <c r="A4" t="s">
        <v>826</v>
      </c>
      <c r="B4">
        <v>52.43</v>
      </c>
      <c r="C4" t="s">
        <v>828</v>
      </c>
      <c r="E4" s="141">
        <f>E3+1</f>
        <v>2014</v>
      </c>
      <c r="F4" s="145">
        <v>1.53</v>
      </c>
    </row>
    <row r="5" spans="1:7" x14ac:dyDescent="0.45">
      <c r="A5" t="s">
        <v>827</v>
      </c>
      <c r="B5" s="147">
        <f>AVERAGE(B3:B4)</f>
        <v>47.945</v>
      </c>
      <c r="C5" t="s">
        <v>829</v>
      </c>
      <c r="E5" s="141">
        <f t="shared" ref="E5:E6" si="0">E4+1</f>
        <v>2015</v>
      </c>
      <c r="F5" s="145">
        <v>2.33</v>
      </c>
    </row>
    <row r="6" spans="1:7" x14ac:dyDescent="0.45">
      <c r="B6" s="7">
        <f>B5/'Conversion Factors'!B77</f>
        <v>2.2565147637697378E-3</v>
      </c>
      <c r="C6" t="s">
        <v>831</v>
      </c>
      <c r="E6" s="141">
        <f t="shared" si="0"/>
        <v>2016</v>
      </c>
      <c r="F6" s="145">
        <v>3.51</v>
      </c>
    </row>
    <row r="7" spans="1:7" s="9" customFormat="1" x14ac:dyDescent="0.45">
      <c r="B7" s="7">
        <f>B6/'Conversion Factors'!C13</f>
        <v>1.5251067792358827E-3</v>
      </c>
      <c r="C7" s="9" t="s">
        <v>78</v>
      </c>
      <c r="E7" s="141">
        <f>E6+1</f>
        <v>2017</v>
      </c>
      <c r="F7" s="145">
        <v>2.0699999999999998</v>
      </c>
    </row>
    <row r="8" spans="1:7" x14ac:dyDescent="0.45">
      <c r="A8" t="s">
        <v>839</v>
      </c>
      <c r="B8" s="23">
        <f>F9</f>
        <v>6.1</v>
      </c>
      <c r="C8" t="s">
        <v>838</v>
      </c>
      <c r="E8" s="141">
        <f>E7+1</f>
        <v>2018</v>
      </c>
      <c r="F8" s="145">
        <v>4.22</v>
      </c>
    </row>
    <row r="9" spans="1:7" x14ac:dyDescent="0.45">
      <c r="E9" s="142">
        <f>E8+1</f>
        <v>2019</v>
      </c>
      <c r="F9" s="146">
        <v>6.1</v>
      </c>
      <c r="G9" t="s">
        <v>830</v>
      </c>
    </row>
    <row r="10" spans="1:7" x14ac:dyDescent="0.45">
      <c r="A10" t="s">
        <v>840</v>
      </c>
      <c r="B10" s="7">
        <f>(B8/100)*B7+(1-B8/100)*'Petro Gasoline &amp; Diesel'!B5</f>
        <v>1.7867099411288351E-3</v>
      </c>
      <c r="C10" s="9" t="s">
        <v>78</v>
      </c>
    </row>
    <row r="11" spans="1:7" x14ac:dyDescent="0.45">
      <c r="B11" s="7">
        <f>B10/'Conversion Factors'!B17</f>
        <v>3.2622054795122053E-5</v>
      </c>
      <c r="C11" s="9" t="s">
        <v>77</v>
      </c>
    </row>
    <row r="12" spans="1:7" x14ac:dyDescent="0.45">
      <c r="B12" s="23"/>
    </row>
    <row r="14" spans="1:7" x14ac:dyDescent="0.45">
      <c r="A14" s="148" t="s">
        <v>846</v>
      </c>
    </row>
    <row r="15" spans="1:7" x14ac:dyDescent="0.45">
      <c r="A15" s="4" t="s">
        <v>841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G14" sqref="G14"/>
    </sheetView>
  </sheetViews>
  <sheetFormatPr defaultRowHeight="14.25" x14ac:dyDescent="0.45"/>
  <cols>
    <col min="1" max="1" width="28" style="9" customWidth="1"/>
    <col min="2" max="2" width="18.265625" style="9" customWidth="1"/>
    <col min="3" max="5" width="9.1328125" style="9"/>
  </cols>
  <sheetData>
    <row r="1" spans="1:7" s="8" customFormat="1" x14ac:dyDescent="0.45">
      <c r="A1" s="49" t="s">
        <v>21</v>
      </c>
      <c r="B1" s="11"/>
      <c r="C1" s="11"/>
      <c r="D1" s="11"/>
      <c r="E1" s="11"/>
    </row>
    <row r="2" spans="1:7" x14ac:dyDescent="0.45">
      <c r="A2" s="9" t="s">
        <v>540</v>
      </c>
    </row>
    <row r="3" spans="1:7" x14ac:dyDescent="0.45">
      <c r="A3" s="64" t="s">
        <v>22</v>
      </c>
      <c r="B3" s="64" t="s">
        <v>23</v>
      </c>
      <c r="C3" s="64" t="s">
        <v>25</v>
      </c>
      <c r="D3" s="64" t="s">
        <v>24</v>
      </c>
      <c r="E3" s="64" t="s">
        <v>26</v>
      </c>
    </row>
    <row r="4" spans="1:7" x14ac:dyDescent="0.45">
      <c r="A4" s="79" t="s">
        <v>27</v>
      </c>
      <c r="B4" s="79"/>
      <c r="C4" s="79"/>
      <c r="D4" s="79"/>
      <c r="E4" s="79"/>
    </row>
    <row r="5" spans="1:7" x14ac:dyDescent="0.45">
      <c r="A5" s="64" t="s">
        <v>28</v>
      </c>
      <c r="B5" s="166" t="s">
        <v>544</v>
      </c>
      <c r="C5" s="64">
        <v>20802</v>
      </c>
      <c r="D5" s="64">
        <v>20802</v>
      </c>
      <c r="E5" s="64">
        <v>20802</v>
      </c>
    </row>
    <row r="6" spans="1:7" x14ac:dyDescent="0.45">
      <c r="A6" s="64" t="s">
        <v>29</v>
      </c>
      <c r="B6" s="166"/>
      <c r="C6" s="64">
        <v>0</v>
      </c>
      <c r="D6" s="64">
        <v>0</v>
      </c>
      <c r="E6" s="64">
        <v>-1668</v>
      </c>
    </row>
    <row r="7" spans="1:7" x14ac:dyDescent="0.45">
      <c r="A7" s="64" t="s">
        <v>30</v>
      </c>
      <c r="B7" s="166"/>
      <c r="C7" s="64">
        <v>0</v>
      </c>
      <c r="D7" s="64">
        <v>19.37</v>
      </c>
      <c r="E7" s="64">
        <v>0</v>
      </c>
    </row>
    <row r="8" spans="1:7" x14ac:dyDescent="0.45">
      <c r="A8" s="64" t="s">
        <v>31</v>
      </c>
      <c r="B8" s="166"/>
      <c r="C8" s="64">
        <f>SUM(C5:C7)</f>
        <v>20802</v>
      </c>
      <c r="D8" s="64">
        <f t="shared" ref="D8:E8" si="0">SUM(D5:D7)</f>
        <v>20821.37</v>
      </c>
      <c r="E8" s="64">
        <f t="shared" si="0"/>
        <v>19134</v>
      </c>
    </row>
    <row r="9" spans="1:7" x14ac:dyDescent="0.45">
      <c r="A9" s="64" t="s">
        <v>32</v>
      </c>
      <c r="B9" s="166"/>
      <c r="C9" s="64">
        <v>0.05</v>
      </c>
      <c r="D9" s="64">
        <v>0.05</v>
      </c>
      <c r="E9" s="64">
        <v>-6888</v>
      </c>
    </row>
    <row r="10" spans="1:7" x14ac:dyDescent="0.45">
      <c r="A10" s="64" t="s">
        <v>33</v>
      </c>
      <c r="B10" s="166"/>
      <c r="C10" s="64">
        <f>SUM(C8:C9)</f>
        <v>20802.05</v>
      </c>
      <c r="D10" s="64">
        <f t="shared" ref="D10:E10" si="1">SUM(D8:D9)</f>
        <v>20821.419999999998</v>
      </c>
      <c r="E10" s="64">
        <f t="shared" si="1"/>
        <v>12246</v>
      </c>
    </row>
    <row r="11" spans="1:7" x14ac:dyDescent="0.45">
      <c r="A11" s="64" t="s">
        <v>541</v>
      </c>
      <c r="B11" s="166"/>
      <c r="C11" s="64">
        <v>5</v>
      </c>
      <c r="D11" s="64">
        <v>5</v>
      </c>
      <c r="E11" s="64">
        <v>5</v>
      </c>
    </row>
    <row r="12" spans="1:7" x14ac:dyDescent="0.45">
      <c r="A12" s="64" t="s">
        <v>542</v>
      </c>
      <c r="B12" s="166"/>
      <c r="C12" s="80">
        <f>C11*C10/100</f>
        <v>1040.1025</v>
      </c>
      <c r="D12" s="80">
        <f t="shared" ref="D12:E12" si="2">D11*D10/100</f>
        <v>1041.0709999999999</v>
      </c>
      <c r="E12" s="80">
        <f t="shared" si="2"/>
        <v>612.29999999999995</v>
      </c>
      <c r="G12" s="67" t="s">
        <v>538</v>
      </c>
    </row>
    <row r="13" spans="1:7" s="9" customFormat="1" x14ac:dyDescent="0.45">
      <c r="A13" s="65" t="s">
        <v>33</v>
      </c>
      <c r="B13" s="166"/>
      <c r="C13" s="81">
        <f>C10+C12</f>
        <v>21842.1525</v>
      </c>
      <c r="D13" s="81">
        <f t="shared" ref="D13:E13" si="3">D10+D12</f>
        <v>21862.490999999998</v>
      </c>
      <c r="E13" s="81">
        <f t="shared" si="3"/>
        <v>12858.3</v>
      </c>
      <c r="G13" s="67" t="s">
        <v>567</v>
      </c>
    </row>
    <row r="14" spans="1:7" x14ac:dyDescent="0.45">
      <c r="A14" s="64" t="s">
        <v>34</v>
      </c>
      <c r="B14" s="166"/>
      <c r="C14" s="80">
        <f>C13</f>
        <v>21842.1525</v>
      </c>
      <c r="D14" s="80">
        <f t="shared" ref="D14:E15" si="4">D13</f>
        <v>21862.490999999998</v>
      </c>
      <c r="E14" s="80">
        <f t="shared" si="4"/>
        <v>12858.3</v>
      </c>
    </row>
    <row r="15" spans="1:7" x14ac:dyDescent="0.45">
      <c r="A15" s="64" t="s">
        <v>35</v>
      </c>
      <c r="B15" s="166"/>
      <c r="C15" s="80">
        <f>C14</f>
        <v>21842.1525</v>
      </c>
      <c r="D15" s="80">
        <f t="shared" si="4"/>
        <v>21862.490999999998</v>
      </c>
      <c r="E15" s="80">
        <f t="shared" si="4"/>
        <v>12858.3</v>
      </c>
    </row>
    <row r="16" spans="1:7" x14ac:dyDescent="0.45">
      <c r="A16" s="64" t="s">
        <v>36</v>
      </c>
      <c r="B16" s="166"/>
      <c r="C16" s="64">
        <v>1008.83</v>
      </c>
      <c r="D16" s="64">
        <v>1008.83</v>
      </c>
      <c r="E16" s="64">
        <v>170</v>
      </c>
    </row>
    <row r="17" spans="1:5" x14ac:dyDescent="0.45">
      <c r="A17" s="64" t="s">
        <v>37</v>
      </c>
      <c r="B17" s="166"/>
      <c r="C17" s="64">
        <v>456.8</v>
      </c>
      <c r="D17" s="64">
        <v>816.6</v>
      </c>
      <c r="E17" s="64">
        <v>119.17</v>
      </c>
    </row>
    <row r="18" spans="1:5" x14ac:dyDescent="0.45">
      <c r="A18" s="64" t="s">
        <v>38</v>
      </c>
      <c r="B18" s="166"/>
      <c r="C18" s="64">
        <v>78.23</v>
      </c>
      <c r="D18" s="64">
        <v>104.18</v>
      </c>
      <c r="E18" s="64">
        <v>8.5</v>
      </c>
    </row>
    <row r="19" spans="1:5" x14ac:dyDescent="0.45">
      <c r="A19" s="64" t="s">
        <v>39</v>
      </c>
      <c r="B19" s="166"/>
      <c r="C19" s="64">
        <v>99</v>
      </c>
      <c r="D19" s="64">
        <v>258.20999999999998</v>
      </c>
      <c r="E19" s="64">
        <v>0</v>
      </c>
    </row>
    <row r="20" spans="1:5" x14ac:dyDescent="0.45">
      <c r="A20" s="64" t="s">
        <v>40</v>
      </c>
      <c r="B20" s="166"/>
      <c r="C20" s="80">
        <f>SUM(C15:C19)</f>
        <v>23485.012500000001</v>
      </c>
      <c r="D20" s="80">
        <f t="shared" ref="D20:E20" si="5">SUM(D15:D19)</f>
        <v>24050.310999999998</v>
      </c>
      <c r="E20" s="80">
        <f t="shared" si="5"/>
        <v>13155.97</v>
      </c>
    </row>
    <row r="21" spans="1:5" x14ac:dyDescent="0.45">
      <c r="A21" s="64" t="s">
        <v>41</v>
      </c>
      <c r="B21" s="166"/>
      <c r="C21" s="64">
        <v>450</v>
      </c>
      <c r="D21" s="64">
        <v>1048.3</v>
      </c>
      <c r="E21" s="64">
        <v>360</v>
      </c>
    </row>
    <row r="22" spans="1:5" x14ac:dyDescent="0.45">
      <c r="A22" s="64" t="s">
        <v>39</v>
      </c>
      <c r="B22" s="166"/>
      <c r="C22" s="64">
        <v>0</v>
      </c>
      <c r="D22" s="64">
        <v>708.1</v>
      </c>
      <c r="E22" s="64">
        <v>0</v>
      </c>
    </row>
    <row r="23" spans="1:5" x14ac:dyDescent="0.45">
      <c r="A23" s="64" t="s">
        <v>42</v>
      </c>
      <c r="B23" s="166"/>
      <c r="C23" s="64">
        <v>0</v>
      </c>
      <c r="D23" s="64">
        <v>386.6</v>
      </c>
      <c r="E23" s="64">
        <v>38.1</v>
      </c>
    </row>
    <row r="24" spans="1:5" x14ac:dyDescent="0.45">
      <c r="A24" s="64" t="s">
        <v>43</v>
      </c>
      <c r="B24" s="166"/>
      <c r="C24" s="64">
        <v>22.5</v>
      </c>
      <c r="D24" s="64">
        <v>107.15</v>
      </c>
      <c r="E24" s="64">
        <v>19.899999999999999</v>
      </c>
    </row>
    <row r="25" spans="1:5" x14ac:dyDescent="0.45">
      <c r="A25" s="82" t="s">
        <v>44</v>
      </c>
      <c r="B25" s="166"/>
      <c r="C25" s="83">
        <f>SUM(C20:C24)</f>
        <v>23957.512500000001</v>
      </c>
      <c r="D25" s="83">
        <f t="shared" ref="D25:E25" si="6">SUM(D20:D24)</f>
        <v>26300.460999999996</v>
      </c>
      <c r="E25" s="83">
        <f t="shared" si="6"/>
        <v>13573.97</v>
      </c>
    </row>
    <row r="27" spans="1:5" x14ac:dyDescent="0.45">
      <c r="A27" s="9" t="s">
        <v>84</v>
      </c>
      <c r="B27" s="9">
        <f>AVERAGE(C25:E25)/1000</f>
        <v>21.277314499999996</v>
      </c>
      <c r="C27" s="9" t="s">
        <v>543</v>
      </c>
    </row>
    <row r="28" spans="1:5" x14ac:dyDescent="0.45">
      <c r="B28" s="7">
        <f>B27/'Conversion Factors'!$B$39</f>
        <v>5.9661777488639314E-4</v>
      </c>
      <c r="C28" s="9" t="s">
        <v>537</v>
      </c>
    </row>
    <row r="29" spans="1:5" x14ac:dyDescent="0.45">
      <c r="B29" s="7">
        <f>B28/'Conversion Factors'!$C$12</f>
        <v>4.3412284027700027E-4</v>
      </c>
      <c r="C29" s="9" t="s">
        <v>78</v>
      </c>
    </row>
    <row r="30" spans="1:5" x14ac:dyDescent="0.45">
      <c r="B30" s="7">
        <f>B29/'Conversion Factors'!$B$17</f>
        <v>7.9262888493153228E-6</v>
      </c>
      <c r="C30" s="9" t="s">
        <v>77</v>
      </c>
    </row>
    <row r="32" spans="1:5" x14ac:dyDescent="0.45">
      <c r="A32" s="67" t="s">
        <v>538</v>
      </c>
    </row>
    <row r="33" spans="1:1" x14ac:dyDescent="0.45">
      <c r="A33" s="67" t="s">
        <v>539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3" workbookViewId="0">
      <selection activeCell="B21" sqref="B21:C24"/>
    </sheetView>
  </sheetViews>
  <sheetFormatPr defaultRowHeight="14.25" x14ac:dyDescent="0.45"/>
  <cols>
    <col min="1" max="1" width="20.86328125" customWidth="1"/>
    <col min="2" max="2" width="12" bestFit="1" customWidth="1"/>
  </cols>
  <sheetData>
    <row r="1" spans="1:5" ht="30.75" x14ac:dyDescent="0.45">
      <c r="A1" s="85" t="s">
        <v>574</v>
      </c>
      <c r="B1" s="9"/>
      <c r="C1" s="9"/>
      <c r="D1" s="9"/>
      <c r="E1" s="9"/>
    </row>
    <row r="2" spans="1:5" x14ac:dyDescent="0.45">
      <c r="A2" s="9" t="s">
        <v>575</v>
      </c>
      <c r="B2" s="9"/>
      <c r="C2" s="9"/>
      <c r="D2" s="9"/>
      <c r="E2" s="9"/>
    </row>
    <row r="3" spans="1:5" x14ac:dyDescent="0.45">
      <c r="A3" s="20" t="s">
        <v>576</v>
      </c>
      <c r="B3" s="21" t="s">
        <v>23</v>
      </c>
      <c r="C3" s="21" t="s">
        <v>24</v>
      </c>
      <c r="D3" s="21" t="s">
        <v>25</v>
      </c>
      <c r="E3" s="21" t="s">
        <v>26</v>
      </c>
    </row>
    <row r="4" spans="1:5" x14ac:dyDescent="0.45">
      <c r="A4" s="86">
        <v>43435</v>
      </c>
      <c r="B4" s="87">
        <v>68050.97</v>
      </c>
      <c r="C4" s="87">
        <v>73393.55</v>
      </c>
      <c r="D4" s="87">
        <v>67979.58</v>
      </c>
      <c r="E4" s="87">
        <v>69216.61</v>
      </c>
    </row>
    <row r="5" spans="1:5" x14ac:dyDescent="0.45">
      <c r="A5" s="86">
        <v>43405</v>
      </c>
      <c r="B5" s="87">
        <v>76378.8</v>
      </c>
      <c r="C5" s="87">
        <v>81441.06</v>
      </c>
      <c r="D5" s="87">
        <v>76013.2</v>
      </c>
      <c r="E5" s="87">
        <v>77521.63</v>
      </c>
    </row>
    <row r="6" spans="1:5" x14ac:dyDescent="0.45">
      <c r="A6" s="86">
        <v>43384</v>
      </c>
      <c r="B6" s="87">
        <v>72605</v>
      </c>
      <c r="C6" s="87">
        <v>77638</v>
      </c>
      <c r="D6" s="87">
        <v>72225</v>
      </c>
      <c r="E6" s="87">
        <v>73534</v>
      </c>
    </row>
    <row r="7" spans="1:5" x14ac:dyDescent="0.45">
      <c r="A7" s="86">
        <v>43374</v>
      </c>
      <c r="B7" s="87">
        <v>74567</v>
      </c>
      <c r="C7" s="87">
        <v>79736</v>
      </c>
      <c r="D7" s="87">
        <v>74177</v>
      </c>
      <c r="E7" s="87">
        <v>75521</v>
      </c>
    </row>
    <row r="8" spans="1:5" x14ac:dyDescent="0.45">
      <c r="A8" s="86">
        <v>43344</v>
      </c>
      <c r="B8" s="87">
        <v>69461</v>
      </c>
      <c r="C8" s="87">
        <v>74677</v>
      </c>
      <c r="D8" s="87">
        <v>69161</v>
      </c>
      <c r="E8" s="87">
        <v>70316</v>
      </c>
    </row>
    <row r="9" spans="1:5" x14ac:dyDescent="0.45">
      <c r="A9" s="88">
        <v>43313</v>
      </c>
      <c r="B9" s="87">
        <v>69090</v>
      </c>
      <c r="C9" s="87">
        <v>74335</v>
      </c>
      <c r="D9" s="87">
        <v>68791</v>
      </c>
      <c r="E9" s="87">
        <v>69948</v>
      </c>
    </row>
    <row r="10" spans="1:5" x14ac:dyDescent="0.45">
      <c r="A10" s="86">
        <v>43282</v>
      </c>
      <c r="B10" s="87">
        <v>68086</v>
      </c>
      <c r="C10" s="87">
        <v>72718</v>
      </c>
      <c r="D10" s="87">
        <v>67722</v>
      </c>
      <c r="E10" s="87">
        <v>68810</v>
      </c>
    </row>
    <row r="11" spans="1:5" x14ac:dyDescent="0.45">
      <c r="A11" s="86">
        <v>43252</v>
      </c>
      <c r="B11" s="87">
        <v>70028</v>
      </c>
      <c r="C11" s="87">
        <v>74599</v>
      </c>
      <c r="D11" s="87">
        <v>69603</v>
      </c>
      <c r="E11" s="87">
        <v>70751</v>
      </c>
    </row>
    <row r="12" spans="1:5" x14ac:dyDescent="0.45">
      <c r="A12" s="86">
        <v>43221</v>
      </c>
      <c r="B12" s="87">
        <v>65340</v>
      </c>
      <c r="C12" s="87">
        <v>69897</v>
      </c>
      <c r="D12" s="87">
        <v>64901</v>
      </c>
      <c r="E12" s="87">
        <v>65898</v>
      </c>
    </row>
    <row r="13" spans="1:5" x14ac:dyDescent="0.45">
      <c r="A13" s="86">
        <v>43191</v>
      </c>
      <c r="B13" s="87">
        <v>61450</v>
      </c>
      <c r="C13" s="87">
        <v>65985</v>
      </c>
      <c r="D13" s="87">
        <v>61025</v>
      </c>
      <c r="E13" s="87">
        <v>64615</v>
      </c>
    </row>
    <row r="14" spans="1:5" x14ac:dyDescent="0.45">
      <c r="A14" s="86">
        <v>43160</v>
      </c>
      <c r="B14" s="87">
        <v>61681</v>
      </c>
      <c r="C14" s="87">
        <v>65803</v>
      </c>
      <c r="D14" s="87">
        <v>60738</v>
      </c>
      <c r="E14" s="87">
        <v>64427</v>
      </c>
    </row>
    <row r="15" spans="1:5" x14ac:dyDescent="0.45">
      <c r="A15" s="86">
        <v>43147</v>
      </c>
      <c r="B15" s="87">
        <v>61139</v>
      </c>
      <c r="C15" s="87">
        <v>65583</v>
      </c>
      <c r="D15" s="87">
        <v>60581</v>
      </c>
      <c r="E15" s="87">
        <v>64236</v>
      </c>
    </row>
    <row r="16" spans="1:5" x14ac:dyDescent="0.45">
      <c r="A16" s="86">
        <v>43132</v>
      </c>
      <c r="B16" s="87">
        <v>60894</v>
      </c>
      <c r="C16" s="87">
        <v>65583</v>
      </c>
      <c r="D16" s="87">
        <v>60581</v>
      </c>
      <c r="E16" s="87">
        <v>64236</v>
      </c>
    </row>
    <row r="17" spans="1:5" x14ac:dyDescent="0.45">
      <c r="A17" s="86">
        <v>43101</v>
      </c>
      <c r="B17" s="87">
        <v>57460</v>
      </c>
      <c r="C17" s="87">
        <v>62083</v>
      </c>
      <c r="D17" s="87">
        <v>57133</v>
      </c>
      <c r="E17" s="87">
        <v>60640</v>
      </c>
    </row>
    <row r="18" spans="1:5" x14ac:dyDescent="0.45">
      <c r="A18" s="11" t="s">
        <v>577</v>
      </c>
      <c r="B18" s="91">
        <f>AVERAGE(B4:B17)</f>
        <v>66873.626428571428</v>
      </c>
      <c r="C18" s="91">
        <f t="shared" ref="C18:E18" si="0">AVERAGE(C4:C17)</f>
        <v>71676.54357142857</v>
      </c>
      <c r="D18" s="91">
        <f t="shared" si="0"/>
        <v>66473.627142857149</v>
      </c>
      <c r="E18" s="91">
        <f t="shared" si="0"/>
        <v>68547.874285714279</v>
      </c>
    </row>
    <row r="19" spans="1:5" s="9" customFormat="1" x14ac:dyDescent="0.45">
      <c r="A19" s="10" t="s">
        <v>578</v>
      </c>
      <c r="B19" s="90">
        <f>AVERAGE(B18:E18)</f>
        <v>68392.917857142849</v>
      </c>
      <c r="C19" s="89"/>
      <c r="D19" s="89"/>
      <c r="E19" s="89"/>
    </row>
    <row r="20" spans="1:5" s="9" customFormat="1" x14ac:dyDescent="0.45">
      <c r="A20" s="10"/>
      <c r="B20" s="91"/>
      <c r="C20" s="89"/>
      <c r="D20" s="89"/>
      <c r="E20" s="89"/>
    </row>
    <row r="21" spans="1:5" x14ac:dyDescent="0.45">
      <c r="A21" s="9" t="s">
        <v>84</v>
      </c>
      <c r="B21" s="9">
        <f>B19/1000</f>
        <v>68.392917857142848</v>
      </c>
      <c r="C21" s="9" t="s">
        <v>543</v>
      </c>
      <c r="D21" s="9"/>
      <c r="E21" s="9"/>
    </row>
    <row r="22" spans="1:5" x14ac:dyDescent="0.45">
      <c r="B22" s="7">
        <f>B21/'Conversion Factors'!$B$39</f>
        <v>1.9177434478357895E-3</v>
      </c>
      <c r="C22" t="s">
        <v>537</v>
      </c>
    </row>
    <row r="23" spans="1:5" x14ac:dyDescent="0.45">
      <c r="B23" s="7">
        <f>B22/'Conversion Factors'!$C$12</f>
        <v>1.3954264648846748E-3</v>
      </c>
      <c r="C23" t="s">
        <v>78</v>
      </c>
    </row>
    <row r="24" spans="1:5" x14ac:dyDescent="0.45">
      <c r="B24" s="7">
        <f>B23/'Conversion Factors'!$B$17</f>
        <v>2.547793435977131E-5</v>
      </c>
      <c r="C24" t="s">
        <v>77</v>
      </c>
    </row>
    <row r="26" spans="1:5" x14ac:dyDescent="0.45">
      <c r="A26" s="67" t="s">
        <v>579</v>
      </c>
    </row>
    <row r="27" spans="1:5" x14ac:dyDescent="0.45">
      <c r="A27" s="67" t="s">
        <v>580</v>
      </c>
    </row>
    <row r="28" spans="1:5" x14ac:dyDescent="0.45">
      <c r="A28" s="67" t="s">
        <v>581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topLeftCell="A4" workbookViewId="0">
      <selection activeCell="B16" sqref="B16"/>
    </sheetView>
  </sheetViews>
  <sheetFormatPr defaultRowHeight="14.25" x14ac:dyDescent="0.45"/>
  <sheetData>
    <row r="4" spans="1:3" x14ac:dyDescent="0.45">
      <c r="A4" t="s">
        <v>10</v>
      </c>
      <c r="B4" t="s">
        <v>632</v>
      </c>
    </row>
    <row r="5" spans="1:3" x14ac:dyDescent="0.45">
      <c r="A5" t="s">
        <v>631</v>
      </c>
      <c r="B5">
        <v>56.43</v>
      </c>
      <c r="C5" t="s">
        <v>636</v>
      </c>
    </row>
    <row r="6" spans="1:3" x14ac:dyDescent="0.45">
      <c r="A6" s="67" t="s">
        <v>548</v>
      </c>
    </row>
    <row r="7" spans="1:3" x14ac:dyDescent="0.45">
      <c r="A7" s="67" t="s">
        <v>547</v>
      </c>
    </row>
    <row r="8" spans="1:3" x14ac:dyDescent="0.45">
      <c r="B8" s="9">
        <f>B5</f>
        <v>56.43</v>
      </c>
      <c r="C8" s="9" t="s">
        <v>636</v>
      </c>
    </row>
    <row r="9" spans="1:3" x14ac:dyDescent="0.45">
      <c r="B9" s="7">
        <f>B8/'Conversion Factors'!$B$70</f>
        <v>9.7293103448275863E-6</v>
      </c>
      <c r="C9" s="9" t="s">
        <v>637</v>
      </c>
    </row>
    <row r="10" spans="1:3" x14ac:dyDescent="0.45">
      <c r="B10" s="7">
        <f>B9*'Conversion Factors'!$F$12</f>
        <v>8.8957746271921723E-6</v>
      </c>
      <c r="C10" s="9" t="s">
        <v>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18" sqref="K18"/>
    </sheetView>
  </sheetViews>
  <sheetFormatPr defaultRowHeight="14.25" x14ac:dyDescent="0.45"/>
  <cols>
    <col min="1" max="1" width="16" bestFit="1" customWidth="1"/>
  </cols>
  <sheetData>
    <row r="1" spans="1:3" x14ac:dyDescent="0.45">
      <c r="A1" s="17" t="s">
        <v>6</v>
      </c>
      <c r="B1" s="5" t="s">
        <v>7</v>
      </c>
      <c r="C1" s="17" t="s">
        <v>8</v>
      </c>
    </row>
    <row r="2" spans="1:3" x14ac:dyDescent="0.45">
      <c r="A2" s="16" t="s">
        <v>655</v>
      </c>
      <c r="B2" s="6">
        <v>17.309999999999999</v>
      </c>
      <c r="C2" s="14" t="s">
        <v>225</v>
      </c>
    </row>
    <row r="3" spans="1:3" x14ac:dyDescent="0.45">
      <c r="A3" s="9"/>
      <c r="B3" s="7">
        <f>B2/10^6</f>
        <v>1.7309999999999999E-5</v>
      </c>
      <c r="C3" s="14" t="s">
        <v>226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defaultRowHeight="14.25" x14ac:dyDescent="0.45"/>
  <sheetData>
    <row r="1" spans="1:7" x14ac:dyDescent="0.45">
      <c r="A1" s="10" t="s">
        <v>10</v>
      </c>
      <c r="B1" s="10" t="s">
        <v>669</v>
      </c>
    </row>
    <row r="2" spans="1:7" x14ac:dyDescent="0.45">
      <c r="A2">
        <v>2015</v>
      </c>
      <c r="B2">
        <v>1727</v>
      </c>
      <c r="C2" t="s">
        <v>668</v>
      </c>
    </row>
    <row r="3" spans="1:7" x14ac:dyDescent="0.45">
      <c r="B3" s="7">
        <f>B2/'Conversion Factors'!$B$35</f>
        <v>1.3630283946398765E-4</v>
      </c>
      <c r="C3" s="9" t="s">
        <v>667</v>
      </c>
    </row>
    <row r="4" spans="1:7" x14ac:dyDescent="0.45">
      <c r="B4" s="7">
        <f>B3/'Conversion Factors'!$C$9</f>
        <v>1.1097212192595004E-4</v>
      </c>
      <c r="C4" s="9" t="s">
        <v>78</v>
      </c>
      <c r="F4" s="23"/>
      <c r="G4" s="9"/>
    </row>
    <row r="5" spans="1:7" x14ac:dyDescent="0.45">
      <c r="B5" s="7">
        <f>B4/'Conversion Factors'!$B$17</f>
        <v>2.0261479263456279E-6</v>
      </c>
      <c r="C5" s="9" t="s">
        <v>77</v>
      </c>
    </row>
    <row r="6" spans="1:7" x14ac:dyDescent="0.45">
      <c r="B6" s="7"/>
      <c r="C6" s="9"/>
    </row>
    <row r="7" spans="1:7" x14ac:dyDescent="0.45">
      <c r="B7" s="7"/>
      <c r="C7" s="9"/>
    </row>
    <row r="8" spans="1:7" x14ac:dyDescent="0.45">
      <c r="B8" s="7"/>
      <c r="C8" s="9"/>
    </row>
    <row r="11" spans="1:7" x14ac:dyDescent="0.45">
      <c r="G11" t="s">
        <v>666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45"/>
  <sheetViews>
    <sheetView workbookViewId="0">
      <selection activeCell="B14" sqref="B14"/>
    </sheetView>
  </sheetViews>
  <sheetFormatPr defaultRowHeight="14.25" x14ac:dyDescent="0.45"/>
  <cols>
    <col min="1" max="1" width="22.86328125" customWidth="1"/>
    <col min="2" max="6" width="25.1328125" customWidth="1"/>
  </cols>
  <sheetData>
    <row r="1" spans="1:6" s="50" customFormat="1" ht="28.5" x14ac:dyDescent="0.45">
      <c r="B1" s="51" t="s">
        <v>79</v>
      </c>
      <c r="C1" s="51" t="s">
        <v>80</v>
      </c>
      <c r="D1" s="51" t="s">
        <v>81</v>
      </c>
      <c r="E1" s="51" t="s">
        <v>82</v>
      </c>
      <c r="F1" s="51" t="s">
        <v>83</v>
      </c>
    </row>
    <row r="2" spans="1:6" x14ac:dyDescent="0.45">
      <c r="A2" t="s">
        <v>49</v>
      </c>
      <c r="B2" s="7">
        <f>Electricity!$A$8</f>
        <v>1.9221358265904903E-5</v>
      </c>
      <c r="C2" s="9">
        <v>0</v>
      </c>
      <c r="D2" s="7">
        <f>Electricity!$E$8</f>
        <v>1.6337193137643075E-5</v>
      </c>
      <c r="E2" s="7">
        <f>Electricity!$F$8</f>
        <v>3.0604196638778218E-5</v>
      </c>
      <c r="F2" s="7">
        <f>Electricity!$B$8</f>
        <v>2.5071807112885997E-5</v>
      </c>
    </row>
    <row r="3" spans="1:6" x14ac:dyDescent="0.45">
      <c r="A3" t="s">
        <v>3</v>
      </c>
      <c r="B3" s="9">
        <v>0</v>
      </c>
      <c r="C3" s="7">
        <f>'Coal and Lignite'!$B$27</f>
        <v>1.5777795303714415E-6</v>
      </c>
      <c r="D3" s="9">
        <v>0</v>
      </c>
      <c r="E3" s="9">
        <v>0</v>
      </c>
      <c r="F3" s="7">
        <f>'Coal and Lignite'!$B$27</f>
        <v>1.5777795303714415E-6</v>
      </c>
    </row>
    <row r="4" spans="1:6" x14ac:dyDescent="0.45">
      <c r="A4" t="s">
        <v>50</v>
      </c>
      <c r="B4" s="7">
        <f>'Natural Gas'!$C$27</f>
        <v>2.8695010385579147E-6</v>
      </c>
      <c r="C4" s="7">
        <f>'Natural Gas'!$C$27</f>
        <v>2.8695010385579147E-6</v>
      </c>
      <c r="D4" s="9">
        <v>0</v>
      </c>
      <c r="E4" s="9">
        <v>0</v>
      </c>
      <c r="F4" s="7">
        <f>'Natural Gas'!$C$27</f>
        <v>2.8695010385579147E-6</v>
      </c>
    </row>
    <row r="5" spans="1:6" x14ac:dyDescent="0.45">
      <c r="A5" t="s">
        <v>51</v>
      </c>
      <c r="B5" s="9">
        <v>0</v>
      </c>
      <c r="C5" s="7">
        <f>'Nuclear Fuel'!B3</f>
        <v>7.4000000000000001E-7</v>
      </c>
      <c r="D5" s="9">
        <v>0</v>
      </c>
      <c r="E5" s="9">
        <v>0</v>
      </c>
      <c r="F5" s="9">
        <v>0</v>
      </c>
    </row>
    <row r="6" spans="1:6" x14ac:dyDescent="0.45">
      <c r="A6" t="s">
        <v>52</v>
      </c>
      <c r="B6" s="9">
        <v>0</v>
      </c>
      <c r="C6" s="7">
        <f>Biomass!$B$15</f>
        <v>3.2223799272623401E-6</v>
      </c>
      <c r="D6" s="7">
        <f>Biomass!$B$15</f>
        <v>3.2223799272623401E-6</v>
      </c>
      <c r="E6" s="7">
        <f>Biomass!$B$15</f>
        <v>3.2223799272623401E-6</v>
      </c>
      <c r="F6" s="7">
        <f>Biomass!$B$15</f>
        <v>3.2223799272623401E-6</v>
      </c>
    </row>
    <row r="7" spans="1:6" x14ac:dyDescent="0.45">
      <c r="A7" t="s">
        <v>53</v>
      </c>
      <c r="B7" s="7">
        <f>'Petro Gasoline &amp; Diesel'!B6</f>
        <v>3.2932342445413534E-5</v>
      </c>
      <c r="C7" s="9">
        <v>0</v>
      </c>
      <c r="D7" s="9">
        <v>0</v>
      </c>
      <c r="E7" s="9">
        <v>0</v>
      </c>
      <c r="F7" s="9">
        <v>0</v>
      </c>
    </row>
    <row r="8" spans="1:6" x14ac:dyDescent="0.45">
      <c r="A8" t="s">
        <v>54</v>
      </c>
      <c r="B8" s="7">
        <f>'Petro Gasoline &amp; Diesel'!$B$14</f>
        <v>2.6256415630977488E-5</v>
      </c>
      <c r="C8" s="7">
        <f>'Petro Gasoline &amp; Diesel'!$B$14</f>
        <v>2.6256415630977488E-5</v>
      </c>
      <c r="D8" s="7">
        <f>Kerosene!$B$30</f>
        <v>7.9262888493153228E-6</v>
      </c>
      <c r="E8" s="7">
        <f>Kerosene!$B$30</f>
        <v>7.9262888493153228E-6</v>
      </c>
      <c r="F8" s="7">
        <f>'Petro Gasoline &amp; Diesel'!$B$14</f>
        <v>2.6256415630977488E-5</v>
      </c>
    </row>
    <row r="9" spans="1:6" x14ac:dyDescent="0.45">
      <c r="A9" t="s">
        <v>55</v>
      </c>
      <c r="B9" s="52">
        <f>B7</f>
        <v>3.2932342445413534E-5</v>
      </c>
      <c r="C9" s="9">
        <v>0</v>
      </c>
      <c r="D9" s="9">
        <v>0</v>
      </c>
      <c r="E9" s="9">
        <v>0</v>
      </c>
      <c r="F9" s="9">
        <v>0</v>
      </c>
    </row>
    <row r="10" spans="1:6" x14ac:dyDescent="0.45">
      <c r="A10" t="s">
        <v>4</v>
      </c>
      <c r="B10" s="52">
        <f>B8</f>
        <v>2.6256415630977488E-5</v>
      </c>
      <c r="C10" s="52">
        <f>C8</f>
        <v>2.6256415630977488E-5</v>
      </c>
      <c r="D10" s="52">
        <f>D8</f>
        <v>7.9262888493153228E-6</v>
      </c>
      <c r="E10" s="52">
        <f>E8</f>
        <v>7.9262888493153228E-6</v>
      </c>
      <c r="F10" s="52">
        <f>F8</f>
        <v>2.6256415630977488E-5</v>
      </c>
    </row>
    <row r="11" spans="1:6" x14ac:dyDescent="0.45">
      <c r="A11" t="s">
        <v>671</v>
      </c>
      <c r="B11" s="7">
        <f>'Jet Fuel'!$B$24</f>
        <v>2.547793435977131E-5</v>
      </c>
      <c r="C11" s="9">
        <v>0</v>
      </c>
      <c r="D11" s="9">
        <v>0</v>
      </c>
      <c r="E11" s="9">
        <v>0</v>
      </c>
      <c r="F11" s="9">
        <v>0</v>
      </c>
    </row>
    <row r="12" spans="1:6" x14ac:dyDescent="0.45">
      <c r="A12" t="s">
        <v>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</row>
    <row r="13" spans="1:6" x14ac:dyDescent="0.45">
      <c r="A13" t="s">
        <v>56</v>
      </c>
      <c r="B13">
        <v>0</v>
      </c>
      <c r="C13" s="57">
        <f>'Coal and Lignite'!$B$28</f>
        <v>2.0139247907144217E-6</v>
      </c>
      <c r="D13" s="9">
        <v>0</v>
      </c>
      <c r="E13" s="9">
        <v>0</v>
      </c>
      <c r="F13" s="57">
        <f>'Coal and Lignite'!$B$28</f>
        <v>2.0139247907144217E-6</v>
      </c>
    </row>
    <row r="14" spans="1:6" ht="14.25" customHeight="1" x14ac:dyDescent="0.45">
      <c r="A14" t="s">
        <v>561</v>
      </c>
      <c r="B14">
        <v>0</v>
      </c>
      <c r="C14" s="7">
        <f>'Crude Oil'!$B$10</f>
        <v>8.8957746271921723E-6</v>
      </c>
      <c r="D14">
        <v>0</v>
      </c>
      <c r="E14">
        <v>0</v>
      </c>
      <c r="F14" s="7">
        <f>'Crude Oil'!$B$10</f>
        <v>8.8957746271921723E-6</v>
      </c>
    </row>
    <row r="15" spans="1:6" x14ac:dyDescent="0.45">
      <c r="A15" t="s">
        <v>562</v>
      </c>
      <c r="B15">
        <v>0</v>
      </c>
      <c r="C15" s="7">
        <f>'Heavy Fuel Oil'!$B$3</f>
        <v>1.7309999999999999E-5</v>
      </c>
      <c r="D15">
        <v>0</v>
      </c>
      <c r="E15">
        <v>0</v>
      </c>
      <c r="F15" s="7">
        <f>'Heavy Fuel Oil'!$B$3</f>
        <v>1.7309999999999999E-5</v>
      </c>
    </row>
    <row r="16" spans="1:6" x14ac:dyDescent="0.45">
      <c r="A16" t="s">
        <v>563</v>
      </c>
      <c r="B16">
        <v>0</v>
      </c>
      <c r="C16">
        <v>0</v>
      </c>
      <c r="D16" s="7">
        <f>LPG!$B$8</f>
        <v>1.3668976745037843E-5</v>
      </c>
      <c r="E16" s="7">
        <f>LPG!$B$8</f>
        <v>1.3668976745037843E-5</v>
      </c>
      <c r="F16" s="7">
        <f>LPG!$B$8</f>
        <v>1.3668976745037843E-5</v>
      </c>
    </row>
    <row r="17" spans="1:6" x14ac:dyDescent="0.45">
      <c r="A17" t="s">
        <v>564</v>
      </c>
      <c r="B17">
        <v>0</v>
      </c>
      <c r="C17" s="7">
        <f>'Municipal Solid Waste'!$B$5</f>
        <v>2.0261479263456279E-6</v>
      </c>
      <c r="D17">
        <v>0</v>
      </c>
      <c r="E17">
        <v>0</v>
      </c>
      <c r="F17" s="7">
        <f>'Municipal Solid Waste'!$B$5</f>
        <v>2.0261479263456279E-6</v>
      </c>
    </row>
    <row r="18" spans="1:6" x14ac:dyDescent="0.45">
      <c r="A18" s="67"/>
    </row>
    <row r="39" spans="1:5" x14ac:dyDescent="0.45">
      <c r="A39" s="67" t="s">
        <v>538</v>
      </c>
    </row>
    <row r="40" spans="1:5" x14ac:dyDescent="0.45">
      <c r="A40" s="67" t="s">
        <v>566</v>
      </c>
    </row>
    <row r="44" spans="1:5" x14ac:dyDescent="0.45">
      <c r="E44" s="67" t="s">
        <v>538</v>
      </c>
    </row>
    <row r="45" spans="1:5" x14ac:dyDescent="0.45">
      <c r="E45" s="67" t="s">
        <v>568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N77"/>
  <sheetViews>
    <sheetView topLeftCell="A10" workbookViewId="0">
      <selection activeCell="B17" sqref="B17"/>
    </sheetView>
  </sheetViews>
  <sheetFormatPr defaultRowHeight="14.25" x14ac:dyDescent="0.45"/>
  <cols>
    <col min="1" max="1" width="26" customWidth="1"/>
    <col min="2" max="2" width="21.265625" customWidth="1"/>
    <col min="3" max="3" width="22.59765625" customWidth="1"/>
    <col min="5" max="5" width="9.1328125" customWidth="1"/>
  </cols>
  <sheetData>
    <row r="1" spans="1:14" s="9" customFormat="1" x14ac:dyDescent="0.45">
      <c r="A1" s="20" t="s">
        <v>76</v>
      </c>
      <c r="B1" s="21"/>
      <c r="C1" s="21"/>
      <c r="E1" s="20" t="s">
        <v>638</v>
      </c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45">
      <c r="A2" s="10" t="s">
        <v>71</v>
      </c>
      <c r="B2" s="28" t="s">
        <v>74</v>
      </c>
      <c r="C2" s="4"/>
      <c r="E2" s="28" t="s">
        <v>640</v>
      </c>
    </row>
    <row r="3" spans="1:14" x14ac:dyDescent="0.45">
      <c r="A3" s="25" t="s">
        <v>10</v>
      </c>
      <c r="B3" s="25" t="s">
        <v>72</v>
      </c>
      <c r="C3" s="25" t="s">
        <v>73</v>
      </c>
      <c r="E3" s="134" t="s">
        <v>10</v>
      </c>
      <c r="F3" s="10" t="s">
        <v>639</v>
      </c>
    </row>
    <row r="4" spans="1:14" x14ac:dyDescent="0.45">
      <c r="A4" s="9">
        <v>2010</v>
      </c>
      <c r="B4" s="26">
        <v>9.4700000000000006E-2</v>
      </c>
      <c r="C4" s="22">
        <v>0.84470208721577789</v>
      </c>
      <c r="E4" s="9" t="s">
        <v>641</v>
      </c>
      <c r="F4">
        <v>1.0529130131709286</v>
      </c>
    </row>
    <row r="5" spans="1:14" x14ac:dyDescent="0.45">
      <c r="A5" s="9">
        <v>2011</v>
      </c>
      <c r="B5" s="26">
        <v>6.4899999999999999E-2</v>
      </c>
      <c r="C5" s="22">
        <v>0.8995232526760818</v>
      </c>
      <c r="E5" s="9" t="s">
        <v>642</v>
      </c>
      <c r="F5">
        <v>1.0206944993976144</v>
      </c>
    </row>
    <row r="6" spans="1:14" x14ac:dyDescent="0.45">
      <c r="A6" s="9">
        <v>2012</v>
      </c>
      <c r="B6" s="26">
        <v>0.11169999999999999</v>
      </c>
      <c r="C6" s="9">
        <v>1</v>
      </c>
      <c r="E6" s="9" t="s">
        <v>643</v>
      </c>
      <c r="F6">
        <v>1</v>
      </c>
    </row>
    <row r="7" spans="1:14" x14ac:dyDescent="0.45">
      <c r="A7" s="9">
        <v>2013</v>
      </c>
      <c r="B7" s="26">
        <v>9.1300000000000006E-2</v>
      </c>
      <c r="C7" s="22">
        <v>1.0912999999999999</v>
      </c>
      <c r="E7" s="9" t="s">
        <v>644</v>
      </c>
      <c r="F7">
        <v>0.98556385942470071</v>
      </c>
    </row>
    <row r="8" spans="1:14" x14ac:dyDescent="0.45">
      <c r="A8" s="9">
        <v>2014</v>
      </c>
      <c r="B8" s="26">
        <v>5.8599999999999999E-2</v>
      </c>
      <c r="C8" s="22">
        <v>1.1552501799999999</v>
      </c>
      <c r="E8" s="9" t="s">
        <v>645</v>
      </c>
      <c r="F8">
        <v>0.96983137334414704</v>
      </c>
    </row>
    <row r="9" spans="1:14" x14ac:dyDescent="0.45">
      <c r="A9" s="9">
        <v>2015</v>
      </c>
      <c r="B9" s="26">
        <v>6.3200000000000006E-2</v>
      </c>
      <c r="C9" s="22">
        <v>1.2282619913759998</v>
      </c>
      <c r="E9" s="9" t="s">
        <v>646</v>
      </c>
      <c r="F9">
        <v>0.9686815713640794</v>
      </c>
    </row>
    <row r="10" spans="1:14" x14ac:dyDescent="0.45">
      <c r="A10" s="9">
        <v>2016</v>
      </c>
      <c r="B10" s="26">
        <v>2.23E-2</v>
      </c>
      <c r="C10" s="22">
        <v>1.2556522337836846</v>
      </c>
      <c r="E10" s="9" t="s">
        <v>647</v>
      </c>
      <c r="F10">
        <v>0.95661376543184151</v>
      </c>
    </row>
    <row r="11" spans="1:14" x14ac:dyDescent="0.45">
      <c r="A11" s="9">
        <v>2017</v>
      </c>
      <c r="B11" s="27">
        <v>0.04</v>
      </c>
      <c r="C11" s="22">
        <v>1.3058783231350322</v>
      </c>
      <c r="E11" s="9" t="s">
        <v>648</v>
      </c>
      <c r="F11">
        <v>0.93665959530026111</v>
      </c>
    </row>
    <row r="12" spans="1:14" x14ac:dyDescent="0.45">
      <c r="A12" s="9">
        <v>2018</v>
      </c>
      <c r="B12" s="26">
        <v>5.2400000000000002E-2</v>
      </c>
      <c r="C12" s="22">
        <f t="shared" ref="C12:C13" si="0">C11*(1+B12)</f>
        <v>1.3743063472673078</v>
      </c>
      <c r="E12" s="9" t="s">
        <v>649</v>
      </c>
      <c r="F12">
        <v>0.9143273584567535</v>
      </c>
    </row>
    <row r="13" spans="1:14" s="9" customFormat="1" x14ac:dyDescent="0.45">
      <c r="A13" s="9">
        <v>2019</v>
      </c>
      <c r="B13" s="26">
        <v>7.6600000000000001E-2</v>
      </c>
      <c r="C13" s="22">
        <f t="shared" si="0"/>
        <v>1.4795782134679836</v>
      </c>
    </row>
    <row r="14" spans="1:14" x14ac:dyDescent="0.45">
      <c r="A14" s="10" t="s">
        <v>75</v>
      </c>
      <c r="B14" s="28" t="s">
        <v>74</v>
      </c>
    </row>
    <row r="15" spans="1:14" x14ac:dyDescent="0.45">
      <c r="A15" s="9">
        <v>2010</v>
      </c>
      <c r="B15" s="9">
        <v>44.81</v>
      </c>
    </row>
    <row r="16" spans="1:14" x14ac:dyDescent="0.45">
      <c r="A16" s="9">
        <v>2011</v>
      </c>
      <c r="B16" s="9">
        <v>53.26</v>
      </c>
    </row>
    <row r="17" spans="1:3" x14ac:dyDescent="0.45">
      <c r="A17" s="9">
        <v>2012</v>
      </c>
      <c r="B17" s="9">
        <v>54.77</v>
      </c>
    </row>
    <row r="18" spans="1:3" x14ac:dyDescent="0.45">
      <c r="A18" s="9">
        <v>2013</v>
      </c>
      <c r="B18" s="9">
        <v>61.89</v>
      </c>
    </row>
    <row r="19" spans="1:3" x14ac:dyDescent="0.45">
      <c r="A19" s="9">
        <v>2014</v>
      </c>
      <c r="B19" s="9">
        <v>63.33</v>
      </c>
    </row>
    <row r="20" spans="1:3" x14ac:dyDescent="0.45">
      <c r="A20" s="9">
        <v>2015</v>
      </c>
      <c r="B20" s="9">
        <v>66.319999999999993</v>
      </c>
    </row>
    <row r="21" spans="1:3" x14ac:dyDescent="0.45">
      <c r="A21" s="9">
        <v>2016</v>
      </c>
      <c r="B21" s="9">
        <v>67.95</v>
      </c>
    </row>
    <row r="22" spans="1:3" x14ac:dyDescent="0.45">
      <c r="A22" s="9">
        <v>2017</v>
      </c>
      <c r="B22" s="9">
        <v>63.92</v>
      </c>
    </row>
    <row r="23" spans="1:3" s="9" customFormat="1" x14ac:dyDescent="0.45">
      <c r="A23" s="9">
        <v>2018</v>
      </c>
      <c r="B23" s="9">
        <v>68.66</v>
      </c>
    </row>
    <row r="24" spans="1:3" s="9" customFormat="1" x14ac:dyDescent="0.45">
      <c r="A24" s="20" t="s">
        <v>234</v>
      </c>
      <c r="B24" s="21"/>
      <c r="C24" s="21"/>
    </row>
    <row r="25" spans="1:3" s="9" customFormat="1" x14ac:dyDescent="0.45">
      <c r="A25" s="9" t="s">
        <v>217</v>
      </c>
      <c r="B25" s="9">
        <v>158.9873</v>
      </c>
    </row>
    <row r="26" spans="1:3" s="9" customFormat="1" x14ac:dyDescent="0.45">
      <c r="A26" s="9" t="s">
        <v>63</v>
      </c>
      <c r="B26" s="9">
        <v>3.9656699999999998</v>
      </c>
    </row>
    <row r="27" spans="1:3" s="9" customFormat="1" ht="28.5" x14ac:dyDescent="0.45">
      <c r="A27" s="59" t="s">
        <v>295</v>
      </c>
      <c r="B27" s="9">
        <v>3412.14</v>
      </c>
    </row>
    <row r="29" spans="1:3" x14ac:dyDescent="0.45">
      <c r="A29" s="20" t="s">
        <v>58</v>
      </c>
      <c r="B29" s="21"/>
      <c r="C29" s="21"/>
    </row>
    <row r="30" spans="1:3" x14ac:dyDescent="0.45">
      <c r="A30" s="9" t="s">
        <v>59</v>
      </c>
      <c r="B30" s="9">
        <f>AVERAGE(2500,3850)</f>
        <v>3175</v>
      </c>
      <c r="C30" s="9" t="s">
        <v>60</v>
      </c>
    </row>
    <row r="31" spans="1:3" x14ac:dyDescent="0.45">
      <c r="A31" s="9" t="s">
        <v>61</v>
      </c>
      <c r="B31" s="9">
        <f>AVERAGE(3140,3290)</f>
        <v>3215</v>
      </c>
      <c r="C31" s="9" t="s">
        <v>60</v>
      </c>
    </row>
    <row r="32" spans="1:3" x14ac:dyDescent="0.45">
      <c r="A32" s="9" t="s">
        <v>62</v>
      </c>
      <c r="B32" s="9">
        <f>AVERAGE(B30:B31)</f>
        <v>3195</v>
      </c>
      <c r="C32" s="9" t="s">
        <v>60</v>
      </c>
    </row>
    <row r="33" spans="1:3" x14ac:dyDescent="0.45">
      <c r="A33" s="9"/>
      <c r="B33" s="22">
        <v>3.9656699999999998</v>
      </c>
      <c r="C33" s="9" t="s">
        <v>63</v>
      </c>
    </row>
    <row r="34" spans="1:3" x14ac:dyDescent="0.45">
      <c r="A34" s="9"/>
      <c r="B34" s="24">
        <f>B32*B33</f>
        <v>12670.315649999999</v>
      </c>
      <c r="C34" s="9" t="s">
        <v>64</v>
      </c>
    </row>
    <row r="35" spans="1:3" x14ac:dyDescent="0.45">
      <c r="B35" s="7">
        <f>B34*1000</f>
        <v>12670315.649999999</v>
      </c>
      <c r="C35" t="s">
        <v>65</v>
      </c>
    </row>
    <row r="37" spans="1:3" x14ac:dyDescent="0.45">
      <c r="A37" s="20" t="s">
        <v>224</v>
      </c>
      <c r="B37" s="21"/>
      <c r="C37" s="21"/>
    </row>
    <row r="38" spans="1:3" x14ac:dyDescent="0.45">
      <c r="B38">
        <f>'AEO Table 73'!F30*10^6</f>
        <v>5670000</v>
      </c>
      <c r="C38" t="s">
        <v>218</v>
      </c>
    </row>
    <row r="39" spans="1:3" x14ac:dyDescent="0.45">
      <c r="B39" s="24">
        <f>B38/B25</f>
        <v>35663.225930624649</v>
      </c>
      <c r="C39" t="s">
        <v>219</v>
      </c>
    </row>
    <row r="41" spans="1:3" x14ac:dyDescent="0.45">
      <c r="A41" s="20" t="s">
        <v>231</v>
      </c>
      <c r="B41" s="21"/>
      <c r="C41" s="21"/>
    </row>
    <row r="42" spans="1:3" x14ac:dyDescent="0.45">
      <c r="B42">
        <v>10700</v>
      </c>
      <c r="C42" t="s">
        <v>60</v>
      </c>
    </row>
    <row r="43" spans="1:3" x14ac:dyDescent="0.45">
      <c r="B43">
        <v>8.5299999999999994</v>
      </c>
      <c r="C43" t="s">
        <v>232</v>
      </c>
    </row>
    <row r="44" spans="1:3" x14ac:dyDescent="0.45">
      <c r="B44" s="7">
        <f>B42*1000/B43</f>
        <v>1254396.248534584</v>
      </c>
      <c r="C44" t="s">
        <v>233</v>
      </c>
    </row>
    <row r="45" spans="1:3" x14ac:dyDescent="0.45">
      <c r="B45" s="7">
        <f>B44*B26</f>
        <v>4974521.5709261429</v>
      </c>
      <c r="C45" t="s">
        <v>218</v>
      </c>
    </row>
    <row r="46" spans="1:3" x14ac:dyDescent="0.45">
      <c r="B46" s="7">
        <f>B45/B25</f>
        <v>31288.798356385338</v>
      </c>
      <c r="C46" t="s">
        <v>219</v>
      </c>
    </row>
    <row r="48" spans="1:3" x14ac:dyDescent="0.45">
      <c r="A48" s="20" t="s">
        <v>241</v>
      </c>
      <c r="B48" s="21"/>
      <c r="C48" s="21"/>
    </row>
    <row r="49" spans="1:3" x14ac:dyDescent="0.45">
      <c r="A49" s="9"/>
      <c r="B49" s="9">
        <f>'AEO Table 73'!F26</f>
        <v>5.8170000000000002</v>
      </c>
      <c r="C49" s="9" t="s">
        <v>242</v>
      </c>
    </row>
    <row r="50" spans="1:3" x14ac:dyDescent="0.45">
      <c r="A50" s="9"/>
      <c r="B50" s="9">
        <f>B49/B25</f>
        <v>3.6587828084381581E-2</v>
      </c>
      <c r="C50" s="9" t="s">
        <v>243</v>
      </c>
    </row>
    <row r="51" spans="1:3" x14ac:dyDescent="0.45">
      <c r="A51" s="9"/>
      <c r="B51" s="7">
        <f>B50*10^6</f>
        <v>36587.828084381581</v>
      </c>
      <c r="C51" s="9" t="s">
        <v>244</v>
      </c>
    </row>
    <row r="52" spans="1:3" x14ac:dyDescent="0.45">
      <c r="A52" s="9"/>
      <c r="B52" s="7"/>
      <c r="C52" s="9"/>
    </row>
    <row r="53" spans="1:3" x14ac:dyDescent="0.45">
      <c r="A53" s="20" t="s">
        <v>247</v>
      </c>
      <c r="B53" s="55"/>
      <c r="C53" s="21"/>
    </row>
    <row r="54" spans="1:3" x14ac:dyDescent="0.45">
      <c r="B54">
        <v>14.2</v>
      </c>
      <c r="C54" t="s">
        <v>248</v>
      </c>
    </row>
    <row r="55" spans="1:3" x14ac:dyDescent="0.45">
      <c r="B55">
        <v>11300</v>
      </c>
      <c r="C55" t="s">
        <v>60</v>
      </c>
    </row>
    <row r="56" spans="1:3" x14ac:dyDescent="0.45">
      <c r="B56">
        <f>B54*B55</f>
        <v>160460</v>
      </c>
      <c r="C56" t="s">
        <v>249</v>
      </c>
    </row>
    <row r="57" spans="1:3" x14ac:dyDescent="0.45">
      <c r="B57" s="7">
        <f>B56*B26</f>
        <v>636331.40819999995</v>
      </c>
      <c r="C57" t="s">
        <v>250</v>
      </c>
    </row>
    <row r="59" spans="1:3" x14ac:dyDescent="0.45">
      <c r="A59" s="20" t="s">
        <v>270</v>
      </c>
      <c r="B59" s="21"/>
      <c r="C59" s="21"/>
    </row>
    <row r="60" spans="1:3" x14ac:dyDescent="0.45">
      <c r="B60">
        <v>36</v>
      </c>
      <c r="C60" t="s">
        <v>271</v>
      </c>
    </row>
    <row r="61" spans="1:3" x14ac:dyDescent="0.45">
      <c r="B61">
        <f>B60*10^6</f>
        <v>36000000</v>
      </c>
      <c r="C61" t="s">
        <v>272</v>
      </c>
    </row>
    <row r="63" spans="1:3" x14ac:dyDescent="0.45">
      <c r="A63" s="20" t="s">
        <v>274</v>
      </c>
      <c r="B63" s="21"/>
      <c r="C63" s="21"/>
    </row>
    <row r="64" spans="1:3" x14ac:dyDescent="0.45">
      <c r="B64">
        <v>6500</v>
      </c>
      <c r="C64" t="s">
        <v>60</v>
      </c>
    </row>
    <row r="65" spans="1:4" x14ac:dyDescent="0.45">
      <c r="B65">
        <f>B26*B64</f>
        <v>25776.855</v>
      </c>
      <c r="C65" t="s">
        <v>64</v>
      </c>
    </row>
    <row r="66" spans="1:4" x14ac:dyDescent="0.45">
      <c r="B66">
        <f>B65*1000</f>
        <v>25776855</v>
      </c>
      <c r="C66" t="s">
        <v>65</v>
      </c>
    </row>
    <row r="68" spans="1:4" x14ac:dyDescent="0.45">
      <c r="A68" s="20" t="s">
        <v>633</v>
      </c>
      <c r="B68" s="21"/>
      <c r="C68" s="21"/>
    </row>
    <row r="69" spans="1:4" x14ac:dyDescent="0.45">
      <c r="A69" s="9"/>
      <c r="B69" s="9">
        <v>5.8</v>
      </c>
      <c r="C69" s="9" t="s">
        <v>634</v>
      </c>
    </row>
    <row r="70" spans="1:4" x14ac:dyDescent="0.45">
      <c r="A70" s="9"/>
      <c r="B70" s="9">
        <f>B69*10^6</f>
        <v>5800000</v>
      </c>
      <c r="C70" s="9" t="s">
        <v>635</v>
      </c>
    </row>
    <row r="72" spans="1:4" x14ac:dyDescent="0.45">
      <c r="A72" s="20" t="s">
        <v>832</v>
      </c>
      <c r="B72" s="21"/>
      <c r="C72" s="21"/>
    </row>
    <row r="73" spans="1:4" x14ac:dyDescent="0.45">
      <c r="A73" s="9" t="s">
        <v>835</v>
      </c>
      <c r="B73" s="56">
        <v>76330</v>
      </c>
      <c r="C73" s="9" t="s">
        <v>833</v>
      </c>
      <c r="D73" t="s">
        <v>834</v>
      </c>
    </row>
    <row r="74" spans="1:4" x14ac:dyDescent="0.45">
      <c r="A74" s="9" t="s">
        <v>836</v>
      </c>
      <c r="B74" s="56">
        <v>84530</v>
      </c>
      <c r="C74" s="9" t="s">
        <v>833</v>
      </c>
    </row>
    <row r="75" spans="1:4" x14ac:dyDescent="0.45">
      <c r="A75" t="s">
        <v>827</v>
      </c>
      <c r="B75" s="56">
        <f>AVERAGE(B73:B74)</f>
        <v>80430</v>
      </c>
      <c r="C75" t="s">
        <v>833</v>
      </c>
    </row>
    <row r="76" spans="1:4" x14ac:dyDescent="0.45">
      <c r="B76">
        <v>3.7854100000000002</v>
      </c>
      <c r="C76" t="s">
        <v>837</v>
      </c>
    </row>
    <row r="77" spans="1:4" x14ac:dyDescent="0.45">
      <c r="B77" s="24">
        <f>B75/B76</f>
        <v>21247.36818468805</v>
      </c>
      <c r="C77" t="s">
        <v>244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4"/>
  <sheetViews>
    <sheetView topLeftCell="B4" workbookViewId="0">
      <selection activeCell="D18" sqref="D18"/>
    </sheetView>
  </sheetViews>
  <sheetFormatPr defaultColWidth="9.1328125" defaultRowHeight="14.25" x14ac:dyDescent="0.45"/>
  <cols>
    <col min="1" max="1" width="20.86328125" style="9" hidden="1" customWidth="1"/>
    <col min="2" max="2" width="45.73046875" style="9" customWidth="1"/>
    <col min="3" max="16384" width="9.1328125" style="9"/>
  </cols>
  <sheetData>
    <row r="1" spans="1:37" ht="15" customHeight="1" thickBot="1" x14ac:dyDescent="0.5">
      <c r="B1" s="31" t="s">
        <v>672</v>
      </c>
      <c r="C1" s="32">
        <v>2017</v>
      </c>
      <c r="D1" s="32">
        <v>2018</v>
      </c>
      <c r="E1" s="32">
        <v>2019</v>
      </c>
      <c r="F1" s="32">
        <v>2020</v>
      </c>
      <c r="G1" s="32">
        <v>2021</v>
      </c>
      <c r="H1" s="32">
        <v>2022</v>
      </c>
      <c r="I1" s="32">
        <v>2023</v>
      </c>
      <c r="J1" s="32">
        <v>2024</v>
      </c>
      <c r="K1" s="32">
        <v>2025</v>
      </c>
      <c r="L1" s="32">
        <v>2026</v>
      </c>
      <c r="M1" s="32">
        <v>2027</v>
      </c>
      <c r="N1" s="32">
        <v>2028</v>
      </c>
      <c r="O1" s="32">
        <v>2029</v>
      </c>
      <c r="P1" s="32">
        <v>2030</v>
      </c>
      <c r="Q1" s="32">
        <v>2031</v>
      </c>
      <c r="R1" s="32">
        <v>2032</v>
      </c>
      <c r="S1" s="32">
        <v>2033</v>
      </c>
      <c r="T1" s="32">
        <v>2034</v>
      </c>
      <c r="U1" s="32">
        <v>2035</v>
      </c>
      <c r="V1" s="32">
        <v>2036</v>
      </c>
      <c r="W1" s="32">
        <v>2037</v>
      </c>
      <c r="X1" s="32">
        <v>2038</v>
      </c>
      <c r="Y1" s="32">
        <v>2039</v>
      </c>
      <c r="Z1" s="32">
        <v>2040</v>
      </c>
      <c r="AA1" s="32">
        <v>2041</v>
      </c>
      <c r="AB1" s="32">
        <v>2042</v>
      </c>
      <c r="AC1" s="32">
        <v>2043</v>
      </c>
      <c r="AD1" s="32">
        <v>2044</v>
      </c>
      <c r="AE1" s="32">
        <v>2045</v>
      </c>
      <c r="AF1" s="32">
        <v>2046</v>
      </c>
      <c r="AG1" s="32">
        <v>2047</v>
      </c>
      <c r="AH1" s="32">
        <v>2048</v>
      </c>
      <c r="AI1" s="32">
        <v>2049</v>
      </c>
      <c r="AJ1" s="32">
        <v>2050</v>
      </c>
    </row>
    <row r="2" spans="1:37" ht="15" customHeight="1" thickTop="1" x14ac:dyDescent="0.45"/>
    <row r="3" spans="1:37" ht="15" customHeight="1" x14ac:dyDescent="0.45">
      <c r="C3" s="135" t="s">
        <v>86</v>
      </c>
      <c r="D3" s="135" t="s">
        <v>673</v>
      </c>
      <c r="E3" s="135"/>
      <c r="F3" s="135"/>
      <c r="G3" s="135"/>
    </row>
    <row r="4" spans="1:37" ht="15" customHeight="1" x14ac:dyDescent="0.45">
      <c r="C4" s="135" t="s">
        <v>88</v>
      </c>
      <c r="D4" s="135" t="s">
        <v>674</v>
      </c>
      <c r="E4" s="135"/>
      <c r="F4" s="135"/>
      <c r="G4" s="135" t="s">
        <v>90</v>
      </c>
    </row>
    <row r="5" spans="1:37" ht="15" customHeight="1" x14ac:dyDescent="0.45">
      <c r="C5" s="135" t="s">
        <v>91</v>
      </c>
      <c r="D5" s="135" t="s">
        <v>675</v>
      </c>
      <c r="E5" s="135"/>
      <c r="F5" s="135"/>
      <c r="G5" s="135"/>
    </row>
    <row r="6" spans="1:37" ht="15" customHeight="1" x14ac:dyDescent="0.45">
      <c r="C6" s="135" t="s">
        <v>93</v>
      </c>
      <c r="D6" s="135"/>
      <c r="E6" s="135" t="s">
        <v>676</v>
      </c>
      <c r="F6" s="135"/>
      <c r="G6" s="135"/>
    </row>
    <row r="10" spans="1:37" ht="15" customHeight="1" x14ac:dyDescent="0.5">
      <c r="A10" s="136" t="s">
        <v>677</v>
      </c>
      <c r="B10" s="35" t="s">
        <v>678</v>
      </c>
    </row>
    <row r="11" spans="1:37" ht="15" customHeight="1" x14ac:dyDescent="0.45">
      <c r="B11" s="31" t="s">
        <v>679</v>
      </c>
    </row>
    <row r="12" spans="1:37" ht="15" customHeight="1" x14ac:dyDescent="0.45">
      <c r="B12" s="31" t="s">
        <v>98</v>
      </c>
      <c r="C12" s="137" t="s">
        <v>98</v>
      </c>
      <c r="D12" s="137" t="s">
        <v>98</v>
      </c>
      <c r="E12" s="137" t="s">
        <v>98</v>
      </c>
      <c r="F12" s="137" t="s">
        <v>98</v>
      </c>
      <c r="G12" s="137" t="s">
        <v>98</v>
      </c>
      <c r="H12" s="137" t="s">
        <v>98</v>
      </c>
      <c r="I12" s="137" t="s">
        <v>98</v>
      </c>
      <c r="J12" s="137" t="s">
        <v>98</v>
      </c>
      <c r="K12" s="137" t="s">
        <v>98</v>
      </c>
      <c r="L12" s="137" t="s">
        <v>98</v>
      </c>
      <c r="M12" s="137" t="s">
        <v>98</v>
      </c>
      <c r="N12" s="137" t="s">
        <v>98</v>
      </c>
      <c r="O12" s="137" t="s">
        <v>98</v>
      </c>
      <c r="P12" s="137" t="s">
        <v>98</v>
      </c>
      <c r="Q12" s="137" t="s">
        <v>98</v>
      </c>
      <c r="R12" s="137" t="s">
        <v>98</v>
      </c>
      <c r="S12" s="137" t="s">
        <v>98</v>
      </c>
      <c r="T12" s="137" t="s">
        <v>98</v>
      </c>
      <c r="U12" s="137" t="s">
        <v>98</v>
      </c>
      <c r="V12" s="137" t="s">
        <v>98</v>
      </c>
      <c r="W12" s="137" t="s">
        <v>98</v>
      </c>
      <c r="X12" s="137" t="s">
        <v>98</v>
      </c>
      <c r="Y12" s="137" t="s">
        <v>98</v>
      </c>
      <c r="Z12" s="137" t="s">
        <v>98</v>
      </c>
      <c r="AA12" s="137" t="s">
        <v>98</v>
      </c>
      <c r="AB12" s="137" t="s">
        <v>98</v>
      </c>
      <c r="AC12" s="137" t="s">
        <v>98</v>
      </c>
      <c r="AD12" s="137" t="s">
        <v>98</v>
      </c>
      <c r="AE12" s="137" t="s">
        <v>98</v>
      </c>
      <c r="AF12" s="137" t="s">
        <v>98</v>
      </c>
      <c r="AG12" s="137" t="s">
        <v>98</v>
      </c>
      <c r="AH12" s="137" t="s">
        <v>98</v>
      </c>
      <c r="AI12" s="137" t="s">
        <v>98</v>
      </c>
      <c r="AJ12" s="137" t="s">
        <v>98</v>
      </c>
      <c r="AK12" s="137" t="s">
        <v>680</v>
      </c>
    </row>
    <row r="13" spans="1:37" ht="15" customHeight="1" thickBot="1" x14ac:dyDescent="0.5">
      <c r="B13" s="32" t="s">
        <v>681</v>
      </c>
      <c r="C13" s="32">
        <v>2017</v>
      </c>
      <c r="D13" s="32">
        <v>2018</v>
      </c>
      <c r="E13" s="32">
        <v>2019</v>
      </c>
      <c r="F13" s="32">
        <v>2020</v>
      </c>
      <c r="G13" s="32">
        <v>2021</v>
      </c>
      <c r="H13" s="32">
        <v>2022</v>
      </c>
      <c r="I13" s="32">
        <v>2023</v>
      </c>
      <c r="J13" s="32">
        <v>2024</v>
      </c>
      <c r="K13" s="32">
        <v>2025</v>
      </c>
      <c r="L13" s="32">
        <v>2026</v>
      </c>
      <c r="M13" s="32">
        <v>2027</v>
      </c>
      <c r="N13" s="32">
        <v>2028</v>
      </c>
      <c r="O13" s="32">
        <v>2029</v>
      </c>
      <c r="P13" s="32">
        <v>2030</v>
      </c>
      <c r="Q13" s="32">
        <v>2031</v>
      </c>
      <c r="R13" s="32">
        <v>2032</v>
      </c>
      <c r="S13" s="32">
        <v>2033</v>
      </c>
      <c r="T13" s="32">
        <v>2034</v>
      </c>
      <c r="U13" s="32">
        <v>2035</v>
      </c>
      <c r="V13" s="32">
        <v>2036</v>
      </c>
      <c r="W13" s="32">
        <v>2037</v>
      </c>
      <c r="X13" s="32">
        <v>2038</v>
      </c>
      <c r="Y13" s="32">
        <v>2039</v>
      </c>
      <c r="Z13" s="32">
        <v>2040</v>
      </c>
      <c r="AA13" s="32">
        <v>2041</v>
      </c>
      <c r="AB13" s="32">
        <v>2042</v>
      </c>
      <c r="AC13" s="32">
        <v>2043</v>
      </c>
      <c r="AD13" s="32">
        <v>2044</v>
      </c>
      <c r="AE13" s="32">
        <v>2045</v>
      </c>
      <c r="AF13" s="32">
        <v>2046</v>
      </c>
      <c r="AG13" s="32">
        <v>2047</v>
      </c>
      <c r="AH13" s="32">
        <v>2048</v>
      </c>
      <c r="AI13" s="32">
        <v>2049</v>
      </c>
      <c r="AJ13" s="32">
        <v>2050</v>
      </c>
      <c r="AK13" s="32">
        <v>2050</v>
      </c>
    </row>
    <row r="14" spans="1:37" ht="15" customHeight="1" thickTop="1" x14ac:dyDescent="0.45"/>
    <row r="15" spans="1:37" ht="15" customHeight="1" x14ac:dyDescent="0.45">
      <c r="B15" s="37" t="s">
        <v>682</v>
      </c>
    </row>
    <row r="16" spans="1:37" ht="15" customHeight="1" x14ac:dyDescent="0.45">
      <c r="A16" s="136" t="s">
        <v>683</v>
      </c>
      <c r="B16" s="38" t="s">
        <v>684</v>
      </c>
      <c r="C16" s="42">
        <v>55.214503999999998</v>
      </c>
      <c r="D16" s="42">
        <v>74.429001</v>
      </c>
      <c r="E16" s="42">
        <v>73.257606999999993</v>
      </c>
      <c r="F16" s="42">
        <v>73.266105999999994</v>
      </c>
      <c r="G16" s="42">
        <v>74.433693000000005</v>
      </c>
      <c r="H16" s="42">
        <v>74.398231999999993</v>
      </c>
      <c r="I16" s="42">
        <v>76.210883999999993</v>
      </c>
      <c r="J16" s="42">
        <v>79.322982999999994</v>
      </c>
      <c r="K16" s="42">
        <v>81.732917999999998</v>
      </c>
      <c r="L16" s="42">
        <v>84.865409999999997</v>
      </c>
      <c r="M16" s="42">
        <v>87.495482999999993</v>
      </c>
      <c r="N16" s="42">
        <v>89.418518000000006</v>
      </c>
      <c r="O16" s="42">
        <v>91.247551000000001</v>
      </c>
      <c r="P16" s="42">
        <v>92.982558999999995</v>
      </c>
      <c r="Q16" s="42">
        <v>94.623581000000001</v>
      </c>
      <c r="R16" s="42">
        <v>96.170569999999998</v>
      </c>
      <c r="S16" s="42">
        <v>97.623558000000003</v>
      </c>
      <c r="T16" s="42">
        <v>98.982535999999996</v>
      </c>
      <c r="U16" s="42">
        <v>100.247505</v>
      </c>
      <c r="V16" s="42">
        <v>101.418449</v>
      </c>
      <c r="W16" s="42">
        <v>102.49539900000001</v>
      </c>
      <c r="X16" s="42">
        <v>103.478325</v>
      </c>
      <c r="Y16" s="42">
        <v>104.367256</v>
      </c>
      <c r="Z16" s="42">
        <v>105.162155</v>
      </c>
      <c r="AA16" s="42">
        <v>105.863068</v>
      </c>
      <c r="AB16" s="42">
        <v>106.469955</v>
      </c>
      <c r="AC16" s="42">
        <v>106.982834</v>
      </c>
      <c r="AD16" s="42">
        <v>107.401703</v>
      </c>
      <c r="AE16" s="42">
        <v>107.726562</v>
      </c>
      <c r="AF16" s="42">
        <v>107.957397</v>
      </c>
      <c r="AG16" s="42">
        <v>108.094238</v>
      </c>
      <c r="AH16" s="42">
        <v>108.137062</v>
      </c>
      <c r="AI16" s="42">
        <v>108.085869</v>
      </c>
      <c r="AJ16" s="42">
        <v>107.940681</v>
      </c>
      <c r="AK16" s="40">
        <v>1.1684999999999999E-2</v>
      </c>
    </row>
    <row r="17" spans="1:37" ht="15" customHeight="1" x14ac:dyDescent="0.45">
      <c r="A17" s="136" t="s">
        <v>685</v>
      </c>
      <c r="B17" s="38" t="s">
        <v>686</v>
      </c>
      <c r="C17" s="42">
        <v>51.789535999999998</v>
      </c>
      <c r="D17" s="42">
        <v>68.463997000000006</v>
      </c>
      <c r="E17" s="42">
        <v>67.884033000000002</v>
      </c>
      <c r="F17" s="42">
        <v>69.722983999999997</v>
      </c>
      <c r="G17" s="42">
        <v>71.232567000000003</v>
      </c>
      <c r="H17" s="42">
        <v>70.517876000000001</v>
      </c>
      <c r="I17" s="42">
        <v>72.098442000000006</v>
      </c>
      <c r="J17" s="42">
        <v>75.207099999999997</v>
      </c>
      <c r="K17" s="42">
        <v>77.915436</v>
      </c>
      <c r="L17" s="42">
        <v>80.036957000000001</v>
      </c>
      <c r="M17" s="42">
        <v>82.337890999999999</v>
      </c>
      <c r="N17" s="42">
        <v>84.052093999999997</v>
      </c>
      <c r="O17" s="42">
        <v>85.959564</v>
      </c>
      <c r="P17" s="42">
        <v>87.344787999999994</v>
      </c>
      <c r="Q17" s="42">
        <v>89.209793000000005</v>
      </c>
      <c r="R17" s="42">
        <v>90.343200999999993</v>
      </c>
      <c r="S17" s="42">
        <v>93.033378999999996</v>
      </c>
      <c r="T17" s="42">
        <v>93.656341999999995</v>
      </c>
      <c r="U17" s="42">
        <v>95.197754000000003</v>
      </c>
      <c r="V17" s="42">
        <v>97.117416000000006</v>
      </c>
      <c r="W17" s="42">
        <v>96.790642000000005</v>
      </c>
      <c r="X17" s="42">
        <v>97.973938000000004</v>
      </c>
      <c r="Y17" s="42">
        <v>98.730873000000003</v>
      </c>
      <c r="Z17" s="42">
        <v>100.18422700000001</v>
      </c>
      <c r="AA17" s="42">
        <v>100.78424099999999</v>
      </c>
      <c r="AB17" s="42">
        <v>102.143822</v>
      </c>
      <c r="AC17" s="42">
        <v>102.428619</v>
      </c>
      <c r="AD17" s="42">
        <v>102.979614</v>
      </c>
      <c r="AE17" s="42">
        <v>103.530373</v>
      </c>
      <c r="AF17" s="42">
        <v>103.890556</v>
      </c>
      <c r="AG17" s="42">
        <v>104.19703699999999</v>
      </c>
      <c r="AH17" s="42">
        <v>104.497467</v>
      </c>
      <c r="AI17" s="42">
        <v>104.558632</v>
      </c>
      <c r="AJ17" s="42">
        <v>104.52319300000001</v>
      </c>
      <c r="AK17" s="40">
        <v>1.3310000000000001E-2</v>
      </c>
    </row>
    <row r="18" spans="1:37" ht="15" customHeight="1" x14ac:dyDescent="0.45">
      <c r="A18" s="136" t="s">
        <v>687</v>
      </c>
      <c r="B18" s="38" t="s">
        <v>688</v>
      </c>
      <c r="C18" s="42">
        <v>49.943984999999998</v>
      </c>
      <c r="D18" s="42">
        <v>64.514999000000003</v>
      </c>
      <c r="E18" s="42">
        <v>64.435035999999997</v>
      </c>
      <c r="F18" s="42">
        <v>68.363815000000002</v>
      </c>
      <c r="G18" s="42">
        <v>70.260634999999994</v>
      </c>
      <c r="H18" s="42">
        <v>70.731926000000001</v>
      </c>
      <c r="I18" s="42">
        <v>72.132080000000002</v>
      </c>
      <c r="J18" s="42">
        <v>75.438484000000003</v>
      </c>
      <c r="K18" s="42">
        <v>77.811240999999995</v>
      </c>
      <c r="L18" s="42">
        <v>80.760352999999995</v>
      </c>
      <c r="M18" s="42">
        <v>84.702736000000002</v>
      </c>
      <c r="N18" s="42">
        <v>84.833350999999993</v>
      </c>
      <c r="O18" s="42">
        <v>88.091010999999995</v>
      </c>
      <c r="P18" s="42">
        <v>88.699898000000005</v>
      </c>
      <c r="Q18" s="42">
        <v>90.225669999999994</v>
      </c>
      <c r="R18" s="42">
        <v>91.795921000000007</v>
      </c>
      <c r="S18" s="42">
        <v>94.648696999999999</v>
      </c>
      <c r="T18" s="42">
        <v>94.110778999999994</v>
      </c>
      <c r="U18" s="42">
        <v>95.466080000000005</v>
      </c>
      <c r="V18" s="42">
        <v>98.499663999999996</v>
      </c>
      <c r="W18" s="42">
        <v>96.788810999999995</v>
      </c>
      <c r="X18" s="42">
        <v>97.826583999999997</v>
      </c>
      <c r="Y18" s="42">
        <v>98.864677</v>
      </c>
      <c r="Z18" s="42">
        <v>99.724739</v>
      </c>
      <c r="AA18" s="42">
        <v>100.179337</v>
      </c>
      <c r="AB18" s="42">
        <v>102.71725499999999</v>
      </c>
      <c r="AC18" s="42">
        <v>102.335831</v>
      </c>
      <c r="AD18" s="42">
        <v>101.977875</v>
      </c>
      <c r="AE18" s="42">
        <v>101.91443599999999</v>
      </c>
      <c r="AF18" s="42">
        <v>102.058044</v>
      </c>
      <c r="AG18" s="42">
        <v>102.249878</v>
      </c>
      <c r="AH18" s="42">
        <v>102.342743</v>
      </c>
      <c r="AI18" s="42">
        <v>102.308441</v>
      </c>
      <c r="AJ18" s="42">
        <v>102.231911</v>
      </c>
      <c r="AK18" s="40">
        <v>1.4489999999999999E-2</v>
      </c>
    </row>
    <row r="19" spans="1:37" ht="15" customHeight="1" x14ac:dyDescent="0.45">
      <c r="A19" s="136" t="s">
        <v>689</v>
      </c>
      <c r="B19" s="38" t="s">
        <v>690</v>
      </c>
      <c r="C19" s="42">
        <v>3.4249689999999999</v>
      </c>
      <c r="D19" s="42">
        <v>5.9650040000000004</v>
      </c>
      <c r="E19" s="42">
        <v>5.3735730000000004</v>
      </c>
      <c r="F19" s="42">
        <v>3.5431210000000002</v>
      </c>
      <c r="G19" s="42">
        <v>3.2011259999999999</v>
      </c>
      <c r="H19" s="42">
        <v>3.8803559999999999</v>
      </c>
      <c r="I19" s="42">
        <v>4.1124419999999997</v>
      </c>
      <c r="J19" s="42">
        <v>4.1158830000000002</v>
      </c>
      <c r="K19" s="42">
        <v>3.817482</v>
      </c>
      <c r="L19" s="42">
        <v>4.8284529999999997</v>
      </c>
      <c r="M19" s="42">
        <v>5.1575930000000003</v>
      </c>
      <c r="N19" s="42">
        <v>5.3664249999999996</v>
      </c>
      <c r="O19" s="42">
        <v>5.2879870000000002</v>
      </c>
      <c r="P19" s="42">
        <v>5.637772</v>
      </c>
      <c r="Q19" s="42">
        <v>5.4137880000000003</v>
      </c>
      <c r="R19" s="42">
        <v>5.8273700000000002</v>
      </c>
      <c r="S19" s="42">
        <v>4.590179</v>
      </c>
      <c r="T19" s="42">
        <v>5.3261950000000002</v>
      </c>
      <c r="U19" s="42">
        <v>5.0497509999999997</v>
      </c>
      <c r="V19" s="42">
        <v>4.3010330000000003</v>
      </c>
      <c r="W19" s="42">
        <v>5.704758</v>
      </c>
      <c r="X19" s="42">
        <v>5.5043870000000004</v>
      </c>
      <c r="Y19" s="42">
        <v>5.6363830000000004</v>
      </c>
      <c r="Z19" s="42">
        <v>4.9779280000000004</v>
      </c>
      <c r="AA19" s="42">
        <v>5.0788270000000004</v>
      </c>
      <c r="AB19" s="42">
        <v>4.3261339999999997</v>
      </c>
      <c r="AC19" s="42">
        <v>4.554214</v>
      </c>
      <c r="AD19" s="42">
        <v>4.4220889999999997</v>
      </c>
      <c r="AE19" s="42">
        <v>4.1961899999999996</v>
      </c>
      <c r="AF19" s="42">
        <v>4.0668410000000002</v>
      </c>
      <c r="AG19" s="42">
        <v>3.8972020000000001</v>
      </c>
      <c r="AH19" s="42">
        <v>3.6395949999999999</v>
      </c>
      <c r="AI19" s="42">
        <v>3.527237</v>
      </c>
      <c r="AJ19" s="42">
        <v>3.4174880000000001</v>
      </c>
      <c r="AK19" s="40">
        <v>-1.7256000000000001E-2</v>
      </c>
    </row>
    <row r="21" spans="1:37" ht="15" customHeight="1" x14ac:dyDescent="0.45">
      <c r="B21" s="37" t="s">
        <v>691</v>
      </c>
    </row>
    <row r="23" spans="1:37" ht="15" customHeight="1" x14ac:dyDescent="0.45">
      <c r="B23" s="37" t="s">
        <v>307</v>
      </c>
    </row>
    <row r="24" spans="1:37" ht="15" customHeight="1" x14ac:dyDescent="0.45">
      <c r="A24" s="136" t="s">
        <v>692</v>
      </c>
      <c r="B24" s="38" t="s">
        <v>309</v>
      </c>
      <c r="C24" s="42">
        <v>1.630482</v>
      </c>
      <c r="D24" s="42">
        <v>1.918288</v>
      </c>
      <c r="E24" s="42">
        <v>2.1450830000000001</v>
      </c>
      <c r="F24" s="42">
        <v>2.2852000000000001</v>
      </c>
      <c r="G24" s="42">
        <v>2.3962310000000002</v>
      </c>
      <c r="H24" s="42">
        <v>2.5024700000000002</v>
      </c>
      <c r="I24" s="42">
        <v>2.588975</v>
      </c>
      <c r="J24" s="42">
        <v>2.6767620000000001</v>
      </c>
      <c r="K24" s="42">
        <v>2.7650139999999999</v>
      </c>
      <c r="L24" s="42">
        <v>2.843216</v>
      </c>
      <c r="M24" s="42">
        <v>2.9066689999999999</v>
      </c>
      <c r="N24" s="42">
        <v>2.9564689999999998</v>
      </c>
      <c r="O24" s="42">
        <v>3.002313</v>
      </c>
      <c r="P24" s="42">
        <v>3.02495</v>
      </c>
      <c r="Q24" s="42">
        <v>3.0428039999999998</v>
      </c>
      <c r="R24" s="42">
        <v>3.0650810000000002</v>
      </c>
      <c r="S24" s="42">
        <v>3.0916619999999999</v>
      </c>
      <c r="T24" s="42">
        <v>3.1190739999999999</v>
      </c>
      <c r="U24" s="42">
        <v>3.1448719999999999</v>
      </c>
      <c r="V24" s="42">
        <v>3.1714600000000002</v>
      </c>
      <c r="W24" s="42">
        <v>3.1933310000000001</v>
      </c>
      <c r="X24" s="42">
        <v>3.2109529999999999</v>
      </c>
      <c r="Y24" s="42">
        <v>3.2271320000000001</v>
      </c>
      <c r="Z24" s="42">
        <v>3.2418619999999998</v>
      </c>
      <c r="AA24" s="42">
        <v>3.2522820000000001</v>
      </c>
      <c r="AB24" s="42">
        <v>3.2634840000000001</v>
      </c>
      <c r="AC24" s="42">
        <v>3.275334</v>
      </c>
      <c r="AD24" s="42">
        <v>3.2868400000000002</v>
      </c>
      <c r="AE24" s="42">
        <v>3.2955869999999998</v>
      </c>
      <c r="AF24" s="42">
        <v>3.3010389999999998</v>
      </c>
      <c r="AG24" s="42">
        <v>3.3042950000000002</v>
      </c>
      <c r="AH24" s="42">
        <v>3.3060839999999998</v>
      </c>
      <c r="AI24" s="42">
        <v>3.3035860000000001</v>
      </c>
      <c r="AJ24" s="42">
        <v>3.295715</v>
      </c>
      <c r="AK24" s="40">
        <v>1.7056000000000002E-2</v>
      </c>
    </row>
    <row r="25" spans="1:37" ht="15" customHeight="1" x14ac:dyDescent="0.45">
      <c r="A25" s="136" t="s">
        <v>693</v>
      </c>
      <c r="B25" s="38" t="s">
        <v>311</v>
      </c>
      <c r="C25" s="42">
        <v>2.5561250000000002</v>
      </c>
      <c r="D25" s="42">
        <v>3.053194</v>
      </c>
      <c r="E25" s="42">
        <v>3.1093220000000001</v>
      </c>
      <c r="F25" s="42">
        <v>3.1820940000000002</v>
      </c>
      <c r="G25" s="42">
        <v>3.2227399999999999</v>
      </c>
      <c r="H25" s="42">
        <v>3.249409</v>
      </c>
      <c r="I25" s="42">
        <v>3.326149</v>
      </c>
      <c r="J25" s="42">
        <v>3.4634930000000002</v>
      </c>
      <c r="K25" s="42">
        <v>3.5350820000000001</v>
      </c>
      <c r="L25" s="42">
        <v>3.5934140000000001</v>
      </c>
      <c r="M25" s="42">
        <v>3.690089</v>
      </c>
      <c r="N25" s="42">
        <v>3.7170130000000001</v>
      </c>
      <c r="O25" s="42">
        <v>3.7808139999999999</v>
      </c>
      <c r="P25" s="42">
        <v>3.8088920000000002</v>
      </c>
      <c r="Q25" s="42">
        <v>3.839604</v>
      </c>
      <c r="R25" s="42">
        <v>3.881459</v>
      </c>
      <c r="S25" s="42">
        <v>3.9272559999999999</v>
      </c>
      <c r="T25" s="42">
        <v>3.9365100000000002</v>
      </c>
      <c r="U25" s="42">
        <v>3.9683630000000001</v>
      </c>
      <c r="V25" s="42">
        <v>4.0191369999999997</v>
      </c>
      <c r="W25" s="42">
        <v>4.0065169999999997</v>
      </c>
      <c r="X25" s="42">
        <v>4.0299199999999997</v>
      </c>
      <c r="Y25" s="42">
        <v>4.0515540000000003</v>
      </c>
      <c r="Z25" s="42">
        <v>4.0763290000000003</v>
      </c>
      <c r="AA25" s="42">
        <v>4.0819660000000004</v>
      </c>
      <c r="AB25" s="42">
        <v>4.1058120000000002</v>
      </c>
      <c r="AC25" s="42">
        <v>4.1077370000000002</v>
      </c>
      <c r="AD25" s="42">
        <v>4.0970279999999999</v>
      </c>
      <c r="AE25" s="42">
        <v>4.105423</v>
      </c>
      <c r="AF25" s="42">
        <v>4.0916100000000002</v>
      </c>
      <c r="AG25" s="42">
        <v>4.078252</v>
      </c>
      <c r="AH25" s="42">
        <v>4.0841139999999996</v>
      </c>
      <c r="AI25" s="42">
        <v>4.0752800000000002</v>
      </c>
      <c r="AJ25" s="42">
        <v>4.0714680000000003</v>
      </c>
      <c r="AK25" s="40">
        <v>9.0349999999999996E-3</v>
      </c>
    </row>
    <row r="27" spans="1:37" ht="15" customHeight="1" x14ac:dyDescent="0.45">
      <c r="B27" s="37" t="s">
        <v>316</v>
      </c>
    </row>
    <row r="28" spans="1:37" ht="15" customHeight="1" x14ac:dyDescent="0.45">
      <c r="A28" s="136" t="s">
        <v>694</v>
      </c>
      <c r="B28" s="38" t="s">
        <v>311</v>
      </c>
      <c r="C28" s="42">
        <v>2.5634760000000001</v>
      </c>
      <c r="D28" s="42">
        <v>3.062932</v>
      </c>
      <c r="E28" s="42">
        <v>3.123974</v>
      </c>
      <c r="F28" s="42">
        <v>3.061715</v>
      </c>
      <c r="G28" s="42">
        <v>2.9695330000000002</v>
      </c>
      <c r="H28" s="42">
        <v>2.8617270000000001</v>
      </c>
      <c r="I28" s="42">
        <v>2.805253</v>
      </c>
      <c r="J28" s="42">
        <v>2.8090600000000001</v>
      </c>
      <c r="K28" s="42">
        <v>2.8804720000000001</v>
      </c>
      <c r="L28" s="42">
        <v>2.9386770000000002</v>
      </c>
      <c r="M28" s="42">
        <v>3.0337109999999998</v>
      </c>
      <c r="N28" s="42">
        <v>3.0618850000000002</v>
      </c>
      <c r="O28" s="42">
        <v>3.1662089999999998</v>
      </c>
      <c r="P28" s="42">
        <v>3.191538</v>
      </c>
      <c r="Q28" s="42">
        <v>3.2271139999999998</v>
      </c>
      <c r="R28" s="42">
        <v>3.269225</v>
      </c>
      <c r="S28" s="42">
        <v>3.3108460000000002</v>
      </c>
      <c r="T28" s="42">
        <v>3.3203719999999999</v>
      </c>
      <c r="U28" s="42">
        <v>3.3527140000000002</v>
      </c>
      <c r="V28" s="42">
        <v>3.4011089999999999</v>
      </c>
      <c r="W28" s="42">
        <v>3.3904830000000001</v>
      </c>
      <c r="X28" s="42">
        <v>3.4137659999999999</v>
      </c>
      <c r="Y28" s="42">
        <v>3.4352510000000001</v>
      </c>
      <c r="Z28" s="42">
        <v>3.4562629999999999</v>
      </c>
      <c r="AA28" s="42">
        <v>3.461713</v>
      </c>
      <c r="AB28" s="42">
        <v>3.4868960000000002</v>
      </c>
      <c r="AC28" s="42">
        <v>3.4883470000000001</v>
      </c>
      <c r="AD28" s="42">
        <v>3.4757150000000001</v>
      </c>
      <c r="AE28" s="42">
        <v>3.4826790000000001</v>
      </c>
      <c r="AF28" s="42">
        <v>3.4695909999999999</v>
      </c>
      <c r="AG28" s="42">
        <v>3.4553950000000002</v>
      </c>
      <c r="AH28" s="42">
        <v>3.4606460000000001</v>
      </c>
      <c r="AI28" s="42">
        <v>3.4516269999999998</v>
      </c>
      <c r="AJ28" s="42">
        <v>3.447667</v>
      </c>
      <c r="AK28" s="40">
        <v>3.705E-3</v>
      </c>
    </row>
    <row r="29" spans="1:37" ht="15" customHeight="1" x14ac:dyDescent="0.45">
      <c r="A29" s="136" t="s">
        <v>695</v>
      </c>
      <c r="B29" s="38" t="s">
        <v>320</v>
      </c>
      <c r="C29" s="42">
        <v>1.0773429999999999</v>
      </c>
      <c r="D29" s="42">
        <v>1.363918</v>
      </c>
      <c r="E29" s="42">
        <v>1.063747</v>
      </c>
      <c r="F29" s="42">
        <v>1.1932069999999999</v>
      </c>
      <c r="G29" s="42">
        <v>1.2929839999999999</v>
      </c>
      <c r="H29" s="42">
        <v>1.3658710000000001</v>
      </c>
      <c r="I29" s="42">
        <v>1.494577</v>
      </c>
      <c r="J29" s="42">
        <v>1.647146</v>
      </c>
      <c r="K29" s="42">
        <v>1.6803600000000001</v>
      </c>
      <c r="L29" s="42">
        <v>1.738753</v>
      </c>
      <c r="M29" s="42">
        <v>1.8165230000000001</v>
      </c>
      <c r="N29" s="42">
        <v>1.8459319999999999</v>
      </c>
      <c r="O29" s="42">
        <v>1.905937</v>
      </c>
      <c r="P29" s="42">
        <v>1.9218999999999999</v>
      </c>
      <c r="Q29" s="42">
        <v>1.9531400000000001</v>
      </c>
      <c r="R29" s="42">
        <v>1.990451</v>
      </c>
      <c r="S29" s="42">
        <v>2.0025569999999999</v>
      </c>
      <c r="T29" s="42">
        <v>2.0243090000000001</v>
      </c>
      <c r="U29" s="42">
        <v>2.0459149999999999</v>
      </c>
      <c r="V29" s="42">
        <v>2.082592</v>
      </c>
      <c r="W29" s="42">
        <v>2.101404</v>
      </c>
      <c r="X29" s="42">
        <v>2.1099869999999998</v>
      </c>
      <c r="Y29" s="42">
        <v>2.1326079999999998</v>
      </c>
      <c r="Z29" s="42">
        <v>2.1496209999999998</v>
      </c>
      <c r="AA29" s="42">
        <v>2.1637789999999999</v>
      </c>
      <c r="AB29" s="42">
        <v>2.196895</v>
      </c>
      <c r="AC29" s="42">
        <v>2.2031969999999998</v>
      </c>
      <c r="AD29" s="42">
        <v>2.2028470000000002</v>
      </c>
      <c r="AE29" s="42">
        <v>2.2158509999999998</v>
      </c>
      <c r="AF29" s="42">
        <v>2.2170860000000001</v>
      </c>
      <c r="AG29" s="42">
        <v>2.2218599999999999</v>
      </c>
      <c r="AH29" s="42">
        <v>2.2252360000000002</v>
      </c>
      <c r="AI29" s="42">
        <v>2.220939</v>
      </c>
      <c r="AJ29" s="42">
        <v>2.2220620000000002</v>
      </c>
      <c r="AK29" s="40">
        <v>1.5369000000000001E-2</v>
      </c>
    </row>
    <row r="30" spans="1:37" ht="15" customHeight="1" x14ac:dyDescent="0.45">
      <c r="A30" s="136" t="s">
        <v>696</v>
      </c>
      <c r="B30" s="38" t="s">
        <v>697</v>
      </c>
      <c r="C30" s="42">
        <v>45.248398000000002</v>
      </c>
      <c r="D30" s="42">
        <v>57.284542000000002</v>
      </c>
      <c r="E30" s="42">
        <v>44.677376000000002</v>
      </c>
      <c r="F30" s="42">
        <v>50.114680999999997</v>
      </c>
      <c r="G30" s="42">
        <v>54.305346999999998</v>
      </c>
      <c r="H30" s="42">
        <v>57.366573000000002</v>
      </c>
      <c r="I30" s="42">
        <v>62.772227999999998</v>
      </c>
      <c r="J30" s="42">
        <v>69.180130000000005</v>
      </c>
      <c r="K30" s="42">
        <v>70.575134000000006</v>
      </c>
      <c r="L30" s="42">
        <v>73.027634000000006</v>
      </c>
      <c r="M30" s="42">
        <v>76.293982999999997</v>
      </c>
      <c r="N30" s="42">
        <v>77.529128999999998</v>
      </c>
      <c r="O30" s="42">
        <v>80.049339000000003</v>
      </c>
      <c r="P30" s="42">
        <v>80.719809999999995</v>
      </c>
      <c r="Q30" s="42">
        <v>82.031868000000003</v>
      </c>
      <c r="R30" s="42">
        <v>83.598929999999996</v>
      </c>
      <c r="S30" s="42">
        <v>84.107376000000002</v>
      </c>
      <c r="T30" s="42">
        <v>85.020988000000003</v>
      </c>
      <c r="U30" s="42">
        <v>85.928443999999999</v>
      </c>
      <c r="V30" s="42">
        <v>87.468849000000006</v>
      </c>
      <c r="W30" s="42">
        <v>88.258979999999994</v>
      </c>
      <c r="X30" s="42">
        <v>88.619445999999996</v>
      </c>
      <c r="Y30" s="42">
        <v>89.569534000000004</v>
      </c>
      <c r="Z30" s="42">
        <v>90.284064999999998</v>
      </c>
      <c r="AA30" s="42">
        <v>90.878731000000002</v>
      </c>
      <c r="AB30" s="42">
        <v>92.269599999999997</v>
      </c>
      <c r="AC30" s="42">
        <v>92.534255999999999</v>
      </c>
      <c r="AD30" s="42">
        <v>92.519576999999998</v>
      </c>
      <c r="AE30" s="42">
        <v>93.065719999999999</v>
      </c>
      <c r="AF30" s="42">
        <v>93.117607000000007</v>
      </c>
      <c r="AG30" s="42">
        <v>93.318123</v>
      </c>
      <c r="AH30" s="42">
        <v>93.459923000000003</v>
      </c>
      <c r="AI30" s="42">
        <v>93.279426999999998</v>
      </c>
      <c r="AJ30" s="42">
        <v>93.326583999999997</v>
      </c>
      <c r="AK30" s="40">
        <v>1.5369000000000001E-2</v>
      </c>
    </row>
    <row r="32" spans="1:37" ht="15" customHeight="1" x14ac:dyDescent="0.45">
      <c r="B32" s="37" t="s">
        <v>698</v>
      </c>
    </row>
    <row r="33" spans="1:37" ht="15" customHeight="1" x14ac:dyDescent="0.45">
      <c r="A33" s="136" t="s">
        <v>699</v>
      </c>
      <c r="B33" s="38" t="s">
        <v>309</v>
      </c>
      <c r="C33" s="42">
        <v>1.1776409999999999</v>
      </c>
      <c r="D33" s="42">
        <v>1.2487790000000001</v>
      </c>
      <c r="E33" s="42">
        <v>1.2996239999999999</v>
      </c>
      <c r="F33" s="42">
        <v>1.2920160000000001</v>
      </c>
      <c r="G33" s="42">
        <v>1.3204940000000001</v>
      </c>
      <c r="H33" s="42">
        <v>1.372147</v>
      </c>
      <c r="I33" s="42">
        <v>1.40473</v>
      </c>
      <c r="J33" s="42">
        <v>1.453238</v>
      </c>
      <c r="K33" s="42">
        <v>1.503412</v>
      </c>
      <c r="L33" s="42">
        <v>1.5402629999999999</v>
      </c>
      <c r="M33" s="42">
        <v>1.5644450000000001</v>
      </c>
      <c r="N33" s="42">
        <v>1.581315</v>
      </c>
      <c r="O33" s="42">
        <v>1.586327</v>
      </c>
      <c r="P33" s="42">
        <v>1.590371</v>
      </c>
      <c r="Q33" s="42">
        <v>1.593739</v>
      </c>
      <c r="R33" s="42">
        <v>1.6102099999999999</v>
      </c>
      <c r="S33" s="42">
        <v>1.6289359999999999</v>
      </c>
      <c r="T33" s="42">
        <v>1.645648</v>
      </c>
      <c r="U33" s="42">
        <v>1.6593830000000001</v>
      </c>
      <c r="V33" s="42">
        <v>1.6750590000000001</v>
      </c>
      <c r="W33" s="42">
        <v>1.6842779999999999</v>
      </c>
      <c r="X33" s="42">
        <v>1.6909380000000001</v>
      </c>
      <c r="Y33" s="42">
        <v>1.698769</v>
      </c>
      <c r="Z33" s="42">
        <v>1.706</v>
      </c>
      <c r="AA33" s="42">
        <v>1.7087619999999999</v>
      </c>
      <c r="AB33" s="42">
        <v>1.7153480000000001</v>
      </c>
      <c r="AC33" s="42">
        <v>1.7226170000000001</v>
      </c>
      <c r="AD33" s="42">
        <v>1.729023</v>
      </c>
      <c r="AE33" s="42">
        <v>1.7320340000000001</v>
      </c>
      <c r="AF33" s="42">
        <v>1.732559</v>
      </c>
      <c r="AG33" s="42">
        <v>1.7325330000000001</v>
      </c>
      <c r="AH33" s="42">
        <v>1.732264</v>
      </c>
      <c r="AI33" s="42">
        <v>1.7276100000000001</v>
      </c>
      <c r="AJ33" s="42">
        <v>1.7188920000000001</v>
      </c>
      <c r="AK33" s="40">
        <v>1.0035000000000001E-2</v>
      </c>
    </row>
    <row r="34" spans="1:37" ht="15" customHeight="1" x14ac:dyDescent="0.45">
      <c r="A34" s="136" t="s">
        <v>700</v>
      </c>
      <c r="B34" s="38" t="s">
        <v>311</v>
      </c>
      <c r="C34" s="42">
        <v>2.5544549999999999</v>
      </c>
      <c r="D34" s="42">
        <v>3.051898</v>
      </c>
      <c r="E34" s="42">
        <v>3.1109460000000002</v>
      </c>
      <c r="F34" s="42">
        <v>3.048387</v>
      </c>
      <c r="G34" s="42">
        <v>2.957608</v>
      </c>
      <c r="H34" s="42">
        <v>2.8524280000000002</v>
      </c>
      <c r="I34" s="42">
        <v>2.7981229999999999</v>
      </c>
      <c r="J34" s="42">
        <v>2.8061609999999999</v>
      </c>
      <c r="K34" s="42">
        <v>2.8830049999999998</v>
      </c>
      <c r="L34" s="42">
        <v>2.941986</v>
      </c>
      <c r="M34" s="42">
        <v>3.0383559999999998</v>
      </c>
      <c r="N34" s="42">
        <v>3.0695999999999999</v>
      </c>
      <c r="O34" s="42">
        <v>3.1382599999999998</v>
      </c>
      <c r="P34" s="42">
        <v>3.1649310000000002</v>
      </c>
      <c r="Q34" s="42">
        <v>3.196539</v>
      </c>
      <c r="R34" s="42">
        <v>3.240081</v>
      </c>
      <c r="S34" s="42">
        <v>3.2795969999999999</v>
      </c>
      <c r="T34" s="42">
        <v>3.2912659999999998</v>
      </c>
      <c r="U34" s="42">
        <v>3.3254039999999998</v>
      </c>
      <c r="V34" s="42">
        <v>3.3728889999999998</v>
      </c>
      <c r="W34" s="42">
        <v>3.3644440000000002</v>
      </c>
      <c r="X34" s="42">
        <v>3.3885719999999999</v>
      </c>
      <c r="Y34" s="42">
        <v>3.41092</v>
      </c>
      <c r="Z34" s="42">
        <v>3.4303699999999999</v>
      </c>
      <c r="AA34" s="42">
        <v>3.436029</v>
      </c>
      <c r="AB34" s="42">
        <v>3.4618579999999999</v>
      </c>
      <c r="AC34" s="42">
        <v>3.4632839999999998</v>
      </c>
      <c r="AD34" s="42">
        <v>3.4489290000000001</v>
      </c>
      <c r="AE34" s="42">
        <v>3.4558469999999999</v>
      </c>
      <c r="AF34" s="42">
        <v>3.4418190000000002</v>
      </c>
      <c r="AG34" s="42">
        <v>3.425745</v>
      </c>
      <c r="AH34" s="42">
        <v>3.431489</v>
      </c>
      <c r="AI34" s="42">
        <v>3.423305</v>
      </c>
      <c r="AJ34" s="42">
        <v>3.4204840000000001</v>
      </c>
      <c r="AK34" s="40">
        <v>3.5690000000000001E-3</v>
      </c>
    </row>
    <row r="35" spans="1:37" ht="15" customHeight="1" x14ac:dyDescent="0.45">
      <c r="A35" s="136" t="s">
        <v>701</v>
      </c>
      <c r="B35" s="38" t="s">
        <v>320</v>
      </c>
      <c r="C35" s="42">
        <v>1.014462</v>
      </c>
      <c r="D35" s="42">
        <v>1.287315</v>
      </c>
      <c r="E35" s="42">
        <v>1.0765180000000001</v>
      </c>
      <c r="F35" s="42">
        <v>1.249404</v>
      </c>
      <c r="G35" s="42">
        <v>1.413546</v>
      </c>
      <c r="H35" s="42">
        <v>1.5491889999999999</v>
      </c>
      <c r="I35" s="42">
        <v>1.735957</v>
      </c>
      <c r="J35" s="42">
        <v>1.952369</v>
      </c>
      <c r="K35" s="42">
        <v>1.9885740000000001</v>
      </c>
      <c r="L35" s="42">
        <v>2.0465080000000002</v>
      </c>
      <c r="M35" s="42">
        <v>2.130274</v>
      </c>
      <c r="N35" s="42">
        <v>2.1553260000000001</v>
      </c>
      <c r="O35" s="42">
        <v>2.2164419999999998</v>
      </c>
      <c r="P35" s="42">
        <v>2.2326579999999998</v>
      </c>
      <c r="Q35" s="42">
        <v>2.261431</v>
      </c>
      <c r="R35" s="42">
        <v>2.2953700000000001</v>
      </c>
      <c r="S35" s="42">
        <v>2.316532</v>
      </c>
      <c r="T35" s="42">
        <v>2.3324349999999998</v>
      </c>
      <c r="U35" s="42">
        <v>2.3553519999999999</v>
      </c>
      <c r="V35" s="42">
        <v>2.3935680000000001</v>
      </c>
      <c r="W35" s="42">
        <v>2.4051149999999999</v>
      </c>
      <c r="X35" s="42">
        <v>2.4150239999999998</v>
      </c>
      <c r="Y35" s="42">
        <v>2.4359820000000001</v>
      </c>
      <c r="Z35" s="42">
        <v>2.455203</v>
      </c>
      <c r="AA35" s="42">
        <v>2.4679139999999999</v>
      </c>
      <c r="AB35" s="42">
        <v>2.5008750000000002</v>
      </c>
      <c r="AC35" s="42">
        <v>2.5056470000000002</v>
      </c>
      <c r="AD35" s="42">
        <v>2.504696</v>
      </c>
      <c r="AE35" s="42">
        <v>2.5159029999999998</v>
      </c>
      <c r="AF35" s="42">
        <v>2.5169450000000002</v>
      </c>
      <c r="AG35" s="42">
        <v>2.521048</v>
      </c>
      <c r="AH35" s="42">
        <v>2.5235509999999999</v>
      </c>
      <c r="AI35" s="42">
        <v>2.5186060000000001</v>
      </c>
      <c r="AJ35" s="42">
        <v>2.518958</v>
      </c>
      <c r="AK35" s="40">
        <v>2.1198999999999999E-2</v>
      </c>
    </row>
    <row r="36" spans="1:37" ht="15" customHeight="1" x14ac:dyDescent="0.45">
      <c r="A36" s="136" t="s">
        <v>702</v>
      </c>
      <c r="B36" s="38" t="s">
        <v>697</v>
      </c>
      <c r="C36" s="42">
        <v>42.607391</v>
      </c>
      <c r="D36" s="42">
        <v>54.067238000000003</v>
      </c>
      <c r="E36" s="42">
        <v>45.213740999999999</v>
      </c>
      <c r="F36" s="42">
        <v>52.474960000000003</v>
      </c>
      <c r="G36" s="42">
        <v>59.368918999999998</v>
      </c>
      <c r="H36" s="42">
        <v>65.065933000000001</v>
      </c>
      <c r="I36" s="42">
        <v>72.910201999999998</v>
      </c>
      <c r="J36" s="42">
        <v>81.999511999999996</v>
      </c>
      <c r="K36" s="42">
        <v>83.520095999999995</v>
      </c>
      <c r="L36" s="42">
        <v>85.953322999999997</v>
      </c>
      <c r="M36" s="42">
        <v>89.471503999999996</v>
      </c>
      <c r="N36" s="42">
        <v>90.523681999999994</v>
      </c>
      <c r="O36" s="42">
        <v>93.090546000000003</v>
      </c>
      <c r="P36" s="42">
        <v>93.771629000000004</v>
      </c>
      <c r="Q36" s="42">
        <v>94.980095000000006</v>
      </c>
      <c r="R36" s="42">
        <v>96.405518000000001</v>
      </c>
      <c r="S36" s="42">
        <v>97.294326999999996</v>
      </c>
      <c r="T36" s="42">
        <v>97.962288000000001</v>
      </c>
      <c r="U36" s="42">
        <v>98.924767000000003</v>
      </c>
      <c r="V36" s="42">
        <v>100.529854</v>
      </c>
      <c r="W36" s="42">
        <v>101.014832</v>
      </c>
      <c r="X36" s="42">
        <v>101.431023</v>
      </c>
      <c r="Y36" s="42">
        <v>102.311226</v>
      </c>
      <c r="Z36" s="42">
        <v>103.11853000000001</v>
      </c>
      <c r="AA36" s="42">
        <v>103.652367</v>
      </c>
      <c r="AB36" s="42">
        <v>105.03675800000001</v>
      </c>
      <c r="AC36" s="42">
        <v>105.23716</v>
      </c>
      <c r="AD36" s="42">
        <v>105.197227</v>
      </c>
      <c r="AE36" s="42">
        <v>105.667946</v>
      </c>
      <c r="AF36" s="42">
        <v>105.711693</v>
      </c>
      <c r="AG36" s="42">
        <v>105.884018</v>
      </c>
      <c r="AH36" s="42">
        <v>105.98915100000001</v>
      </c>
      <c r="AI36" s="42">
        <v>105.78143300000001</v>
      </c>
      <c r="AJ36" s="42">
        <v>105.79624200000001</v>
      </c>
      <c r="AK36" s="40">
        <v>2.1198999999999999E-2</v>
      </c>
    </row>
    <row r="38" spans="1:37" ht="15" customHeight="1" x14ac:dyDescent="0.45">
      <c r="B38" s="37" t="s">
        <v>336</v>
      </c>
    </row>
    <row r="39" spans="1:37" ht="15" customHeight="1" x14ac:dyDescent="0.45">
      <c r="A39" s="136" t="s">
        <v>703</v>
      </c>
      <c r="B39" s="38" t="s">
        <v>309</v>
      </c>
      <c r="C39" s="42">
        <v>1.7439070000000001</v>
      </c>
      <c r="D39" s="42">
        <v>1.6450880000000001</v>
      </c>
      <c r="E39" s="42">
        <v>1.662698</v>
      </c>
      <c r="F39" s="42">
        <v>1.6550260000000001</v>
      </c>
      <c r="G39" s="42">
        <v>1.677694</v>
      </c>
      <c r="H39" s="42">
        <v>1.721249</v>
      </c>
      <c r="I39" s="42">
        <v>1.7506349999999999</v>
      </c>
      <c r="J39" s="42">
        <v>1.7918369999999999</v>
      </c>
      <c r="K39" s="42">
        <v>1.834659</v>
      </c>
      <c r="L39" s="42">
        <v>1.866941</v>
      </c>
      <c r="M39" s="42">
        <v>1.8884000000000001</v>
      </c>
      <c r="N39" s="42">
        <v>1.9032830000000001</v>
      </c>
      <c r="O39" s="42">
        <v>1.965543</v>
      </c>
      <c r="P39" s="42">
        <v>1.9687410000000001</v>
      </c>
      <c r="Q39" s="42">
        <v>1.979363</v>
      </c>
      <c r="R39" s="42">
        <v>1.9917720000000001</v>
      </c>
      <c r="S39" s="42">
        <v>2.0065309999999998</v>
      </c>
      <c r="T39" s="42">
        <v>2.0198420000000001</v>
      </c>
      <c r="U39" s="42">
        <v>2.030627</v>
      </c>
      <c r="V39" s="42">
        <v>2.042942</v>
      </c>
      <c r="W39" s="42">
        <v>2.0502609999999999</v>
      </c>
      <c r="X39" s="42">
        <v>2.0552429999999999</v>
      </c>
      <c r="Y39" s="42">
        <v>2.0609039999999998</v>
      </c>
      <c r="Z39" s="42">
        <v>2.0660989999999999</v>
      </c>
      <c r="AA39" s="42">
        <v>2.067841</v>
      </c>
      <c r="AB39" s="42">
        <v>2.0722619999999998</v>
      </c>
      <c r="AC39" s="42">
        <v>2.077394</v>
      </c>
      <c r="AD39" s="42">
        <v>2.0818880000000002</v>
      </c>
      <c r="AE39" s="42">
        <v>2.0837370000000002</v>
      </c>
      <c r="AF39" s="42">
        <v>2.0835460000000001</v>
      </c>
      <c r="AG39" s="42">
        <v>2.0826560000000001</v>
      </c>
      <c r="AH39" s="42">
        <v>2.0817649999999999</v>
      </c>
      <c r="AI39" s="42">
        <v>2.077442</v>
      </c>
      <c r="AJ39" s="42">
        <v>2.0697739999999998</v>
      </c>
      <c r="AK39" s="40">
        <v>7.2020000000000001E-3</v>
      </c>
    </row>
    <row r="40" spans="1:37" ht="15" customHeight="1" x14ac:dyDescent="0.45">
      <c r="A40" s="136" t="s">
        <v>704</v>
      </c>
      <c r="B40" s="38" t="s">
        <v>339</v>
      </c>
      <c r="C40" s="42">
        <v>2.1077349999999999</v>
      </c>
      <c r="D40" s="42">
        <v>2.7765949999999999</v>
      </c>
      <c r="E40" s="42">
        <v>3.2343380000000002</v>
      </c>
      <c r="F40" s="42">
        <v>3.1337600000000001</v>
      </c>
      <c r="G40" s="42">
        <v>3.1058560000000002</v>
      </c>
      <c r="H40" s="42">
        <v>3.0177990000000001</v>
      </c>
      <c r="I40" s="42">
        <v>2.993741</v>
      </c>
      <c r="J40" s="42">
        <v>2.7926000000000002</v>
      </c>
      <c r="K40" s="42">
        <v>2.5633569999999999</v>
      </c>
      <c r="L40" s="42">
        <v>2.5462549999999999</v>
      </c>
      <c r="M40" s="42">
        <v>2.4878290000000001</v>
      </c>
      <c r="N40" s="42">
        <v>2.4204270000000001</v>
      </c>
      <c r="O40" s="42">
        <v>2.4454500000000001</v>
      </c>
      <c r="P40" s="42">
        <v>2.355226</v>
      </c>
      <c r="Q40" s="42">
        <v>2.361154</v>
      </c>
      <c r="R40" s="42">
        <v>2.3664209999999999</v>
      </c>
      <c r="S40" s="42">
        <v>2.3428270000000002</v>
      </c>
      <c r="T40" s="42">
        <v>2.310432</v>
      </c>
      <c r="U40" s="42">
        <v>2.3111320000000002</v>
      </c>
      <c r="V40" s="42">
        <v>2.314187</v>
      </c>
      <c r="W40" s="42">
        <v>2.300789</v>
      </c>
      <c r="X40" s="42">
        <v>2.3204989999999999</v>
      </c>
      <c r="Y40" s="42">
        <v>2.3600400000000001</v>
      </c>
      <c r="Z40" s="42">
        <v>2.4070299999999998</v>
      </c>
      <c r="AA40" s="42">
        <v>2.4750809999999999</v>
      </c>
      <c r="AB40" s="42">
        <v>2.5520459999999998</v>
      </c>
      <c r="AC40" s="42">
        <v>2.6335099999999998</v>
      </c>
      <c r="AD40" s="42">
        <v>2.6843539999999999</v>
      </c>
      <c r="AE40" s="42">
        <v>2.735643</v>
      </c>
      <c r="AF40" s="42">
        <v>2.883318</v>
      </c>
      <c r="AG40" s="42">
        <v>3.0836079999999999</v>
      </c>
      <c r="AH40" s="42">
        <v>3.2296469999999999</v>
      </c>
      <c r="AI40" s="42">
        <v>3.2265419999999998</v>
      </c>
      <c r="AJ40" s="42">
        <v>3.2150910000000001</v>
      </c>
      <c r="AK40" s="40">
        <v>4.5929999999999999E-3</v>
      </c>
    </row>
    <row r="41" spans="1:37" ht="15" customHeight="1" x14ac:dyDescent="0.45">
      <c r="A41" s="136" t="s">
        <v>705</v>
      </c>
      <c r="B41" s="38" t="s">
        <v>706</v>
      </c>
      <c r="C41" s="42">
        <v>1.5944529999999999</v>
      </c>
      <c r="D41" s="42">
        <v>1.534778</v>
      </c>
      <c r="E41" s="42">
        <v>1.568038</v>
      </c>
      <c r="F41" s="42">
        <v>2.5807989999999998</v>
      </c>
      <c r="G41" s="42">
        <v>2.5841340000000002</v>
      </c>
      <c r="H41" s="42">
        <v>2.5897039999999998</v>
      </c>
      <c r="I41" s="42">
        <v>2.5930040000000001</v>
      </c>
      <c r="J41" s="42">
        <v>2.5981190000000001</v>
      </c>
      <c r="K41" s="42">
        <v>2.5998429999999999</v>
      </c>
      <c r="L41" s="42">
        <v>2.6029369999999998</v>
      </c>
      <c r="M41" s="42">
        <v>2.6051310000000001</v>
      </c>
      <c r="N41" s="42">
        <v>2.6075339999999998</v>
      </c>
      <c r="O41" s="42">
        <v>2.486059</v>
      </c>
      <c r="P41" s="42">
        <v>2.5649890000000002</v>
      </c>
      <c r="Q41" s="42">
        <v>2.2250369999999999</v>
      </c>
      <c r="R41" s="42">
        <v>2.479943</v>
      </c>
      <c r="S41" s="42">
        <v>2.3766050000000001</v>
      </c>
      <c r="T41" s="42">
        <v>2.3795489999999999</v>
      </c>
      <c r="U41" s="42">
        <v>2.3829609999999999</v>
      </c>
      <c r="V41" s="42">
        <v>2.3594170000000001</v>
      </c>
      <c r="W41" s="42">
        <v>2.3153290000000002</v>
      </c>
      <c r="X41" s="42">
        <v>2.3213189999999999</v>
      </c>
      <c r="Y41" s="42">
        <v>2.3580610000000002</v>
      </c>
      <c r="Z41" s="42">
        <v>2.3999079999999999</v>
      </c>
      <c r="AA41" s="42">
        <v>2.4012009999999999</v>
      </c>
      <c r="AB41" s="42">
        <v>2.3710779999999998</v>
      </c>
      <c r="AC41" s="42">
        <v>2.4001450000000002</v>
      </c>
      <c r="AD41" s="42">
        <v>2.311366</v>
      </c>
      <c r="AE41" s="42">
        <v>2.314708</v>
      </c>
      <c r="AF41" s="42">
        <v>2.314686</v>
      </c>
      <c r="AG41" s="42">
        <v>2.3162410000000002</v>
      </c>
      <c r="AH41" s="42">
        <v>2.4164439999999998</v>
      </c>
      <c r="AI41" s="42">
        <v>2.415921</v>
      </c>
      <c r="AJ41" s="42">
        <v>2.4151289999999999</v>
      </c>
      <c r="AK41" s="40">
        <v>1.4269E-2</v>
      </c>
    </row>
    <row r="42" spans="1:37" ht="15" customHeight="1" x14ac:dyDescent="0.45">
      <c r="A42" s="136" t="s">
        <v>707</v>
      </c>
      <c r="B42" s="38" t="s">
        <v>341</v>
      </c>
      <c r="C42" s="42">
        <v>2.5909900000000001</v>
      </c>
      <c r="D42" s="42">
        <v>2.8965010000000002</v>
      </c>
      <c r="E42" s="42">
        <v>2.9173719999999999</v>
      </c>
      <c r="F42" s="42">
        <v>3.0049730000000001</v>
      </c>
      <c r="G42" s="42">
        <v>3.0268790000000001</v>
      </c>
      <c r="H42" s="42">
        <v>3.0338609999999999</v>
      </c>
      <c r="I42" s="42">
        <v>3.0743830000000001</v>
      </c>
      <c r="J42" s="42">
        <v>3.1160809999999999</v>
      </c>
      <c r="K42" s="42">
        <v>3.1506349999999999</v>
      </c>
      <c r="L42" s="42">
        <v>3.1762929999999998</v>
      </c>
      <c r="M42" s="42">
        <v>3.2416330000000002</v>
      </c>
      <c r="N42" s="42">
        <v>3.264481</v>
      </c>
      <c r="O42" s="42">
        <v>3.3442189999999998</v>
      </c>
      <c r="P42" s="42">
        <v>3.3581029999999998</v>
      </c>
      <c r="Q42" s="42">
        <v>3.3941249999999998</v>
      </c>
      <c r="R42" s="42">
        <v>3.422326</v>
      </c>
      <c r="S42" s="42">
        <v>3.4360780000000002</v>
      </c>
      <c r="T42" s="42">
        <v>3.4607260000000002</v>
      </c>
      <c r="U42" s="42">
        <v>3.4824540000000002</v>
      </c>
      <c r="V42" s="42">
        <v>3.5108640000000002</v>
      </c>
      <c r="W42" s="42">
        <v>3.5100560000000001</v>
      </c>
      <c r="X42" s="42">
        <v>3.5296919999999998</v>
      </c>
      <c r="Y42" s="42">
        <v>3.551501</v>
      </c>
      <c r="Z42" s="42">
        <v>3.5756380000000001</v>
      </c>
      <c r="AA42" s="42">
        <v>3.5871050000000002</v>
      </c>
      <c r="AB42" s="42">
        <v>3.6143800000000001</v>
      </c>
      <c r="AC42" s="42">
        <v>3.6189200000000001</v>
      </c>
      <c r="AD42" s="42">
        <v>3.6178710000000001</v>
      </c>
      <c r="AE42" s="42">
        <v>3.6245769999999999</v>
      </c>
      <c r="AF42" s="42">
        <v>3.6345510000000001</v>
      </c>
      <c r="AG42" s="42">
        <v>3.6419139999999999</v>
      </c>
      <c r="AH42" s="42">
        <v>3.657537</v>
      </c>
      <c r="AI42" s="42">
        <v>3.6574080000000002</v>
      </c>
      <c r="AJ42" s="42">
        <v>3.6564640000000002</v>
      </c>
      <c r="AK42" s="40">
        <v>7.3080000000000003E-3</v>
      </c>
    </row>
    <row r="43" spans="1:37" ht="15" customHeight="1" x14ac:dyDescent="0.45">
      <c r="A43" s="136" t="s">
        <v>708</v>
      </c>
      <c r="B43" s="38" t="s">
        <v>343</v>
      </c>
      <c r="C43" s="42">
        <v>1.6689259999999999</v>
      </c>
      <c r="D43" s="42">
        <v>2.1811099999999999</v>
      </c>
      <c r="E43" s="42">
        <v>2.1898499999999999</v>
      </c>
      <c r="F43" s="42">
        <v>2.3478469999999998</v>
      </c>
      <c r="G43" s="42">
        <v>2.3218000000000001</v>
      </c>
      <c r="H43" s="42">
        <v>2.290349</v>
      </c>
      <c r="I43" s="42">
        <v>2.3247399999999998</v>
      </c>
      <c r="J43" s="42">
        <v>2.3626290000000001</v>
      </c>
      <c r="K43" s="42">
        <v>2.4006189999999998</v>
      </c>
      <c r="L43" s="42">
        <v>2.4525459999999999</v>
      </c>
      <c r="M43" s="42">
        <v>2.5205229999999998</v>
      </c>
      <c r="N43" s="42">
        <v>2.5721129999999999</v>
      </c>
      <c r="O43" s="42">
        <v>2.6674989999999998</v>
      </c>
      <c r="P43" s="42">
        <v>2.6839119999999999</v>
      </c>
      <c r="Q43" s="42">
        <v>2.7195459999999998</v>
      </c>
      <c r="R43" s="42">
        <v>2.773644</v>
      </c>
      <c r="S43" s="42">
        <v>2.8037290000000001</v>
      </c>
      <c r="T43" s="42">
        <v>2.8252280000000001</v>
      </c>
      <c r="U43" s="42">
        <v>2.8628260000000001</v>
      </c>
      <c r="V43" s="42">
        <v>2.9073980000000001</v>
      </c>
      <c r="W43" s="42">
        <v>2.9131529999999999</v>
      </c>
      <c r="X43" s="42">
        <v>2.9409160000000001</v>
      </c>
      <c r="Y43" s="42">
        <v>2.9666709999999998</v>
      </c>
      <c r="Z43" s="42">
        <v>2.9828290000000002</v>
      </c>
      <c r="AA43" s="42">
        <v>2.99844</v>
      </c>
      <c r="AB43" s="42">
        <v>3.0302129999999998</v>
      </c>
      <c r="AC43" s="42">
        <v>3.0451220000000001</v>
      </c>
      <c r="AD43" s="42">
        <v>3.040022</v>
      </c>
      <c r="AE43" s="42">
        <v>3.0622159999999998</v>
      </c>
      <c r="AF43" s="42">
        <v>3.0605769999999999</v>
      </c>
      <c r="AG43" s="42">
        <v>3.0688</v>
      </c>
      <c r="AH43" s="42">
        <v>3.0883630000000002</v>
      </c>
      <c r="AI43" s="42">
        <v>3.083701</v>
      </c>
      <c r="AJ43" s="42">
        <v>3.0825879999999999</v>
      </c>
      <c r="AK43" s="40">
        <v>1.0869E-2</v>
      </c>
    </row>
    <row r="44" spans="1:37" ht="15" customHeight="1" x14ac:dyDescent="0.45">
      <c r="A44" s="136" t="s">
        <v>709</v>
      </c>
      <c r="B44" s="38" t="s">
        <v>345</v>
      </c>
      <c r="C44" s="42">
        <v>2.6929379999999998</v>
      </c>
      <c r="D44" s="42">
        <v>3.1838160000000002</v>
      </c>
      <c r="E44" s="42">
        <v>3.123262</v>
      </c>
      <c r="F44" s="42">
        <v>3.326381</v>
      </c>
      <c r="G44" s="42">
        <v>3.3373919999999999</v>
      </c>
      <c r="H44" s="42">
        <v>3.3094389999999998</v>
      </c>
      <c r="I44" s="42">
        <v>3.344697</v>
      </c>
      <c r="J44" s="42">
        <v>3.4141149999999998</v>
      </c>
      <c r="K44" s="42">
        <v>3.4664990000000002</v>
      </c>
      <c r="L44" s="42">
        <v>3.491835</v>
      </c>
      <c r="M44" s="42">
        <v>3.5884490000000002</v>
      </c>
      <c r="N44" s="42">
        <v>3.6205069999999999</v>
      </c>
      <c r="O44" s="42">
        <v>3.7350080000000001</v>
      </c>
      <c r="P44" s="42">
        <v>3.7641300000000002</v>
      </c>
      <c r="Q44" s="42">
        <v>3.8046760000000002</v>
      </c>
      <c r="R44" s="42">
        <v>3.848112</v>
      </c>
      <c r="S44" s="42">
        <v>3.8867609999999999</v>
      </c>
      <c r="T44" s="42">
        <v>3.8985789999999998</v>
      </c>
      <c r="U44" s="42">
        <v>3.9358179999999998</v>
      </c>
      <c r="V44" s="42">
        <v>3.9811450000000002</v>
      </c>
      <c r="W44" s="42">
        <v>3.9727440000000001</v>
      </c>
      <c r="X44" s="42">
        <v>3.9973160000000001</v>
      </c>
      <c r="Y44" s="42">
        <v>4.0190039999999998</v>
      </c>
      <c r="Z44" s="42">
        <v>4.0379180000000003</v>
      </c>
      <c r="AA44" s="42">
        <v>4.0409160000000002</v>
      </c>
      <c r="AB44" s="42">
        <v>4.0637829999999999</v>
      </c>
      <c r="AC44" s="42">
        <v>4.0639890000000003</v>
      </c>
      <c r="AD44" s="42">
        <v>4.047078</v>
      </c>
      <c r="AE44" s="42">
        <v>4.0528560000000002</v>
      </c>
      <c r="AF44" s="42">
        <v>4.0338050000000001</v>
      </c>
      <c r="AG44" s="42">
        <v>4.0133850000000004</v>
      </c>
      <c r="AH44" s="42">
        <v>4.0168330000000001</v>
      </c>
      <c r="AI44" s="42">
        <v>4.0082680000000002</v>
      </c>
      <c r="AJ44" s="42">
        <v>4.0067279999999998</v>
      </c>
      <c r="AK44" s="40">
        <v>7.2100000000000003E-3</v>
      </c>
    </row>
    <row r="45" spans="1:37" ht="15" customHeight="1" x14ac:dyDescent="0.45">
      <c r="A45" s="136" t="s">
        <v>710</v>
      </c>
      <c r="B45" s="38" t="s">
        <v>320</v>
      </c>
      <c r="C45" s="42">
        <v>1.2937529999999999</v>
      </c>
      <c r="D45" s="42">
        <v>1.637365</v>
      </c>
      <c r="E45" s="42">
        <v>1.6660729999999999</v>
      </c>
      <c r="F45" s="42">
        <v>1.7585189999999999</v>
      </c>
      <c r="G45" s="42">
        <v>1.760273</v>
      </c>
      <c r="H45" s="42">
        <v>1.5607139999999999</v>
      </c>
      <c r="I45" s="42">
        <v>1.6144339999999999</v>
      </c>
      <c r="J45" s="42">
        <v>1.6866159999999999</v>
      </c>
      <c r="K45" s="42">
        <v>1.7326509999999999</v>
      </c>
      <c r="L45" s="42">
        <v>1.785774</v>
      </c>
      <c r="M45" s="42">
        <v>1.848498</v>
      </c>
      <c r="N45" s="42">
        <v>1.8759140000000001</v>
      </c>
      <c r="O45" s="42">
        <v>1.9208209999999999</v>
      </c>
      <c r="P45" s="42">
        <v>2.0036040000000002</v>
      </c>
      <c r="Q45" s="42">
        <v>2.0264880000000001</v>
      </c>
      <c r="R45" s="42">
        <v>2.0448629999999999</v>
      </c>
      <c r="S45" s="42">
        <v>2.0695869999999998</v>
      </c>
      <c r="T45" s="42">
        <v>2.165737</v>
      </c>
      <c r="U45" s="42">
        <v>2.214267</v>
      </c>
      <c r="V45" s="42">
        <v>2.2365699999999999</v>
      </c>
      <c r="W45" s="42">
        <v>2.3092459999999999</v>
      </c>
      <c r="X45" s="42">
        <v>2.3183220000000002</v>
      </c>
      <c r="Y45" s="42">
        <v>2.330956</v>
      </c>
      <c r="Z45" s="42">
        <v>2.345415</v>
      </c>
      <c r="AA45" s="42">
        <v>2.3557090000000001</v>
      </c>
      <c r="AB45" s="42">
        <v>2.381437</v>
      </c>
      <c r="AC45" s="42">
        <v>2.385942</v>
      </c>
      <c r="AD45" s="42">
        <v>2.3554279999999999</v>
      </c>
      <c r="AE45" s="42">
        <v>2.3602470000000002</v>
      </c>
      <c r="AF45" s="42">
        <v>2.4395440000000002</v>
      </c>
      <c r="AG45" s="42">
        <v>2.4944890000000002</v>
      </c>
      <c r="AH45" s="42">
        <v>2.416207</v>
      </c>
      <c r="AI45" s="42">
        <v>2.415114</v>
      </c>
      <c r="AJ45" s="42">
        <v>2.4711379999999998</v>
      </c>
      <c r="AK45" s="40">
        <v>1.2945E-2</v>
      </c>
    </row>
    <row r="46" spans="1:37" ht="15" customHeight="1" x14ac:dyDescent="0.45">
      <c r="A46" s="136" t="s">
        <v>711</v>
      </c>
      <c r="B46" s="38" t="s">
        <v>697</v>
      </c>
      <c r="C46" s="42">
        <v>54.337605000000003</v>
      </c>
      <c r="D46" s="42">
        <v>68.769310000000004</v>
      </c>
      <c r="E46" s="42">
        <v>69.975082</v>
      </c>
      <c r="F46" s="42">
        <v>73.857810999999998</v>
      </c>
      <c r="G46" s="42">
        <v>73.931449999999998</v>
      </c>
      <c r="H46" s="42">
        <v>65.550003000000004</v>
      </c>
      <c r="I46" s="42">
        <v>67.806244000000007</v>
      </c>
      <c r="J46" s="42">
        <v>70.837883000000005</v>
      </c>
      <c r="K46" s="42">
        <v>72.771361999999996</v>
      </c>
      <c r="L46" s="42">
        <v>75.002487000000002</v>
      </c>
      <c r="M46" s="42">
        <v>77.636893999999998</v>
      </c>
      <c r="N46" s="42">
        <v>78.788398999999998</v>
      </c>
      <c r="O46" s="42">
        <v>80.674476999999996</v>
      </c>
      <c r="P46" s="42">
        <v>84.151366999999993</v>
      </c>
      <c r="Q46" s="42">
        <v>85.112487999999999</v>
      </c>
      <c r="R46" s="42">
        <v>85.884262000000007</v>
      </c>
      <c r="S46" s="42">
        <v>86.922652999999997</v>
      </c>
      <c r="T46" s="42">
        <v>90.960967999999994</v>
      </c>
      <c r="U46" s="42">
        <v>92.999222000000003</v>
      </c>
      <c r="V46" s="42">
        <v>93.935935999999998</v>
      </c>
      <c r="W46" s="42">
        <v>96.988319000000004</v>
      </c>
      <c r="X46" s="42">
        <v>97.369513999999995</v>
      </c>
      <c r="Y46" s="42">
        <v>97.900154000000001</v>
      </c>
      <c r="Z46" s="42">
        <v>98.507407999999998</v>
      </c>
      <c r="AA46" s="42">
        <v>98.939789000000005</v>
      </c>
      <c r="AB46" s="42">
        <v>100.02034</v>
      </c>
      <c r="AC46" s="42">
        <v>100.209564</v>
      </c>
      <c r="AD46" s="42">
        <v>98.927993999999998</v>
      </c>
      <c r="AE46" s="42">
        <v>99.130370999999997</v>
      </c>
      <c r="AF46" s="42">
        <v>102.460854</v>
      </c>
      <c r="AG46" s="42">
        <v>104.768524</v>
      </c>
      <c r="AH46" s="42">
        <v>101.480705</v>
      </c>
      <c r="AI46" s="42">
        <v>101.434792</v>
      </c>
      <c r="AJ46" s="42">
        <v>103.787811</v>
      </c>
      <c r="AK46" s="40">
        <v>1.2945E-2</v>
      </c>
    </row>
    <row r="48" spans="1:37" ht="15" customHeight="1" x14ac:dyDescent="0.45">
      <c r="B48" s="37" t="s">
        <v>712</v>
      </c>
    </row>
    <row r="49" spans="1:37" ht="15" customHeight="1" x14ac:dyDescent="0.45">
      <c r="A49" s="136" t="s">
        <v>713</v>
      </c>
      <c r="B49" s="38" t="s">
        <v>311</v>
      </c>
      <c r="C49" s="42">
        <v>2.5703040000000001</v>
      </c>
      <c r="D49" s="42">
        <v>3.0573709999999998</v>
      </c>
      <c r="E49" s="42">
        <v>3.1120100000000002</v>
      </c>
      <c r="F49" s="42">
        <v>3.0465949999999999</v>
      </c>
      <c r="G49" s="42">
        <v>2.9415070000000001</v>
      </c>
      <c r="H49" s="42">
        <v>2.8086410000000002</v>
      </c>
      <c r="I49" s="42">
        <v>2.7376290000000001</v>
      </c>
      <c r="J49" s="42">
        <v>2.7153350000000001</v>
      </c>
      <c r="K49" s="42">
        <v>2.7630669999999999</v>
      </c>
      <c r="L49" s="42">
        <v>2.8172510000000002</v>
      </c>
      <c r="M49" s="42">
        <v>2.9031929999999999</v>
      </c>
      <c r="N49" s="42">
        <v>2.9151359999999999</v>
      </c>
      <c r="O49" s="42">
        <v>2.9853290000000001</v>
      </c>
      <c r="P49" s="42">
        <v>3.0017719999999999</v>
      </c>
      <c r="Q49" s="42">
        <v>3.0113340000000002</v>
      </c>
      <c r="R49" s="42">
        <v>3.047812</v>
      </c>
      <c r="S49" s="42">
        <v>3.0929489999999999</v>
      </c>
      <c r="T49" s="42">
        <v>3.097394</v>
      </c>
      <c r="U49" s="42">
        <v>3.1282580000000002</v>
      </c>
      <c r="V49" s="42">
        <v>3.1793070000000001</v>
      </c>
      <c r="W49" s="42">
        <v>3.1701860000000002</v>
      </c>
      <c r="X49" s="42">
        <v>3.1854</v>
      </c>
      <c r="Y49" s="42">
        <v>3.2090969999999999</v>
      </c>
      <c r="Z49" s="42">
        <v>3.234086</v>
      </c>
      <c r="AA49" s="42">
        <v>3.2457199999999999</v>
      </c>
      <c r="AB49" s="42">
        <v>3.2768090000000001</v>
      </c>
      <c r="AC49" s="42">
        <v>3.282686</v>
      </c>
      <c r="AD49" s="42">
        <v>3.279671</v>
      </c>
      <c r="AE49" s="42">
        <v>3.2884579999999999</v>
      </c>
      <c r="AF49" s="42">
        <v>3.2898230000000002</v>
      </c>
      <c r="AG49" s="42">
        <v>3.2937189999999998</v>
      </c>
      <c r="AH49" s="42">
        <v>3.303763</v>
      </c>
      <c r="AI49" s="42">
        <v>3.2954340000000002</v>
      </c>
      <c r="AJ49" s="42">
        <v>3.2917360000000002</v>
      </c>
      <c r="AK49" s="40">
        <v>2.3110000000000001E-3</v>
      </c>
    </row>
    <row r="50" spans="1:37" ht="15" customHeight="1" x14ac:dyDescent="0.45">
      <c r="A50" s="136" t="s">
        <v>714</v>
      </c>
      <c r="B50" s="38" t="s">
        <v>320</v>
      </c>
      <c r="C50" s="42">
        <v>1.6200159999999999</v>
      </c>
      <c r="D50" s="42">
        <v>1.9030069999999999</v>
      </c>
      <c r="E50" s="42">
        <v>1.826562</v>
      </c>
      <c r="F50" s="42">
        <v>1.811903</v>
      </c>
      <c r="G50" s="42">
        <v>2.0942810000000001</v>
      </c>
      <c r="H50" s="42">
        <v>2.0703930000000001</v>
      </c>
      <c r="I50" s="42">
        <v>2.0992540000000002</v>
      </c>
      <c r="J50" s="42">
        <v>2.1582720000000002</v>
      </c>
      <c r="K50" s="42">
        <v>2.2037520000000002</v>
      </c>
      <c r="L50" s="42">
        <v>2.2662789999999999</v>
      </c>
      <c r="M50" s="42">
        <v>2.3473350000000002</v>
      </c>
      <c r="N50" s="42">
        <v>2.3810020000000001</v>
      </c>
      <c r="O50" s="42">
        <v>2.4393470000000002</v>
      </c>
      <c r="P50" s="42">
        <v>2.4531670000000001</v>
      </c>
      <c r="Q50" s="42">
        <v>2.4807950000000001</v>
      </c>
      <c r="R50" s="42">
        <v>2.513941</v>
      </c>
      <c r="S50" s="42">
        <v>2.5373359999999998</v>
      </c>
      <c r="T50" s="42">
        <v>2.5520109999999998</v>
      </c>
      <c r="U50" s="42">
        <v>2.5766420000000001</v>
      </c>
      <c r="V50" s="42">
        <v>2.613432</v>
      </c>
      <c r="W50" s="42">
        <v>2.6235029999999999</v>
      </c>
      <c r="X50" s="42">
        <v>2.6321460000000001</v>
      </c>
      <c r="Y50" s="42">
        <v>2.6470479999999998</v>
      </c>
      <c r="Z50" s="42">
        <v>2.6583510000000001</v>
      </c>
      <c r="AA50" s="42">
        <v>2.6558999999999999</v>
      </c>
      <c r="AB50" s="42">
        <v>2.6778900000000001</v>
      </c>
      <c r="AC50" s="42">
        <v>2.6567910000000001</v>
      </c>
      <c r="AD50" s="42">
        <v>2.6186639999999999</v>
      </c>
      <c r="AE50" s="42">
        <v>2.5896889999999999</v>
      </c>
      <c r="AF50" s="42">
        <v>2.591828</v>
      </c>
      <c r="AG50" s="42">
        <v>2.5975359999999998</v>
      </c>
      <c r="AH50" s="42">
        <v>2.6020099999999999</v>
      </c>
      <c r="AI50" s="42">
        <v>2.5990160000000002</v>
      </c>
      <c r="AJ50" s="42">
        <v>2.6012170000000001</v>
      </c>
      <c r="AK50" s="40">
        <v>9.8150000000000008E-3</v>
      </c>
    </row>
    <row r="51" spans="1:37" ht="15" customHeight="1" x14ac:dyDescent="0.45">
      <c r="A51" s="136" t="s">
        <v>715</v>
      </c>
      <c r="B51" s="38" t="s">
        <v>697</v>
      </c>
      <c r="C51" s="42">
        <v>68.040679999999995</v>
      </c>
      <c r="D51" s="42">
        <v>79.926284999999993</v>
      </c>
      <c r="E51" s="42">
        <v>76.715621999999996</v>
      </c>
      <c r="F51" s="42">
        <v>76.099945000000005</v>
      </c>
      <c r="G51" s="42">
        <v>87.959816000000004</v>
      </c>
      <c r="H51" s="42">
        <v>86.956519999999998</v>
      </c>
      <c r="I51" s="42">
        <v>88.168655000000001</v>
      </c>
      <c r="J51" s="42">
        <v>90.64743</v>
      </c>
      <c r="K51" s="42">
        <v>92.557586999999998</v>
      </c>
      <c r="L51" s="42">
        <v>95.183730999999995</v>
      </c>
      <c r="M51" s="42">
        <v>98.588050999999993</v>
      </c>
      <c r="N51" s="42">
        <v>100.002075</v>
      </c>
      <c r="O51" s="42">
        <v>102.452583</v>
      </c>
      <c r="P51" s="42">
        <v>103.03301999999999</v>
      </c>
      <c r="Q51" s="42">
        <v>104.193398</v>
      </c>
      <c r="R51" s="42">
        <v>105.585503</v>
      </c>
      <c r="S51" s="42">
        <v>106.568123</v>
      </c>
      <c r="T51" s="42">
        <v>107.18446400000001</v>
      </c>
      <c r="U51" s="42">
        <v>108.218971</v>
      </c>
      <c r="V51" s="42">
        <v>109.76413700000001</v>
      </c>
      <c r="W51" s="42">
        <v>110.18712600000001</v>
      </c>
      <c r="X51" s="42">
        <v>110.550133</v>
      </c>
      <c r="Y51" s="42">
        <v>111.17601000000001</v>
      </c>
      <c r="Z51" s="42">
        <v>111.650734</v>
      </c>
      <c r="AA51" s="42">
        <v>111.547783</v>
      </c>
      <c r="AB51" s="42">
        <v>112.47137499999999</v>
      </c>
      <c r="AC51" s="42">
        <v>111.58522000000001</v>
      </c>
      <c r="AD51" s="42">
        <v>109.983879</v>
      </c>
      <c r="AE51" s="42">
        <v>108.76693</v>
      </c>
      <c r="AF51" s="42">
        <v>108.856773</v>
      </c>
      <c r="AG51" s="42">
        <v>109.096504</v>
      </c>
      <c r="AH51" s="42">
        <v>109.28441599999999</v>
      </c>
      <c r="AI51" s="42">
        <v>109.158669</v>
      </c>
      <c r="AJ51" s="42">
        <v>109.251099</v>
      </c>
      <c r="AK51" s="40">
        <v>9.8150000000000008E-3</v>
      </c>
    </row>
    <row r="53" spans="1:37" ht="15" customHeight="1" x14ac:dyDescent="0.45">
      <c r="B53" s="37" t="s">
        <v>716</v>
      </c>
    </row>
    <row r="54" spans="1:37" ht="15" customHeight="1" x14ac:dyDescent="0.45">
      <c r="A54" s="136" t="s">
        <v>717</v>
      </c>
      <c r="B54" s="38" t="s">
        <v>309</v>
      </c>
      <c r="C54" s="42">
        <v>1.4215960000000001</v>
      </c>
      <c r="D54" s="42">
        <v>1.585407</v>
      </c>
      <c r="E54" s="42">
        <v>1.7347379999999999</v>
      </c>
      <c r="F54" s="42">
        <v>1.9364760000000001</v>
      </c>
      <c r="G54" s="42">
        <v>2.0064669999999998</v>
      </c>
      <c r="H54" s="42">
        <v>2.0838570000000001</v>
      </c>
      <c r="I54" s="42">
        <v>2.1423739999999998</v>
      </c>
      <c r="J54" s="42">
        <v>2.208523</v>
      </c>
      <c r="K54" s="42">
        <v>2.2750249999999999</v>
      </c>
      <c r="L54" s="42">
        <v>2.3298649999999999</v>
      </c>
      <c r="M54" s="42">
        <v>2.3709639999999998</v>
      </c>
      <c r="N54" s="42">
        <v>2.4005640000000001</v>
      </c>
      <c r="O54" s="42">
        <v>2.4276390000000001</v>
      </c>
      <c r="P54" s="42">
        <v>2.4371550000000002</v>
      </c>
      <c r="Q54" s="42">
        <v>2.444134</v>
      </c>
      <c r="R54" s="42">
        <v>2.4584160000000002</v>
      </c>
      <c r="S54" s="42">
        <v>2.4773019999999999</v>
      </c>
      <c r="T54" s="42">
        <v>2.495349</v>
      </c>
      <c r="U54" s="42">
        <v>2.5110329999999998</v>
      </c>
      <c r="V54" s="42">
        <v>2.5282879999999999</v>
      </c>
      <c r="W54" s="42">
        <v>2.539793</v>
      </c>
      <c r="X54" s="42">
        <v>2.547695</v>
      </c>
      <c r="Y54" s="42">
        <v>2.5559319999999999</v>
      </c>
      <c r="Z54" s="42">
        <v>2.5630950000000001</v>
      </c>
      <c r="AA54" s="42">
        <v>2.5660150000000002</v>
      </c>
      <c r="AB54" s="42">
        <v>2.571399</v>
      </c>
      <c r="AC54" s="42">
        <v>2.5773100000000002</v>
      </c>
      <c r="AD54" s="42">
        <v>2.582436</v>
      </c>
      <c r="AE54" s="42">
        <v>2.5845690000000001</v>
      </c>
      <c r="AF54" s="42">
        <v>2.5837050000000001</v>
      </c>
      <c r="AG54" s="42">
        <v>2.5815679999999999</v>
      </c>
      <c r="AH54" s="42">
        <v>2.5787270000000002</v>
      </c>
      <c r="AI54" s="42">
        <v>2.5719349999999999</v>
      </c>
      <c r="AJ54" s="42">
        <v>2.5604960000000001</v>
      </c>
      <c r="AK54" s="40">
        <v>1.5093000000000001E-2</v>
      </c>
    </row>
    <row r="55" spans="1:37" ht="15" customHeight="1" x14ac:dyDescent="0.45">
      <c r="A55" s="136" t="s">
        <v>718</v>
      </c>
      <c r="B55" s="38" t="s">
        <v>341</v>
      </c>
      <c r="C55" s="42">
        <v>2.5881569999999998</v>
      </c>
      <c r="D55" s="42">
        <v>2.8932310000000001</v>
      </c>
      <c r="E55" s="42">
        <v>2.9147400000000001</v>
      </c>
      <c r="F55" s="42">
        <v>3.0029029999999999</v>
      </c>
      <c r="G55" s="42">
        <v>3.025417</v>
      </c>
      <c r="H55" s="42">
        <v>3.033026</v>
      </c>
      <c r="I55" s="42">
        <v>3.0742500000000001</v>
      </c>
      <c r="J55" s="42">
        <v>3.1167419999999999</v>
      </c>
      <c r="K55" s="42">
        <v>3.151408</v>
      </c>
      <c r="L55" s="42">
        <v>3.177133</v>
      </c>
      <c r="M55" s="42">
        <v>3.2425269999999999</v>
      </c>
      <c r="N55" s="42">
        <v>3.2654450000000002</v>
      </c>
      <c r="O55" s="42">
        <v>3.345129</v>
      </c>
      <c r="P55" s="42">
        <v>3.3590970000000002</v>
      </c>
      <c r="Q55" s="42">
        <v>3.3952040000000001</v>
      </c>
      <c r="R55" s="42">
        <v>3.4234960000000001</v>
      </c>
      <c r="S55" s="42">
        <v>3.4373239999999998</v>
      </c>
      <c r="T55" s="42">
        <v>3.4620869999999999</v>
      </c>
      <c r="U55" s="42">
        <v>3.4839030000000002</v>
      </c>
      <c r="V55" s="42">
        <v>3.512381</v>
      </c>
      <c r="W55" s="42">
        <v>3.51159</v>
      </c>
      <c r="X55" s="42">
        <v>3.5312649999999999</v>
      </c>
      <c r="Y55" s="42">
        <v>3.5530629999999999</v>
      </c>
      <c r="Z55" s="42">
        <v>3.5772379999999999</v>
      </c>
      <c r="AA55" s="42">
        <v>3.5887220000000002</v>
      </c>
      <c r="AB55" s="42">
        <v>3.6160000000000001</v>
      </c>
      <c r="AC55" s="42">
        <v>3.6205400000000001</v>
      </c>
      <c r="AD55" s="42">
        <v>3.6194670000000002</v>
      </c>
      <c r="AE55" s="42">
        <v>3.6261420000000002</v>
      </c>
      <c r="AF55" s="42">
        <v>3.6361699999999999</v>
      </c>
      <c r="AG55" s="42">
        <v>3.6435019999999998</v>
      </c>
      <c r="AH55" s="42">
        <v>3.6591070000000001</v>
      </c>
      <c r="AI55" s="42">
        <v>3.6589610000000001</v>
      </c>
      <c r="AJ55" s="42">
        <v>3.6580020000000002</v>
      </c>
      <c r="AK55" s="40">
        <v>7.3559999999999997E-3</v>
      </c>
    </row>
    <row r="56" spans="1:37" ht="15" customHeight="1" x14ac:dyDescent="0.45">
      <c r="A56" s="136" t="s">
        <v>719</v>
      </c>
      <c r="B56" s="38" t="s">
        <v>343</v>
      </c>
      <c r="C56" s="42">
        <v>1.6689259999999999</v>
      </c>
      <c r="D56" s="42">
        <v>2.1811099999999999</v>
      </c>
      <c r="E56" s="42">
        <v>2.1898499999999999</v>
      </c>
      <c r="F56" s="42">
        <v>2.3478469999999998</v>
      </c>
      <c r="G56" s="42">
        <v>2.3218000000000001</v>
      </c>
      <c r="H56" s="42">
        <v>2.290349</v>
      </c>
      <c r="I56" s="42">
        <v>2.3247399999999998</v>
      </c>
      <c r="J56" s="42">
        <v>2.3626290000000001</v>
      </c>
      <c r="K56" s="42">
        <v>2.4006189999999998</v>
      </c>
      <c r="L56" s="42">
        <v>2.4525459999999999</v>
      </c>
      <c r="M56" s="42">
        <v>2.5205229999999998</v>
      </c>
      <c r="N56" s="42">
        <v>2.5721129999999999</v>
      </c>
      <c r="O56" s="42">
        <v>2.6674989999999998</v>
      </c>
      <c r="P56" s="42">
        <v>2.6839119999999999</v>
      </c>
      <c r="Q56" s="42">
        <v>2.7195459999999998</v>
      </c>
      <c r="R56" s="42">
        <v>2.773644</v>
      </c>
      <c r="S56" s="42">
        <v>2.8037290000000001</v>
      </c>
      <c r="T56" s="42">
        <v>2.8252280000000001</v>
      </c>
      <c r="U56" s="42">
        <v>2.8628260000000001</v>
      </c>
      <c r="V56" s="42">
        <v>2.9073980000000001</v>
      </c>
      <c r="W56" s="42">
        <v>2.9131529999999999</v>
      </c>
      <c r="X56" s="42">
        <v>2.9409160000000001</v>
      </c>
      <c r="Y56" s="42">
        <v>2.9666709999999998</v>
      </c>
      <c r="Z56" s="42">
        <v>2.9828290000000002</v>
      </c>
      <c r="AA56" s="42">
        <v>2.99844</v>
      </c>
      <c r="AB56" s="42">
        <v>3.0302129999999998</v>
      </c>
      <c r="AC56" s="42">
        <v>3.0451220000000001</v>
      </c>
      <c r="AD56" s="42">
        <v>3.040022</v>
      </c>
      <c r="AE56" s="42">
        <v>3.0622159999999998</v>
      </c>
      <c r="AF56" s="42">
        <v>3.0605769999999999</v>
      </c>
      <c r="AG56" s="42">
        <v>3.0688</v>
      </c>
      <c r="AH56" s="42">
        <v>3.0883630000000002</v>
      </c>
      <c r="AI56" s="42">
        <v>3.083701</v>
      </c>
      <c r="AJ56" s="42">
        <v>3.0825879999999999</v>
      </c>
      <c r="AK56" s="40">
        <v>1.0869E-2</v>
      </c>
    </row>
    <row r="57" spans="1:37" ht="15" customHeight="1" x14ac:dyDescent="0.45">
      <c r="A57" s="136" t="s">
        <v>720</v>
      </c>
      <c r="B57" s="38" t="s">
        <v>311</v>
      </c>
      <c r="C57" s="42">
        <v>2.6593249999999999</v>
      </c>
      <c r="D57" s="42">
        <v>3.1513270000000002</v>
      </c>
      <c r="E57" s="42">
        <v>3.1201729999999999</v>
      </c>
      <c r="F57" s="42">
        <v>3.2673169999999998</v>
      </c>
      <c r="G57" s="42">
        <v>3.249161</v>
      </c>
      <c r="H57" s="42">
        <v>3.2181220000000001</v>
      </c>
      <c r="I57" s="42">
        <v>3.2367680000000001</v>
      </c>
      <c r="J57" s="42">
        <v>3.2957730000000001</v>
      </c>
      <c r="K57" s="42">
        <v>3.352131</v>
      </c>
      <c r="L57" s="42">
        <v>3.385615</v>
      </c>
      <c r="M57" s="42">
        <v>3.482113</v>
      </c>
      <c r="N57" s="42">
        <v>3.5136970000000001</v>
      </c>
      <c r="O57" s="42">
        <v>3.6150380000000002</v>
      </c>
      <c r="P57" s="42">
        <v>3.642747</v>
      </c>
      <c r="Q57" s="42">
        <v>3.6792609999999999</v>
      </c>
      <c r="R57" s="42">
        <v>3.7220420000000001</v>
      </c>
      <c r="S57" s="42">
        <v>3.7598720000000001</v>
      </c>
      <c r="T57" s="42">
        <v>3.771423</v>
      </c>
      <c r="U57" s="42">
        <v>3.8059419999999999</v>
      </c>
      <c r="V57" s="42">
        <v>3.8513410000000001</v>
      </c>
      <c r="W57" s="42">
        <v>3.8423859999999999</v>
      </c>
      <c r="X57" s="42">
        <v>3.8656410000000001</v>
      </c>
      <c r="Y57" s="42">
        <v>3.887035</v>
      </c>
      <c r="Z57" s="42">
        <v>3.9055740000000001</v>
      </c>
      <c r="AA57" s="42">
        <v>3.908684</v>
      </c>
      <c r="AB57" s="42">
        <v>3.9316710000000001</v>
      </c>
      <c r="AC57" s="42">
        <v>3.9316080000000002</v>
      </c>
      <c r="AD57" s="42">
        <v>3.915165</v>
      </c>
      <c r="AE57" s="42">
        <v>3.9207640000000001</v>
      </c>
      <c r="AF57" s="42">
        <v>3.902768</v>
      </c>
      <c r="AG57" s="42">
        <v>3.8823810000000001</v>
      </c>
      <c r="AH57" s="42">
        <v>3.8869349999999998</v>
      </c>
      <c r="AI57" s="42">
        <v>3.8781850000000002</v>
      </c>
      <c r="AJ57" s="42">
        <v>3.8748849999999999</v>
      </c>
      <c r="AK57" s="40">
        <v>6.4799999999999996E-3</v>
      </c>
    </row>
    <row r="58" spans="1:37" ht="15" customHeight="1" x14ac:dyDescent="0.45">
      <c r="A58" s="136" t="s">
        <v>721</v>
      </c>
      <c r="B58" s="38" t="s">
        <v>320</v>
      </c>
      <c r="C58" s="42">
        <v>1.33338</v>
      </c>
      <c r="D58" s="42">
        <v>1.6394660000000001</v>
      </c>
      <c r="E58" s="42">
        <v>1.614525</v>
      </c>
      <c r="F58" s="42">
        <v>1.682124</v>
      </c>
      <c r="G58" s="42">
        <v>1.732321</v>
      </c>
      <c r="H58" s="42">
        <v>1.5874600000000001</v>
      </c>
      <c r="I58" s="42">
        <v>1.652112</v>
      </c>
      <c r="J58" s="42">
        <v>1.7362930000000001</v>
      </c>
      <c r="K58" s="42">
        <v>1.779749</v>
      </c>
      <c r="L58" s="42">
        <v>1.83423</v>
      </c>
      <c r="M58" s="42">
        <v>1.900447</v>
      </c>
      <c r="N58" s="42">
        <v>1.9276450000000001</v>
      </c>
      <c r="O58" s="42">
        <v>1.974378</v>
      </c>
      <c r="P58" s="42">
        <v>2.0481850000000001</v>
      </c>
      <c r="Q58" s="42">
        <v>2.0719530000000002</v>
      </c>
      <c r="R58" s="42">
        <v>2.0926040000000001</v>
      </c>
      <c r="S58" s="42">
        <v>2.1167500000000001</v>
      </c>
      <c r="T58" s="42">
        <v>2.2008740000000002</v>
      </c>
      <c r="U58" s="42">
        <v>2.2471670000000001</v>
      </c>
      <c r="V58" s="42">
        <v>2.2717100000000001</v>
      </c>
      <c r="W58" s="42">
        <v>2.334457</v>
      </c>
      <c r="X58" s="42">
        <v>2.3432430000000002</v>
      </c>
      <c r="Y58" s="42">
        <v>2.3566229999999999</v>
      </c>
      <c r="Z58" s="42">
        <v>2.3710309999999999</v>
      </c>
      <c r="AA58" s="42">
        <v>2.3799130000000002</v>
      </c>
      <c r="AB58" s="42">
        <v>2.405545</v>
      </c>
      <c r="AC58" s="42">
        <v>2.4072450000000001</v>
      </c>
      <c r="AD58" s="42">
        <v>2.379311</v>
      </c>
      <c r="AE58" s="42">
        <v>2.3827950000000002</v>
      </c>
      <c r="AF58" s="42">
        <v>2.4500820000000001</v>
      </c>
      <c r="AG58" s="42">
        <v>2.4968279999999998</v>
      </c>
      <c r="AH58" s="42">
        <v>2.4311479999999999</v>
      </c>
      <c r="AI58" s="42">
        <v>2.4291510000000001</v>
      </c>
      <c r="AJ58" s="42">
        <v>2.475965</v>
      </c>
      <c r="AK58" s="40">
        <v>1.2966999999999999E-2</v>
      </c>
    </row>
    <row r="59" spans="1:37" ht="15" customHeight="1" x14ac:dyDescent="0.45">
      <c r="A59" s="136" t="s">
        <v>722</v>
      </c>
      <c r="B59" s="38" t="s">
        <v>697</v>
      </c>
      <c r="C59" s="42">
        <v>56.001961000000001</v>
      </c>
      <c r="D59" s="42">
        <v>68.857558999999995</v>
      </c>
      <c r="E59" s="42">
        <v>67.810058999999995</v>
      </c>
      <c r="F59" s="42">
        <v>70.649215999999996</v>
      </c>
      <c r="G59" s="42">
        <v>72.757462000000004</v>
      </c>
      <c r="H59" s="42">
        <v>66.673332000000002</v>
      </c>
      <c r="I59" s="42">
        <v>69.388717999999997</v>
      </c>
      <c r="J59" s="42">
        <v>72.924316000000005</v>
      </c>
      <c r="K59" s="42">
        <v>74.749474000000006</v>
      </c>
      <c r="L59" s="42">
        <v>77.037643000000003</v>
      </c>
      <c r="M59" s="42">
        <v>79.818764000000002</v>
      </c>
      <c r="N59" s="42">
        <v>80.961089999999999</v>
      </c>
      <c r="O59" s="42">
        <v>82.923866000000004</v>
      </c>
      <c r="P59" s="42">
        <v>86.023765999999995</v>
      </c>
      <c r="Q59" s="42">
        <v>87.022002999999998</v>
      </c>
      <c r="R59" s="42">
        <v>87.889358999999999</v>
      </c>
      <c r="S59" s="42">
        <v>88.903503000000001</v>
      </c>
      <c r="T59" s="42">
        <v>92.436706999999998</v>
      </c>
      <c r="U59" s="42">
        <v>94.381027000000003</v>
      </c>
      <c r="V59" s="42">
        <v>95.411818999999994</v>
      </c>
      <c r="W59" s="42">
        <v>98.047202999999996</v>
      </c>
      <c r="X59" s="42">
        <v>98.416213999999997</v>
      </c>
      <c r="Y59" s="42">
        <v>98.978149000000002</v>
      </c>
      <c r="Z59" s="42">
        <v>99.583304999999996</v>
      </c>
      <c r="AA59" s="42">
        <v>99.956337000000005</v>
      </c>
      <c r="AB59" s="42">
        <v>101.032867</v>
      </c>
      <c r="AC59" s="42">
        <v>101.104271</v>
      </c>
      <c r="AD59" s="42">
        <v>99.931067999999996</v>
      </c>
      <c r="AE59" s="42">
        <v>100.077377</v>
      </c>
      <c r="AF59" s="42">
        <v>102.903458</v>
      </c>
      <c r="AG59" s="42">
        <v>104.86679100000001</v>
      </c>
      <c r="AH59" s="42">
        <v>102.108208</v>
      </c>
      <c r="AI59" s="42">
        <v>102.02433000000001</v>
      </c>
      <c r="AJ59" s="42">
        <v>103.99052399999999</v>
      </c>
      <c r="AK59" s="40">
        <v>1.2966999999999999E-2</v>
      </c>
    </row>
    <row r="60" spans="1:37" ht="15" customHeight="1" x14ac:dyDescent="0.45">
      <c r="A60" s="136" t="s">
        <v>723</v>
      </c>
      <c r="B60" s="37" t="s">
        <v>724</v>
      </c>
      <c r="C60" s="60">
        <v>2.2006600000000001</v>
      </c>
      <c r="D60" s="60">
        <v>2.5430350000000002</v>
      </c>
      <c r="E60" s="60">
        <v>2.544575</v>
      </c>
      <c r="F60" s="60">
        <v>2.6435979999999999</v>
      </c>
      <c r="G60" s="60">
        <v>2.6337109999999999</v>
      </c>
      <c r="H60" s="60">
        <v>2.615434</v>
      </c>
      <c r="I60" s="60">
        <v>2.6374399999999998</v>
      </c>
      <c r="J60" s="60">
        <v>2.6717140000000001</v>
      </c>
      <c r="K60" s="60">
        <v>2.702515</v>
      </c>
      <c r="L60" s="60">
        <v>2.7268159999999999</v>
      </c>
      <c r="M60" s="60">
        <v>2.7789980000000001</v>
      </c>
      <c r="N60" s="60">
        <v>2.7961710000000002</v>
      </c>
      <c r="O60" s="60">
        <v>2.855369</v>
      </c>
      <c r="P60" s="60">
        <v>2.8647339999999999</v>
      </c>
      <c r="Q60" s="60">
        <v>2.8849429999999998</v>
      </c>
      <c r="R60" s="60">
        <v>2.9074309999999999</v>
      </c>
      <c r="S60" s="60">
        <v>2.9220830000000002</v>
      </c>
      <c r="T60" s="60">
        <v>2.9392969999999998</v>
      </c>
      <c r="U60" s="60">
        <v>2.9598309999999999</v>
      </c>
      <c r="V60" s="60">
        <v>2.9848680000000001</v>
      </c>
      <c r="W60" s="60">
        <v>2.9836040000000001</v>
      </c>
      <c r="X60" s="60">
        <v>2.9955159999999998</v>
      </c>
      <c r="Y60" s="60">
        <v>3.010729</v>
      </c>
      <c r="Z60" s="60">
        <v>3.0262289999999998</v>
      </c>
      <c r="AA60" s="60">
        <v>3.0322339999999999</v>
      </c>
      <c r="AB60" s="60">
        <v>3.050859</v>
      </c>
      <c r="AC60" s="60">
        <v>3.0574720000000002</v>
      </c>
      <c r="AD60" s="60">
        <v>3.051857</v>
      </c>
      <c r="AE60" s="60">
        <v>3.060127</v>
      </c>
      <c r="AF60" s="60">
        <v>3.0604140000000002</v>
      </c>
      <c r="AG60" s="60">
        <v>3.06088</v>
      </c>
      <c r="AH60" s="60">
        <v>3.0669240000000002</v>
      </c>
      <c r="AI60" s="60">
        <v>3.0643729999999998</v>
      </c>
      <c r="AJ60" s="60">
        <v>3.0609730000000002</v>
      </c>
      <c r="AK60" s="61">
        <v>5.8100000000000001E-3</v>
      </c>
    </row>
    <row r="63" spans="1:37" ht="15" customHeight="1" x14ac:dyDescent="0.45">
      <c r="B63" s="37" t="s">
        <v>383</v>
      </c>
    </row>
    <row r="64" spans="1:37" ht="15" customHeight="1" x14ac:dyDescent="0.45">
      <c r="B64" s="37" t="s">
        <v>725</v>
      </c>
    </row>
    <row r="65" spans="1:37" ht="15" customHeight="1" x14ac:dyDescent="0.45">
      <c r="A65" s="136" t="s">
        <v>726</v>
      </c>
      <c r="B65" s="38" t="s">
        <v>684</v>
      </c>
      <c r="C65" s="42">
        <v>54.151001000000001</v>
      </c>
      <c r="D65" s="42">
        <v>74.429001</v>
      </c>
      <c r="E65" s="42">
        <v>75.063004000000006</v>
      </c>
      <c r="F65" s="42">
        <v>77.148781</v>
      </c>
      <c r="G65" s="42">
        <v>80.468941000000001</v>
      </c>
      <c r="H65" s="42">
        <v>82.477271999999999</v>
      </c>
      <c r="I65" s="42">
        <v>86.573234999999997</v>
      </c>
      <c r="J65" s="42">
        <v>92.241028</v>
      </c>
      <c r="K65" s="42">
        <v>97.226166000000006</v>
      </c>
      <c r="L65" s="42">
        <v>103.252098</v>
      </c>
      <c r="M65" s="42">
        <v>108.871307</v>
      </c>
      <c r="N65" s="42">
        <v>113.76338200000001</v>
      </c>
      <c r="O65" s="42">
        <v>118.676323</v>
      </c>
      <c r="P65" s="42">
        <v>123.545815</v>
      </c>
      <c r="Q65" s="42">
        <v>128.430328</v>
      </c>
      <c r="R65" s="42">
        <v>133.366028</v>
      </c>
      <c r="S65" s="42">
        <v>138.34072900000001</v>
      </c>
      <c r="T65" s="42">
        <v>143.338562</v>
      </c>
      <c r="U65" s="42">
        <v>148.38800000000001</v>
      </c>
      <c r="V65" s="42">
        <v>153.48461900000001</v>
      </c>
      <c r="W65" s="42">
        <v>158.58805799999999</v>
      </c>
      <c r="X65" s="42">
        <v>163.692566</v>
      </c>
      <c r="Y65" s="42">
        <v>168.80641199999999</v>
      </c>
      <c r="Z65" s="42">
        <v>173.94075000000001</v>
      </c>
      <c r="AA65" s="42">
        <v>179.10041799999999</v>
      </c>
      <c r="AB65" s="42">
        <v>184.25718699999999</v>
      </c>
      <c r="AC65" s="42">
        <v>189.44558699999999</v>
      </c>
      <c r="AD65" s="42">
        <v>194.63145399999999</v>
      </c>
      <c r="AE65" s="42">
        <v>199.829285</v>
      </c>
      <c r="AF65" s="42">
        <v>205.002106</v>
      </c>
      <c r="AG65" s="42">
        <v>210.17541499999999</v>
      </c>
      <c r="AH65" s="42">
        <v>215.36634799999999</v>
      </c>
      <c r="AI65" s="42">
        <v>220.55384799999999</v>
      </c>
      <c r="AJ65" s="42">
        <v>225.735626</v>
      </c>
      <c r="AK65" s="40">
        <v>3.5281E-2</v>
      </c>
    </row>
    <row r="66" spans="1:37" ht="15" customHeight="1" x14ac:dyDescent="0.45">
      <c r="A66" s="136" t="s">
        <v>727</v>
      </c>
      <c r="B66" s="38" t="s">
        <v>686</v>
      </c>
      <c r="C66" s="42">
        <v>50.792000000000002</v>
      </c>
      <c r="D66" s="42">
        <v>68.463997000000006</v>
      </c>
      <c r="E66" s="42">
        <v>69.556999000000005</v>
      </c>
      <c r="F66" s="42">
        <v>73.417884999999998</v>
      </c>
      <c r="G66" s="42">
        <v>77.008262999999999</v>
      </c>
      <c r="H66" s="42">
        <v>78.175545</v>
      </c>
      <c r="I66" s="42">
        <v>81.901627000000005</v>
      </c>
      <c r="J66" s="42">
        <v>87.454857000000004</v>
      </c>
      <c r="K66" s="42">
        <v>92.685051000000001</v>
      </c>
      <c r="L66" s="42">
        <v>97.377525000000006</v>
      </c>
      <c r="M66" s="42">
        <v>102.45367400000001</v>
      </c>
      <c r="N66" s="42">
        <v>106.935913</v>
      </c>
      <c r="O66" s="42">
        <v>111.79879</v>
      </c>
      <c r="P66" s="42">
        <v>116.05490899999999</v>
      </c>
      <c r="Q66" s="42">
        <v>121.082336</v>
      </c>
      <c r="R66" s="42">
        <v>125.28482099999999</v>
      </c>
      <c r="S66" s="42">
        <v>131.83606</v>
      </c>
      <c r="T66" s="42">
        <v>135.625595</v>
      </c>
      <c r="U66" s="42">
        <v>140.913284</v>
      </c>
      <c r="V66" s="42">
        <v>146.975525</v>
      </c>
      <c r="W66" s="42">
        <v>149.76126099999999</v>
      </c>
      <c r="X66" s="42">
        <v>154.985153</v>
      </c>
      <c r="Y66" s="42">
        <v>159.689987</v>
      </c>
      <c r="Z66" s="42">
        <v>165.707123</v>
      </c>
      <c r="AA66" s="42">
        <v>170.50799599999999</v>
      </c>
      <c r="AB66" s="42">
        <v>176.77037000000001</v>
      </c>
      <c r="AC66" s="42">
        <v>181.380966</v>
      </c>
      <c r="AD66" s="42">
        <v>186.617828</v>
      </c>
      <c r="AE66" s="42">
        <v>192.04548600000001</v>
      </c>
      <c r="AF66" s="42">
        <v>197.27950999999999</v>
      </c>
      <c r="AG66" s="42">
        <v>202.59780900000001</v>
      </c>
      <c r="AH66" s="42">
        <v>208.11772199999999</v>
      </c>
      <c r="AI66" s="42">
        <v>213.356369</v>
      </c>
      <c r="AJ66" s="42">
        <v>218.58865399999999</v>
      </c>
      <c r="AK66" s="40">
        <v>3.6943999999999998E-2</v>
      </c>
    </row>
    <row r="67" spans="1:37" ht="15" customHeight="1" x14ac:dyDescent="0.45">
      <c r="A67" s="136" t="s">
        <v>728</v>
      </c>
      <c r="B67" s="38" t="s">
        <v>688</v>
      </c>
      <c r="C67" s="42">
        <v>48.981997999999997</v>
      </c>
      <c r="D67" s="42">
        <v>64.514999000000003</v>
      </c>
      <c r="E67" s="42">
        <v>66.023003000000003</v>
      </c>
      <c r="F67" s="42">
        <v>71.986694</v>
      </c>
      <c r="G67" s="42">
        <v>75.957526999999999</v>
      </c>
      <c r="H67" s="42">
        <v>78.412841999999998</v>
      </c>
      <c r="I67" s="42">
        <v>81.939835000000002</v>
      </c>
      <c r="J67" s="42">
        <v>87.723915000000005</v>
      </c>
      <c r="K67" s="42">
        <v>92.561104</v>
      </c>
      <c r="L67" s="42">
        <v>98.257644999999997</v>
      </c>
      <c r="M67" s="42">
        <v>105.396271</v>
      </c>
      <c r="N67" s="42">
        <v>107.929863</v>
      </c>
      <c r="O67" s="42">
        <v>114.570938</v>
      </c>
      <c r="P67" s="42">
        <v>117.855446</v>
      </c>
      <c r="Q67" s="42">
        <v>122.46115899999999</v>
      </c>
      <c r="R67" s="42">
        <v>127.29941599999999</v>
      </c>
      <c r="S67" s="42">
        <v>134.12510700000001</v>
      </c>
      <c r="T67" s="42">
        <v>136.28367600000001</v>
      </c>
      <c r="U67" s="42">
        <v>141.31045499999999</v>
      </c>
      <c r="V67" s="42">
        <v>149.067398</v>
      </c>
      <c r="W67" s="42">
        <v>149.75842299999999</v>
      </c>
      <c r="X67" s="42">
        <v>154.75204500000001</v>
      </c>
      <c r="Y67" s="42">
        <v>159.90640300000001</v>
      </c>
      <c r="Z67" s="42">
        <v>164.94712799999999</v>
      </c>
      <c r="AA67" s="42">
        <v>169.48461900000001</v>
      </c>
      <c r="AB67" s="42">
        <v>177.762756</v>
      </c>
      <c r="AC67" s="42">
        <v>181.21665999999999</v>
      </c>
      <c r="AD67" s="42">
        <v>184.80249000000001</v>
      </c>
      <c r="AE67" s="42">
        <v>189.04797400000001</v>
      </c>
      <c r="AF67" s="42">
        <v>193.79972799999999</v>
      </c>
      <c r="AG67" s="42">
        <v>198.81179800000001</v>
      </c>
      <c r="AH67" s="42">
        <v>203.82635500000001</v>
      </c>
      <c r="AI67" s="42">
        <v>208.76475500000001</v>
      </c>
      <c r="AJ67" s="42">
        <v>213.79690600000001</v>
      </c>
      <c r="AK67" s="40">
        <v>3.8150999999999997E-2</v>
      </c>
    </row>
    <row r="69" spans="1:37" ht="15" customHeight="1" x14ac:dyDescent="0.45">
      <c r="B69" s="37" t="s">
        <v>729</v>
      </c>
    </row>
    <row r="70" spans="1:37" ht="15" customHeight="1" x14ac:dyDescent="0.45">
      <c r="B70" s="37" t="s">
        <v>730</v>
      </c>
    </row>
    <row r="71" spans="1:37" ht="15" customHeight="1" x14ac:dyDescent="0.45">
      <c r="B71" s="37" t="s">
        <v>307</v>
      </c>
    </row>
    <row r="72" spans="1:37" ht="15" customHeight="1" x14ac:dyDescent="0.45">
      <c r="A72" s="136" t="s">
        <v>731</v>
      </c>
      <c r="B72" s="38" t="s">
        <v>309</v>
      </c>
      <c r="C72" s="42">
        <v>1.5990770000000001</v>
      </c>
      <c r="D72" s="42">
        <v>1.918288</v>
      </c>
      <c r="E72" s="42">
        <v>2.1979479999999998</v>
      </c>
      <c r="F72" s="42">
        <v>2.4063020000000002</v>
      </c>
      <c r="G72" s="42">
        <v>2.5905230000000001</v>
      </c>
      <c r="H72" s="42">
        <v>2.7742179999999999</v>
      </c>
      <c r="I72" s="42">
        <v>2.9409960000000002</v>
      </c>
      <c r="J72" s="42">
        <v>3.1126830000000001</v>
      </c>
      <c r="K72" s="42">
        <v>3.289148</v>
      </c>
      <c r="L72" s="42">
        <v>3.459219</v>
      </c>
      <c r="M72" s="42">
        <v>3.6167910000000001</v>
      </c>
      <c r="N72" s="42">
        <v>3.76139</v>
      </c>
      <c r="O72" s="42">
        <v>3.904801</v>
      </c>
      <c r="P72" s="42">
        <v>4.019247</v>
      </c>
      <c r="Q72" s="42">
        <v>4.1299260000000002</v>
      </c>
      <c r="R72" s="42">
        <v>4.2505480000000002</v>
      </c>
      <c r="S72" s="42">
        <v>4.3811439999999999</v>
      </c>
      <c r="T72" s="42">
        <v>4.5167929999999998</v>
      </c>
      <c r="U72" s="42">
        <v>4.6550919999999998</v>
      </c>
      <c r="V72" s="42">
        <v>4.7996230000000004</v>
      </c>
      <c r="W72" s="42">
        <v>4.9409460000000003</v>
      </c>
      <c r="X72" s="42">
        <v>5.0794129999999997</v>
      </c>
      <c r="Y72" s="42">
        <v>5.2196509999999998</v>
      </c>
      <c r="Z72" s="42">
        <v>5.3621179999999997</v>
      </c>
      <c r="AA72" s="42">
        <v>5.5022500000000001</v>
      </c>
      <c r="AB72" s="42">
        <v>5.6477950000000003</v>
      </c>
      <c r="AC72" s="42">
        <v>5.7999739999999997</v>
      </c>
      <c r="AD72" s="42">
        <v>5.956353</v>
      </c>
      <c r="AE72" s="42">
        <v>6.1132070000000001</v>
      </c>
      <c r="AF72" s="42">
        <v>6.2683980000000004</v>
      </c>
      <c r="AG72" s="42">
        <v>6.4247779999999999</v>
      </c>
      <c r="AH72" s="42">
        <v>6.5844149999999999</v>
      </c>
      <c r="AI72" s="42">
        <v>6.7411089999999998</v>
      </c>
      <c r="AJ72" s="42">
        <v>6.8923059999999996</v>
      </c>
      <c r="AK72" s="40">
        <v>4.0777000000000001E-2</v>
      </c>
    </row>
    <row r="73" spans="1:37" ht="15" customHeight="1" x14ac:dyDescent="0.45">
      <c r="A73" s="136" t="s">
        <v>732</v>
      </c>
      <c r="B73" s="38" t="s">
        <v>311</v>
      </c>
      <c r="C73" s="42">
        <v>2.506891</v>
      </c>
      <c r="D73" s="42">
        <v>3.053194</v>
      </c>
      <c r="E73" s="42">
        <v>3.1859489999999999</v>
      </c>
      <c r="F73" s="42">
        <v>3.3507259999999999</v>
      </c>
      <c r="G73" s="42">
        <v>3.4840469999999999</v>
      </c>
      <c r="H73" s="42">
        <v>3.6022690000000002</v>
      </c>
      <c r="I73" s="42">
        <v>3.7784040000000001</v>
      </c>
      <c r="J73" s="42">
        <v>4.0275359999999996</v>
      </c>
      <c r="K73" s="42">
        <v>4.20519</v>
      </c>
      <c r="L73" s="42">
        <v>4.3719530000000004</v>
      </c>
      <c r="M73" s="42">
        <v>4.5916069999999998</v>
      </c>
      <c r="N73" s="42">
        <v>4.7289969999999997</v>
      </c>
      <c r="O73" s="42">
        <v>4.9173169999999997</v>
      </c>
      <c r="P73" s="42">
        <v>5.0608700000000004</v>
      </c>
      <c r="Q73" s="42">
        <v>5.2114039999999999</v>
      </c>
      <c r="R73" s="42">
        <v>5.3826739999999997</v>
      </c>
      <c r="S73" s="42">
        <v>5.5652489999999997</v>
      </c>
      <c r="T73" s="42">
        <v>5.7005369999999997</v>
      </c>
      <c r="U73" s="42">
        <v>5.8740360000000003</v>
      </c>
      <c r="V73" s="42">
        <v>6.0824800000000003</v>
      </c>
      <c r="W73" s="42">
        <v>6.1991630000000004</v>
      </c>
      <c r="X73" s="42">
        <v>6.3749370000000001</v>
      </c>
      <c r="Y73" s="42">
        <v>6.5530920000000004</v>
      </c>
      <c r="Z73" s="42">
        <v>6.7423460000000004</v>
      </c>
      <c r="AA73" s="42">
        <v>6.9059200000000001</v>
      </c>
      <c r="AB73" s="42">
        <v>7.1055289999999998</v>
      </c>
      <c r="AC73" s="42">
        <v>7.2739950000000002</v>
      </c>
      <c r="AD73" s="42">
        <v>7.4245619999999999</v>
      </c>
      <c r="AE73" s="42">
        <v>7.6154270000000004</v>
      </c>
      <c r="AF73" s="42">
        <v>7.7696259999999997</v>
      </c>
      <c r="AG73" s="42">
        <v>7.92964</v>
      </c>
      <c r="AH73" s="42">
        <v>8.1339439999999996</v>
      </c>
      <c r="AI73" s="42">
        <v>8.3157840000000007</v>
      </c>
      <c r="AJ73" s="42">
        <v>8.5146350000000002</v>
      </c>
      <c r="AK73" s="40">
        <v>3.2569000000000001E-2</v>
      </c>
    </row>
    <row r="75" spans="1:37" ht="15" customHeight="1" x14ac:dyDescent="0.45">
      <c r="B75" s="37" t="s">
        <v>316</v>
      </c>
    </row>
    <row r="76" spans="1:37" ht="15" customHeight="1" x14ac:dyDescent="0.45">
      <c r="A76" s="136" t="s">
        <v>733</v>
      </c>
      <c r="B76" s="38" t="s">
        <v>311</v>
      </c>
      <c r="C76" s="42">
        <v>2.5141</v>
      </c>
      <c r="D76" s="42">
        <v>3.062932</v>
      </c>
      <c r="E76" s="42">
        <v>3.2009629999999998</v>
      </c>
      <c r="F76" s="42">
        <v>3.2239680000000002</v>
      </c>
      <c r="G76" s="42">
        <v>3.2103090000000001</v>
      </c>
      <c r="H76" s="42">
        <v>3.1724869999999998</v>
      </c>
      <c r="I76" s="42">
        <v>3.1866810000000001</v>
      </c>
      <c r="J76" s="42">
        <v>3.2665259999999998</v>
      </c>
      <c r="K76" s="42">
        <v>3.4264920000000001</v>
      </c>
      <c r="L76" s="42">
        <v>3.5753620000000002</v>
      </c>
      <c r="M76" s="42">
        <v>3.7748699999999999</v>
      </c>
      <c r="N76" s="42">
        <v>3.8955060000000001</v>
      </c>
      <c r="O76" s="42">
        <v>4.1179620000000003</v>
      </c>
      <c r="P76" s="42">
        <v>4.2405929999999996</v>
      </c>
      <c r="Q76" s="42">
        <v>4.3800860000000004</v>
      </c>
      <c r="R76" s="42">
        <v>4.5336489999999996</v>
      </c>
      <c r="S76" s="42">
        <v>4.6917450000000001</v>
      </c>
      <c r="T76" s="42">
        <v>4.8082960000000003</v>
      </c>
      <c r="U76" s="42">
        <v>4.9627420000000004</v>
      </c>
      <c r="V76" s="42">
        <v>5.14717</v>
      </c>
      <c r="W76" s="42">
        <v>5.2459930000000004</v>
      </c>
      <c r="X76" s="42">
        <v>5.4002420000000004</v>
      </c>
      <c r="Y76" s="42">
        <v>5.5562670000000001</v>
      </c>
      <c r="Z76" s="42">
        <v>5.716742</v>
      </c>
      <c r="AA76" s="42">
        <v>5.8565670000000001</v>
      </c>
      <c r="AB76" s="42">
        <v>6.0344309999999997</v>
      </c>
      <c r="AC76" s="42">
        <v>6.1771770000000004</v>
      </c>
      <c r="AD76" s="42">
        <v>6.298629</v>
      </c>
      <c r="AE76" s="42">
        <v>6.4602570000000004</v>
      </c>
      <c r="AF76" s="42">
        <v>6.5884640000000001</v>
      </c>
      <c r="AG76" s="42">
        <v>6.7185730000000001</v>
      </c>
      <c r="AH76" s="42">
        <v>6.8922410000000003</v>
      </c>
      <c r="AI76" s="42">
        <v>7.0431939999999997</v>
      </c>
      <c r="AJ76" s="42">
        <v>7.210083</v>
      </c>
      <c r="AK76" s="40">
        <v>2.7115E-2</v>
      </c>
    </row>
    <row r="77" spans="1:37" ht="15" customHeight="1" x14ac:dyDescent="0.45">
      <c r="A77" s="136" t="s">
        <v>734</v>
      </c>
      <c r="B77" s="38" t="s">
        <v>320</v>
      </c>
      <c r="C77" s="42">
        <v>1.056592</v>
      </c>
      <c r="D77" s="42">
        <v>1.363918</v>
      </c>
      <c r="E77" s="42">
        <v>1.0899620000000001</v>
      </c>
      <c r="F77" s="42">
        <v>1.2564390000000001</v>
      </c>
      <c r="G77" s="42">
        <v>1.3978219999999999</v>
      </c>
      <c r="H77" s="42">
        <v>1.5141929999999999</v>
      </c>
      <c r="I77" s="42">
        <v>1.6977930000000001</v>
      </c>
      <c r="J77" s="42">
        <v>1.9153899999999999</v>
      </c>
      <c r="K77" s="42">
        <v>1.9988889999999999</v>
      </c>
      <c r="L77" s="42">
        <v>2.1154660000000001</v>
      </c>
      <c r="M77" s="42">
        <v>2.2603140000000002</v>
      </c>
      <c r="N77" s="42">
        <v>2.3485</v>
      </c>
      <c r="O77" s="42">
        <v>2.4788559999999999</v>
      </c>
      <c r="P77" s="42">
        <v>2.5536270000000001</v>
      </c>
      <c r="Q77" s="42">
        <v>2.6509499999999999</v>
      </c>
      <c r="R77" s="42">
        <v>2.7602880000000001</v>
      </c>
      <c r="S77" s="42">
        <v>2.83779</v>
      </c>
      <c r="T77" s="42">
        <v>2.9314420000000001</v>
      </c>
      <c r="U77" s="42">
        <v>3.028397</v>
      </c>
      <c r="V77" s="42">
        <v>3.1517520000000001</v>
      </c>
      <c r="W77" s="42">
        <v>3.2514400000000001</v>
      </c>
      <c r="X77" s="42">
        <v>3.3377919999999999</v>
      </c>
      <c r="Y77" s="42">
        <v>3.449338</v>
      </c>
      <c r="Z77" s="42">
        <v>3.5555240000000001</v>
      </c>
      <c r="AA77" s="42">
        <v>3.6607080000000001</v>
      </c>
      <c r="AB77" s="42">
        <v>3.8019530000000001</v>
      </c>
      <c r="AC77" s="42">
        <v>3.9014280000000001</v>
      </c>
      <c r="AD77" s="42">
        <v>3.9919600000000002</v>
      </c>
      <c r="AE77" s="42">
        <v>4.1103310000000004</v>
      </c>
      <c r="AF77" s="42">
        <v>4.2100609999999996</v>
      </c>
      <c r="AG77" s="42">
        <v>4.3201229999999997</v>
      </c>
      <c r="AH77" s="42">
        <v>4.4317929999999999</v>
      </c>
      <c r="AI77" s="42">
        <v>4.5319200000000004</v>
      </c>
      <c r="AJ77" s="42">
        <v>4.6469829999999996</v>
      </c>
      <c r="AK77" s="40">
        <v>3.9051000000000002E-2</v>
      </c>
    </row>
    <row r="79" spans="1:37" ht="15" customHeight="1" x14ac:dyDescent="0.45">
      <c r="B79" s="37" t="s">
        <v>698</v>
      </c>
    </row>
    <row r="80" spans="1:37" ht="15" customHeight="1" x14ac:dyDescent="0.45">
      <c r="A80" s="136" t="s">
        <v>735</v>
      </c>
      <c r="B80" s="38" t="s">
        <v>309</v>
      </c>
      <c r="C80" s="42">
        <v>1.1549579999999999</v>
      </c>
      <c r="D80" s="42">
        <v>1.2487790000000001</v>
      </c>
      <c r="E80" s="42">
        <v>1.3316520000000001</v>
      </c>
      <c r="F80" s="42">
        <v>1.3604849999999999</v>
      </c>
      <c r="G80" s="42">
        <v>1.4275629999999999</v>
      </c>
      <c r="H80" s="42">
        <v>1.5211509999999999</v>
      </c>
      <c r="I80" s="42">
        <v>1.5957300000000001</v>
      </c>
      <c r="J80" s="42">
        <v>1.6899029999999999</v>
      </c>
      <c r="K80" s="42">
        <v>1.7883979999999999</v>
      </c>
      <c r="L80" s="42">
        <v>1.8739710000000001</v>
      </c>
      <c r="M80" s="42">
        <v>1.9466509999999999</v>
      </c>
      <c r="N80" s="42">
        <v>2.0118399999999999</v>
      </c>
      <c r="O80" s="42">
        <v>2.0631729999999999</v>
      </c>
      <c r="P80" s="42">
        <v>2.1131250000000001</v>
      </c>
      <c r="Q80" s="42">
        <v>2.163144</v>
      </c>
      <c r="R80" s="42">
        <v>2.2329829999999999</v>
      </c>
      <c r="S80" s="42">
        <v>2.308338</v>
      </c>
      <c r="T80" s="42">
        <v>2.383095</v>
      </c>
      <c r="U80" s="42">
        <v>2.4562460000000002</v>
      </c>
      <c r="V80" s="42">
        <v>2.5350000000000001</v>
      </c>
      <c r="W80" s="42">
        <v>2.6060319999999999</v>
      </c>
      <c r="X80" s="42">
        <v>2.6748970000000001</v>
      </c>
      <c r="Y80" s="42">
        <v>2.7476340000000001</v>
      </c>
      <c r="Z80" s="42">
        <v>2.8217650000000001</v>
      </c>
      <c r="AA80" s="42">
        <v>2.8909029999999998</v>
      </c>
      <c r="AB80" s="42">
        <v>2.9685860000000002</v>
      </c>
      <c r="AC80" s="42">
        <v>3.0504159999999998</v>
      </c>
      <c r="AD80" s="42">
        <v>3.1333039999999999</v>
      </c>
      <c r="AE80" s="42">
        <v>3.2128679999999998</v>
      </c>
      <c r="AF80" s="42">
        <v>3.2899859999999999</v>
      </c>
      <c r="AG80" s="42">
        <v>3.36869</v>
      </c>
      <c r="AH80" s="42">
        <v>3.4499870000000001</v>
      </c>
      <c r="AI80" s="42">
        <v>3.5252620000000001</v>
      </c>
      <c r="AJ80" s="42">
        <v>3.594706</v>
      </c>
      <c r="AK80" s="40">
        <v>3.3591999999999997E-2</v>
      </c>
    </row>
    <row r="81" spans="1:37" ht="15" customHeight="1" x14ac:dyDescent="0.45">
      <c r="A81" s="136" t="s">
        <v>736</v>
      </c>
      <c r="B81" s="38" t="s">
        <v>311</v>
      </c>
      <c r="C81" s="42">
        <v>2.5052530000000002</v>
      </c>
      <c r="D81" s="42">
        <v>3.051898</v>
      </c>
      <c r="E81" s="42">
        <v>3.1876129999999998</v>
      </c>
      <c r="F81" s="42">
        <v>3.2099340000000001</v>
      </c>
      <c r="G81" s="42">
        <v>3.1974170000000002</v>
      </c>
      <c r="H81" s="42">
        <v>3.1621790000000001</v>
      </c>
      <c r="I81" s="42">
        <v>3.178582</v>
      </c>
      <c r="J81" s="42">
        <v>3.2631540000000001</v>
      </c>
      <c r="K81" s="42">
        <v>3.4295059999999999</v>
      </c>
      <c r="L81" s="42">
        <v>3.5793879999999998</v>
      </c>
      <c r="M81" s="42">
        <v>3.7806500000000001</v>
      </c>
      <c r="N81" s="42">
        <v>3.905322</v>
      </c>
      <c r="O81" s="42">
        <v>4.0816119999999998</v>
      </c>
      <c r="P81" s="42">
        <v>4.2052389999999997</v>
      </c>
      <c r="Q81" s="42">
        <v>4.3385870000000004</v>
      </c>
      <c r="R81" s="42">
        <v>4.4932319999999999</v>
      </c>
      <c r="S81" s="42">
        <v>4.647462</v>
      </c>
      <c r="T81" s="42">
        <v>4.7661480000000003</v>
      </c>
      <c r="U81" s="42">
        <v>4.9223179999999997</v>
      </c>
      <c r="V81" s="42">
        <v>5.1044619999999998</v>
      </c>
      <c r="W81" s="42">
        <v>5.2057029999999997</v>
      </c>
      <c r="X81" s="42">
        <v>5.3603880000000004</v>
      </c>
      <c r="Y81" s="42">
        <v>5.516915</v>
      </c>
      <c r="Z81" s="42">
        <v>5.673915</v>
      </c>
      <c r="AA81" s="42">
        <v>5.8131159999999999</v>
      </c>
      <c r="AB81" s="42">
        <v>5.9911000000000003</v>
      </c>
      <c r="AC81" s="42">
        <v>6.1327970000000001</v>
      </c>
      <c r="AD81" s="42">
        <v>6.2500879999999999</v>
      </c>
      <c r="AE81" s="42">
        <v>6.4104830000000002</v>
      </c>
      <c r="AF81" s="42">
        <v>6.5357279999999998</v>
      </c>
      <c r="AG81" s="42">
        <v>6.6609220000000002</v>
      </c>
      <c r="AH81" s="42">
        <v>6.8341710000000004</v>
      </c>
      <c r="AI81" s="42">
        <v>6.9854000000000003</v>
      </c>
      <c r="AJ81" s="42">
        <v>7.1532359999999997</v>
      </c>
      <c r="AK81" s="40">
        <v>2.6976E-2</v>
      </c>
    </row>
    <row r="82" spans="1:37" ht="15" customHeight="1" x14ac:dyDescent="0.45">
      <c r="A82" s="136" t="s">
        <v>737</v>
      </c>
      <c r="B82" s="38" t="s">
        <v>320</v>
      </c>
      <c r="C82" s="42">
        <v>0.99492199999999997</v>
      </c>
      <c r="D82" s="42">
        <v>1.287315</v>
      </c>
      <c r="E82" s="42">
        <v>1.103048</v>
      </c>
      <c r="F82" s="42">
        <v>1.315615</v>
      </c>
      <c r="G82" s="42">
        <v>1.528159</v>
      </c>
      <c r="H82" s="42">
        <v>1.7174179999999999</v>
      </c>
      <c r="I82" s="42">
        <v>1.971994</v>
      </c>
      <c r="J82" s="42">
        <v>2.2703199999999999</v>
      </c>
      <c r="K82" s="42">
        <v>2.3655270000000002</v>
      </c>
      <c r="L82" s="42">
        <v>2.4898980000000002</v>
      </c>
      <c r="M82" s="42">
        <v>2.6507170000000002</v>
      </c>
      <c r="N82" s="42">
        <v>2.74213</v>
      </c>
      <c r="O82" s="42">
        <v>2.882698</v>
      </c>
      <c r="P82" s="42">
        <v>2.9665300000000001</v>
      </c>
      <c r="Q82" s="42">
        <v>3.0693860000000002</v>
      </c>
      <c r="R82" s="42">
        <v>3.1831390000000002</v>
      </c>
      <c r="S82" s="42">
        <v>3.2827190000000002</v>
      </c>
      <c r="T82" s="42">
        <v>3.3776459999999999</v>
      </c>
      <c r="U82" s="42">
        <v>3.4864299999999999</v>
      </c>
      <c r="V82" s="42">
        <v>3.6223770000000002</v>
      </c>
      <c r="W82" s="42">
        <v>3.7213620000000001</v>
      </c>
      <c r="X82" s="42">
        <v>3.8203309999999999</v>
      </c>
      <c r="Y82" s="42">
        <v>3.9400219999999999</v>
      </c>
      <c r="Z82" s="42">
        <v>4.0609650000000004</v>
      </c>
      <c r="AA82" s="42">
        <v>4.1752459999999996</v>
      </c>
      <c r="AB82" s="42">
        <v>4.3280209999999997</v>
      </c>
      <c r="AC82" s="42">
        <v>4.4370079999999996</v>
      </c>
      <c r="AD82" s="42">
        <v>4.5389650000000001</v>
      </c>
      <c r="AE82" s="42">
        <v>4.666919</v>
      </c>
      <c r="AF82" s="42">
        <v>4.7794689999999997</v>
      </c>
      <c r="AG82" s="42">
        <v>4.9018550000000003</v>
      </c>
      <c r="AH82" s="42">
        <v>5.0259179999999999</v>
      </c>
      <c r="AI82" s="42">
        <v>5.1393230000000001</v>
      </c>
      <c r="AJ82" s="42">
        <v>5.2678799999999999</v>
      </c>
      <c r="AK82" s="40">
        <v>4.5017000000000001E-2</v>
      </c>
    </row>
    <row r="84" spans="1:37" ht="15" customHeight="1" x14ac:dyDescent="0.45">
      <c r="B84" s="37" t="s">
        <v>336</v>
      </c>
    </row>
    <row r="85" spans="1:37" ht="15" customHeight="1" x14ac:dyDescent="0.45">
      <c r="A85" s="136" t="s">
        <v>738</v>
      </c>
      <c r="B85" s="38" t="s">
        <v>309</v>
      </c>
      <c r="C85" s="42">
        <v>1.7103170000000001</v>
      </c>
      <c r="D85" s="42">
        <v>1.6450880000000001</v>
      </c>
      <c r="E85" s="42">
        <v>1.7036750000000001</v>
      </c>
      <c r="F85" s="42">
        <v>1.7427319999999999</v>
      </c>
      <c r="G85" s="42">
        <v>1.813725</v>
      </c>
      <c r="H85" s="42">
        <v>1.9081619999999999</v>
      </c>
      <c r="I85" s="42">
        <v>1.988667</v>
      </c>
      <c r="J85" s="42">
        <v>2.0836440000000001</v>
      </c>
      <c r="K85" s="42">
        <v>2.182436</v>
      </c>
      <c r="L85" s="42">
        <v>2.2714259999999999</v>
      </c>
      <c r="M85" s="42">
        <v>2.3497509999999999</v>
      </c>
      <c r="N85" s="42">
        <v>2.4214660000000001</v>
      </c>
      <c r="O85" s="42">
        <v>2.5563799999999999</v>
      </c>
      <c r="P85" s="42">
        <v>2.6158640000000002</v>
      </c>
      <c r="Q85" s="42">
        <v>2.6865429999999999</v>
      </c>
      <c r="R85" s="42">
        <v>2.762121</v>
      </c>
      <c r="S85" s="42">
        <v>2.8434210000000002</v>
      </c>
      <c r="T85" s="42">
        <v>2.924973</v>
      </c>
      <c r="U85" s="42">
        <v>3.0057680000000002</v>
      </c>
      <c r="V85" s="42">
        <v>3.0917460000000001</v>
      </c>
      <c r="W85" s="42">
        <v>3.172307</v>
      </c>
      <c r="X85" s="42">
        <v>3.2511939999999999</v>
      </c>
      <c r="Y85" s="42">
        <v>3.333361</v>
      </c>
      <c r="Z85" s="42">
        <v>3.4173779999999998</v>
      </c>
      <c r="AA85" s="42">
        <v>3.4983979999999999</v>
      </c>
      <c r="AB85" s="42">
        <v>3.5862609999999999</v>
      </c>
      <c r="AC85" s="42">
        <v>3.6786569999999998</v>
      </c>
      <c r="AD85" s="42">
        <v>3.7727599999999999</v>
      </c>
      <c r="AE85" s="42">
        <v>3.865265</v>
      </c>
      <c r="AF85" s="42">
        <v>3.9564810000000001</v>
      </c>
      <c r="AG85" s="42">
        <v>4.0494579999999996</v>
      </c>
      <c r="AH85" s="42">
        <v>4.1460549999999996</v>
      </c>
      <c r="AI85" s="42">
        <v>4.239109</v>
      </c>
      <c r="AJ85" s="42">
        <v>4.3285049999999998</v>
      </c>
      <c r="AK85" s="40">
        <v>3.0693999999999999E-2</v>
      </c>
    </row>
    <row r="86" spans="1:37" ht="15" customHeight="1" x14ac:dyDescent="0.45">
      <c r="A86" s="136" t="s">
        <v>739</v>
      </c>
      <c r="B86" s="38" t="s">
        <v>339</v>
      </c>
      <c r="C86" s="42">
        <v>2.0671369999999998</v>
      </c>
      <c r="D86" s="42">
        <v>2.7765949999999999</v>
      </c>
      <c r="E86" s="42">
        <v>3.314047</v>
      </c>
      <c r="F86" s="42">
        <v>3.2998310000000002</v>
      </c>
      <c r="G86" s="42">
        <v>3.3576860000000002</v>
      </c>
      <c r="H86" s="42">
        <v>3.345507</v>
      </c>
      <c r="I86" s="42">
        <v>3.400798</v>
      </c>
      <c r="J86" s="42">
        <v>3.247385</v>
      </c>
      <c r="K86" s="42">
        <v>3.0492650000000001</v>
      </c>
      <c r="L86" s="42">
        <v>3.0979190000000001</v>
      </c>
      <c r="M86" s="42">
        <v>3.0956250000000001</v>
      </c>
      <c r="N86" s="42">
        <v>3.0794069999999998</v>
      </c>
      <c r="O86" s="42">
        <v>3.180545</v>
      </c>
      <c r="P86" s="42">
        <v>3.1293859999999998</v>
      </c>
      <c r="Q86" s="42">
        <v>3.2047379999999999</v>
      </c>
      <c r="R86" s="42">
        <v>3.2816709999999998</v>
      </c>
      <c r="S86" s="42">
        <v>3.319982</v>
      </c>
      <c r="T86" s="42">
        <v>3.345783</v>
      </c>
      <c r="U86" s="42">
        <v>3.4209749999999999</v>
      </c>
      <c r="V86" s="42">
        <v>3.502243</v>
      </c>
      <c r="W86" s="42">
        <v>3.5599409999999998</v>
      </c>
      <c r="X86" s="42">
        <v>3.6708020000000001</v>
      </c>
      <c r="Y86" s="42">
        <v>3.8171930000000001</v>
      </c>
      <c r="Z86" s="42">
        <v>3.9812850000000002</v>
      </c>
      <c r="AA86" s="42">
        <v>4.187373</v>
      </c>
      <c r="AB86" s="42">
        <v>4.4165770000000002</v>
      </c>
      <c r="AC86" s="42">
        <v>4.6634279999999997</v>
      </c>
      <c r="AD86" s="42">
        <v>4.8645389999999997</v>
      </c>
      <c r="AE86" s="42">
        <v>5.0745290000000001</v>
      </c>
      <c r="AF86" s="42">
        <v>5.4751810000000001</v>
      </c>
      <c r="AG86" s="42">
        <v>5.9956810000000003</v>
      </c>
      <c r="AH86" s="42">
        <v>6.4321830000000002</v>
      </c>
      <c r="AI86" s="42">
        <v>6.5838960000000002</v>
      </c>
      <c r="AJ86" s="42">
        <v>6.7236969999999996</v>
      </c>
      <c r="AK86" s="40">
        <v>2.8022999999999999E-2</v>
      </c>
    </row>
    <row r="87" spans="1:37" ht="15" customHeight="1" x14ac:dyDescent="0.45">
      <c r="A87" s="136" t="s">
        <v>740</v>
      </c>
      <c r="B87" s="38" t="s">
        <v>706</v>
      </c>
      <c r="C87" s="42">
        <v>1.563742</v>
      </c>
      <c r="D87" s="42">
        <v>1.534778</v>
      </c>
      <c r="E87" s="42">
        <v>1.6066819999999999</v>
      </c>
      <c r="F87" s="42">
        <v>2.7175660000000001</v>
      </c>
      <c r="G87" s="42">
        <v>2.7936610000000002</v>
      </c>
      <c r="H87" s="42">
        <v>2.8709250000000002</v>
      </c>
      <c r="I87" s="42">
        <v>2.945573</v>
      </c>
      <c r="J87" s="42">
        <v>3.0212319999999999</v>
      </c>
      <c r="K87" s="42">
        <v>3.0926680000000002</v>
      </c>
      <c r="L87" s="42">
        <v>3.1668820000000002</v>
      </c>
      <c r="M87" s="42">
        <v>3.2415850000000002</v>
      </c>
      <c r="N87" s="42">
        <v>3.3174549999999998</v>
      </c>
      <c r="O87" s="42">
        <v>3.2333620000000001</v>
      </c>
      <c r="P87" s="42">
        <v>3.4080970000000002</v>
      </c>
      <c r="Q87" s="42">
        <v>3.01999</v>
      </c>
      <c r="R87" s="42">
        <v>3.4390990000000001</v>
      </c>
      <c r="S87" s="42">
        <v>3.3678469999999998</v>
      </c>
      <c r="T87" s="42">
        <v>3.4458709999999999</v>
      </c>
      <c r="U87" s="42">
        <v>3.527298</v>
      </c>
      <c r="V87" s="42">
        <v>3.5706929999999999</v>
      </c>
      <c r="W87" s="42">
        <v>3.5824389999999999</v>
      </c>
      <c r="X87" s="42">
        <v>3.6720989999999998</v>
      </c>
      <c r="Y87" s="42">
        <v>3.8139910000000001</v>
      </c>
      <c r="Z87" s="42">
        <v>3.9695049999999998</v>
      </c>
      <c r="AA87" s="42">
        <v>4.0623800000000001</v>
      </c>
      <c r="AB87" s="42">
        <v>4.1033929999999996</v>
      </c>
      <c r="AC87" s="42">
        <v>4.2501850000000001</v>
      </c>
      <c r="AD87" s="42">
        <v>4.1886159999999997</v>
      </c>
      <c r="AE87" s="42">
        <v>4.2937089999999998</v>
      </c>
      <c r="AF87" s="42">
        <v>4.395397</v>
      </c>
      <c r="AG87" s="42">
        <v>4.5036329999999998</v>
      </c>
      <c r="AH87" s="42">
        <v>4.8126030000000002</v>
      </c>
      <c r="AI87" s="42">
        <v>4.9297899999999997</v>
      </c>
      <c r="AJ87" s="42">
        <v>5.0507429999999998</v>
      </c>
      <c r="AK87" s="40">
        <v>3.7925E-2</v>
      </c>
    </row>
    <row r="88" spans="1:37" ht="15" customHeight="1" x14ac:dyDescent="0.45">
      <c r="A88" s="136" t="s">
        <v>741</v>
      </c>
      <c r="B88" s="38" t="s">
        <v>341</v>
      </c>
      <c r="C88" s="42">
        <v>2.5410849999999998</v>
      </c>
      <c r="D88" s="42">
        <v>2.8965010000000002</v>
      </c>
      <c r="E88" s="42">
        <v>2.9892690000000002</v>
      </c>
      <c r="F88" s="42">
        <v>3.1642190000000001</v>
      </c>
      <c r="G88" s="42">
        <v>3.2723049999999998</v>
      </c>
      <c r="H88" s="42">
        <v>3.3633139999999999</v>
      </c>
      <c r="I88" s="42">
        <v>3.4924050000000002</v>
      </c>
      <c r="J88" s="42">
        <v>3.6235460000000002</v>
      </c>
      <c r="K88" s="42">
        <v>3.7478669999999998</v>
      </c>
      <c r="L88" s="42">
        <v>3.8644590000000001</v>
      </c>
      <c r="M88" s="42">
        <v>4.0335890000000001</v>
      </c>
      <c r="N88" s="42">
        <v>4.1532609999999996</v>
      </c>
      <c r="O88" s="42">
        <v>4.3494820000000001</v>
      </c>
      <c r="P88" s="42">
        <v>4.4619070000000001</v>
      </c>
      <c r="Q88" s="42">
        <v>4.6067640000000001</v>
      </c>
      <c r="R88" s="42">
        <v>4.7459639999999998</v>
      </c>
      <c r="S88" s="42">
        <v>4.8692089999999997</v>
      </c>
      <c r="T88" s="42">
        <v>5.0115460000000001</v>
      </c>
      <c r="U88" s="42">
        <v>5.1547850000000004</v>
      </c>
      <c r="V88" s="42">
        <v>5.313269</v>
      </c>
      <c r="W88" s="42">
        <v>5.4310049999999999</v>
      </c>
      <c r="X88" s="42">
        <v>5.5836259999999998</v>
      </c>
      <c r="Y88" s="42">
        <v>5.7442929999999999</v>
      </c>
      <c r="Z88" s="42">
        <v>5.9141919999999999</v>
      </c>
      <c r="AA88" s="42">
        <v>6.0687069999999999</v>
      </c>
      <c r="AB88" s="42">
        <v>6.2550549999999996</v>
      </c>
      <c r="AC88" s="42">
        <v>6.4083969999999999</v>
      </c>
      <c r="AD88" s="42">
        <v>6.5562420000000001</v>
      </c>
      <c r="AE88" s="42">
        <v>6.7234740000000004</v>
      </c>
      <c r="AF88" s="42">
        <v>6.9017099999999996</v>
      </c>
      <c r="AG88" s="42">
        <v>7.0812359999999996</v>
      </c>
      <c r="AH88" s="42">
        <v>7.28437</v>
      </c>
      <c r="AI88" s="42">
        <v>7.4630979999999996</v>
      </c>
      <c r="AJ88" s="42">
        <v>7.646738</v>
      </c>
      <c r="AK88" s="40">
        <v>3.0802E-2</v>
      </c>
    </row>
    <row r="89" spans="1:37" ht="15" customHeight="1" x14ac:dyDescent="0.45">
      <c r="A89" s="136" t="s">
        <v>742</v>
      </c>
      <c r="B89" s="38" t="s">
        <v>343</v>
      </c>
      <c r="C89" s="42">
        <v>1.6367799999999999</v>
      </c>
      <c r="D89" s="42">
        <v>2.1811099999999999</v>
      </c>
      <c r="E89" s="42">
        <v>2.243817</v>
      </c>
      <c r="F89" s="42">
        <v>2.4722689999999998</v>
      </c>
      <c r="G89" s="42">
        <v>2.5100570000000002</v>
      </c>
      <c r="H89" s="42">
        <v>2.5390619999999999</v>
      </c>
      <c r="I89" s="42">
        <v>2.6408330000000002</v>
      </c>
      <c r="J89" s="42">
        <v>2.7473909999999999</v>
      </c>
      <c r="K89" s="42">
        <v>2.8556789999999999</v>
      </c>
      <c r="L89" s="42">
        <v>2.9839069999999999</v>
      </c>
      <c r="M89" s="42">
        <v>3.1363059999999998</v>
      </c>
      <c r="N89" s="42">
        <v>3.2723900000000001</v>
      </c>
      <c r="O89" s="42">
        <v>3.4693420000000001</v>
      </c>
      <c r="P89" s="42">
        <v>3.5661100000000001</v>
      </c>
      <c r="Q89" s="42">
        <v>3.6911749999999999</v>
      </c>
      <c r="R89" s="42">
        <v>3.8463940000000001</v>
      </c>
      <c r="S89" s="42">
        <v>3.9731179999999999</v>
      </c>
      <c r="T89" s="42">
        <v>4.0912689999999996</v>
      </c>
      <c r="U89" s="42">
        <v>4.237603</v>
      </c>
      <c r="V89" s="42">
        <v>4.3999969999999999</v>
      </c>
      <c r="W89" s="42">
        <v>4.5074350000000001</v>
      </c>
      <c r="X89" s="42">
        <v>4.6522410000000001</v>
      </c>
      <c r="Y89" s="42">
        <v>4.7983729999999998</v>
      </c>
      <c r="Z89" s="42">
        <v>4.9336710000000004</v>
      </c>
      <c r="AA89" s="42">
        <v>5.0727969999999996</v>
      </c>
      <c r="AB89" s="42">
        <v>5.2440949999999997</v>
      </c>
      <c r="AC89" s="42">
        <v>5.3923129999999997</v>
      </c>
      <c r="AD89" s="42">
        <v>5.509074</v>
      </c>
      <c r="AE89" s="42">
        <v>5.6803109999999997</v>
      </c>
      <c r="AF89" s="42">
        <v>5.8117799999999997</v>
      </c>
      <c r="AG89" s="42">
        <v>5.966888</v>
      </c>
      <c r="AH89" s="42">
        <v>6.1508010000000004</v>
      </c>
      <c r="AI89" s="42">
        <v>6.2924230000000003</v>
      </c>
      <c r="AJ89" s="42">
        <v>6.4465960000000004</v>
      </c>
      <c r="AK89" s="40">
        <v>3.4445999999999997E-2</v>
      </c>
    </row>
    <row r="90" spans="1:37" ht="15" customHeight="1" x14ac:dyDescent="0.45">
      <c r="A90" s="136" t="s">
        <v>743</v>
      </c>
      <c r="B90" s="38" t="s">
        <v>345</v>
      </c>
      <c r="C90" s="42">
        <v>2.6410680000000002</v>
      </c>
      <c r="D90" s="42">
        <v>3.1838160000000002</v>
      </c>
      <c r="E90" s="42">
        <v>3.2002329999999999</v>
      </c>
      <c r="F90" s="42">
        <v>3.5026600000000001</v>
      </c>
      <c r="G90" s="42">
        <v>3.6079949999999998</v>
      </c>
      <c r="H90" s="42">
        <v>3.6688170000000002</v>
      </c>
      <c r="I90" s="42">
        <v>3.799474</v>
      </c>
      <c r="J90" s="42">
        <v>3.9701170000000001</v>
      </c>
      <c r="K90" s="42">
        <v>4.1236069999999998</v>
      </c>
      <c r="L90" s="42">
        <v>4.2483659999999999</v>
      </c>
      <c r="M90" s="42">
        <v>4.4651360000000002</v>
      </c>
      <c r="N90" s="42">
        <v>4.606217</v>
      </c>
      <c r="O90" s="42">
        <v>4.857742</v>
      </c>
      <c r="P90" s="42">
        <v>5.0013959999999997</v>
      </c>
      <c r="Q90" s="42">
        <v>5.163996</v>
      </c>
      <c r="R90" s="42">
        <v>5.3364289999999999</v>
      </c>
      <c r="S90" s="42">
        <v>5.5078639999999996</v>
      </c>
      <c r="T90" s="42">
        <v>5.6456090000000003</v>
      </c>
      <c r="U90" s="42">
        <v>5.8258609999999997</v>
      </c>
      <c r="V90" s="42">
        <v>6.0249829999999998</v>
      </c>
      <c r="W90" s="42">
        <v>6.1469069999999997</v>
      </c>
      <c r="X90" s="42">
        <v>6.3233610000000002</v>
      </c>
      <c r="Y90" s="42">
        <v>6.5004460000000002</v>
      </c>
      <c r="Z90" s="42">
        <v>6.6788129999999999</v>
      </c>
      <c r="AA90" s="42">
        <v>6.8364719999999997</v>
      </c>
      <c r="AB90" s="42">
        <v>7.0327929999999999</v>
      </c>
      <c r="AC90" s="42">
        <v>7.1965260000000004</v>
      </c>
      <c r="AD90" s="42">
        <v>7.3340420000000002</v>
      </c>
      <c r="AE90" s="42">
        <v>7.5179159999999996</v>
      </c>
      <c r="AF90" s="42">
        <v>7.6598600000000001</v>
      </c>
      <c r="AG90" s="42">
        <v>7.8035139999999998</v>
      </c>
      <c r="AH90" s="42">
        <v>7.9999459999999996</v>
      </c>
      <c r="AI90" s="42">
        <v>8.1790430000000001</v>
      </c>
      <c r="AJ90" s="42">
        <v>8.3792439999999999</v>
      </c>
      <c r="AK90" s="40">
        <v>3.0702E-2</v>
      </c>
    </row>
    <row r="91" spans="1:37" ht="15" customHeight="1" x14ac:dyDescent="0.45">
      <c r="A91" s="136" t="s">
        <v>744</v>
      </c>
      <c r="B91" s="38" t="s">
        <v>320</v>
      </c>
      <c r="C91" s="42">
        <v>1.2688330000000001</v>
      </c>
      <c r="D91" s="42">
        <v>1.637365</v>
      </c>
      <c r="E91" s="42">
        <v>1.707133</v>
      </c>
      <c r="F91" s="42">
        <v>1.85171</v>
      </c>
      <c r="G91" s="42">
        <v>1.9029990000000001</v>
      </c>
      <c r="H91" s="42">
        <v>1.7301949999999999</v>
      </c>
      <c r="I91" s="42">
        <v>1.8339479999999999</v>
      </c>
      <c r="J91" s="42">
        <v>1.9612879999999999</v>
      </c>
      <c r="K91" s="42">
        <v>2.0610919999999999</v>
      </c>
      <c r="L91" s="42">
        <v>2.1726740000000002</v>
      </c>
      <c r="M91" s="42">
        <v>2.3001</v>
      </c>
      <c r="N91" s="42">
        <v>2.3866459999999998</v>
      </c>
      <c r="O91" s="42">
        <v>2.4982150000000001</v>
      </c>
      <c r="P91" s="42">
        <v>2.6621860000000002</v>
      </c>
      <c r="Q91" s="42">
        <v>2.7505039999999998</v>
      </c>
      <c r="R91" s="42">
        <v>2.8357459999999999</v>
      </c>
      <c r="S91" s="42">
        <v>2.9327770000000002</v>
      </c>
      <c r="T91" s="42">
        <v>3.136247</v>
      </c>
      <c r="U91" s="42">
        <v>3.2775949999999998</v>
      </c>
      <c r="V91" s="42">
        <v>3.384779</v>
      </c>
      <c r="W91" s="42">
        <v>3.5730270000000002</v>
      </c>
      <c r="X91" s="42">
        <v>3.667357</v>
      </c>
      <c r="Y91" s="42">
        <v>3.7701509999999998</v>
      </c>
      <c r="Z91" s="42">
        <v>3.879372</v>
      </c>
      <c r="AA91" s="42">
        <v>3.9854180000000001</v>
      </c>
      <c r="AB91" s="42">
        <v>4.121321</v>
      </c>
      <c r="AC91" s="42">
        <v>4.2250350000000001</v>
      </c>
      <c r="AD91" s="42">
        <v>4.2684660000000001</v>
      </c>
      <c r="AE91" s="42">
        <v>4.3781809999999997</v>
      </c>
      <c r="AF91" s="42">
        <v>4.6324909999999999</v>
      </c>
      <c r="AG91" s="42">
        <v>4.8502140000000002</v>
      </c>
      <c r="AH91" s="42">
        <v>4.8121309999999999</v>
      </c>
      <c r="AI91" s="42">
        <v>4.9281439999999996</v>
      </c>
      <c r="AJ91" s="42">
        <v>5.1678750000000004</v>
      </c>
      <c r="AK91" s="40">
        <v>3.6570999999999999E-2</v>
      </c>
    </row>
    <row r="93" spans="1:37" ht="15" customHeight="1" x14ac:dyDescent="0.45">
      <c r="B93" s="37" t="s">
        <v>712</v>
      </c>
    </row>
    <row r="94" spans="1:37" ht="15" customHeight="1" x14ac:dyDescent="0.45">
      <c r="A94" s="136" t="s">
        <v>745</v>
      </c>
      <c r="B94" s="38" t="s">
        <v>311</v>
      </c>
      <c r="C94" s="42">
        <v>2.520797</v>
      </c>
      <c r="D94" s="42">
        <v>3.0573709999999998</v>
      </c>
      <c r="E94" s="42">
        <v>3.188704</v>
      </c>
      <c r="F94" s="42">
        <v>3.2080470000000001</v>
      </c>
      <c r="G94" s="42">
        <v>3.1800109999999999</v>
      </c>
      <c r="H94" s="42">
        <v>3.1136360000000001</v>
      </c>
      <c r="I94" s="42">
        <v>3.1098629999999998</v>
      </c>
      <c r="J94" s="42">
        <v>3.157537</v>
      </c>
      <c r="K94" s="42">
        <v>3.2868330000000001</v>
      </c>
      <c r="L94" s="42">
        <v>3.4276279999999999</v>
      </c>
      <c r="M94" s="42">
        <v>3.6124649999999998</v>
      </c>
      <c r="N94" s="42">
        <v>3.7088040000000002</v>
      </c>
      <c r="O94" s="42">
        <v>3.8827120000000002</v>
      </c>
      <c r="P94" s="42">
        <v>3.988451</v>
      </c>
      <c r="Q94" s="42">
        <v>4.0872120000000001</v>
      </c>
      <c r="R94" s="42">
        <v>4.2266009999999996</v>
      </c>
      <c r="S94" s="42">
        <v>4.3829669999999998</v>
      </c>
      <c r="T94" s="42">
        <v>4.485398</v>
      </c>
      <c r="U94" s="42">
        <v>4.6304980000000002</v>
      </c>
      <c r="V94" s="42">
        <v>4.8114980000000003</v>
      </c>
      <c r="W94" s="42">
        <v>4.9051330000000002</v>
      </c>
      <c r="X94" s="42">
        <v>5.0389910000000002</v>
      </c>
      <c r="Y94" s="42">
        <v>5.19048</v>
      </c>
      <c r="Z94" s="42">
        <v>5.3492569999999997</v>
      </c>
      <c r="AA94" s="42">
        <v>5.4911490000000001</v>
      </c>
      <c r="AB94" s="42">
        <v>5.6708550000000004</v>
      </c>
      <c r="AC94" s="42">
        <v>5.8129929999999996</v>
      </c>
      <c r="AD94" s="42">
        <v>5.9433619999999996</v>
      </c>
      <c r="AE94" s="42">
        <v>6.0999840000000001</v>
      </c>
      <c r="AF94" s="42">
        <v>6.2470999999999997</v>
      </c>
      <c r="AG94" s="42">
        <v>6.4042149999999998</v>
      </c>
      <c r="AH94" s="42">
        <v>6.5797920000000003</v>
      </c>
      <c r="AI94" s="42">
        <v>6.7244739999999998</v>
      </c>
      <c r="AJ94" s="42">
        <v>6.8839860000000002</v>
      </c>
      <c r="AK94" s="40">
        <v>2.5687999999999999E-2</v>
      </c>
    </row>
    <row r="95" spans="1:37" ht="15" customHeight="1" x14ac:dyDescent="0.45">
      <c r="A95" s="136" t="s">
        <v>746</v>
      </c>
      <c r="B95" s="38" t="s">
        <v>320</v>
      </c>
      <c r="C95" s="42">
        <v>1.588813</v>
      </c>
      <c r="D95" s="42">
        <v>1.9030069999999999</v>
      </c>
      <c r="E95" s="42">
        <v>1.871577</v>
      </c>
      <c r="F95" s="42">
        <v>1.907924</v>
      </c>
      <c r="G95" s="42">
        <v>2.2640910000000001</v>
      </c>
      <c r="H95" s="42">
        <v>2.2952210000000002</v>
      </c>
      <c r="I95" s="42">
        <v>2.3846880000000001</v>
      </c>
      <c r="J95" s="42">
        <v>2.5097550000000002</v>
      </c>
      <c r="K95" s="42">
        <v>2.6214940000000002</v>
      </c>
      <c r="L95" s="42">
        <v>2.757285</v>
      </c>
      <c r="M95" s="42">
        <v>2.9208069999999999</v>
      </c>
      <c r="N95" s="42">
        <v>3.0292479999999999</v>
      </c>
      <c r="O95" s="42">
        <v>3.172609</v>
      </c>
      <c r="P95" s="42">
        <v>3.2595200000000002</v>
      </c>
      <c r="Q95" s="42">
        <v>3.367124</v>
      </c>
      <c r="R95" s="42">
        <v>3.486246</v>
      </c>
      <c r="S95" s="42">
        <v>3.5956169999999998</v>
      </c>
      <c r="T95" s="42">
        <v>3.6956169999999999</v>
      </c>
      <c r="U95" s="42">
        <v>3.8139880000000002</v>
      </c>
      <c r="V95" s="42">
        <v>3.9551150000000002</v>
      </c>
      <c r="W95" s="42">
        <v>4.0592680000000003</v>
      </c>
      <c r="X95" s="42">
        <v>4.1637969999999997</v>
      </c>
      <c r="Y95" s="42">
        <v>4.2814069999999997</v>
      </c>
      <c r="Z95" s="42">
        <v>4.3969760000000004</v>
      </c>
      <c r="AA95" s="42">
        <v>4.4932829999999999</v>
      </c>
      <c r="AB95" s="42">
        <v>4.6343629999999996</v>
      </c>
      <c r="AC95" s="42">
        <v>4.7046549999999998</v>
      </c>
      <c r="AD95" s="42">
        <v>4.7454960000000002</v>
      </c>
      <c r="AE95" s="42">
        <v>4.8037890000000001</v>
      </c>
      <c r="AF95" s="42">
        <v>4.921665</v>
      </c>
      <c r="AG95" s="42">
        <v>5.0505760000000004</v>
      </c>
      <c r="AH95" s="42">
        <v>5.1821770000000003</v>
      </c>
      <c r="AI95" s="42">
        <v>5.3034030000000003</v>
      </c>
      <c r="AJ95" s="42">
        <v>5.439908</v>
      </c>
      <c r="AK95" s="40">
        <v>3.3367000000000001E-2</v>
      </c>
    </row>
    <row r="97" spans="1:37" ht="15" customHeight="1" x14ac:dyDescent="0.45">
      <c r="B97" s="37" t="s">
        <v>747</v>
      </c>
    </row>
    <row r="98" spans="1:37" ht="15" customHeight="1" x14ac:dyDescent="0.45">
      <c r="A98" s="136" t="s">
        <v>748</v>
      </c>
      <c r="B98" s="38" t="s">
        <v>309</v>
      </c>
      <c r="C98" s="42">
        <v>1.3942140000000001</v>
      </c>
      <c r="D98" s="42">
        <v>1.585407</v>
      </c>
      <c r="E98" s="42">
        <v>1.7774890000000001</v>
      </c>
      <c r="F98" s="42">
        <v>2.0390980000000001</v>
      </c>
      <c r="G98" s="42">
        <v>2.1691560000000001</v>
      </c>
      <c r="H98" s="42">
        <v>2.3101470000000002</v>
      </c>
      <c r="I98" s="42">
        <v>2.4336720000000001</v>
      </c>
      <c r="J98" s="42">
        <v>2.5681889999999998</v>
      </c>
      <c r="K98" s="42">
        <v>2.706277</v>
      </c>
      <c r="L98" s="42">
        <v>2.8346469999999999</v>
      </c>
      <c r="M98" s="42">
        <v>2.9502090000000001</v>
      </c>
      <c r="N98" s="42">
        <v>3.0541360000000002</v>
      </c>
      <c r="O98" s="42">
        <v>3.1573820000000001</v>
      </c>
      <c r="P98" s="42">
        <v>3.238245</v>
      </c>
      <c r="Q98" s="42">
        <v>3.3173659999999998</v>
      </c>
      <c r="R98" s="42">
        <v>3.4092470000000001</v>
      </c>
      <c r="S98" s="42">
        <v>3.5105430000000002</v>
      </c>
      <c r="T98" s="42">
        <v>3.6135640000000002</v>
      </c>
      <c r="U98" s="42">
        <v>3.716872</v>
      </c>
      <c r="V98" s="42">
        <v>3.82626</v>
      </c>
      <c r="W98" s="42">
        <v>3.929745</v>
      </c>
      <c r="X98" s="42">
        <v>4.0302030000000002</v>
      </c>
      <c r="Y98" s="42">
        <v>4.1340329999999996</v>
      </c>
      <c r="Z98" s="42">
        <v>4.2394210000000001</v>
      </c>
      <c r="AA98" s="42">
        <v>4.3412160000000002</v>
      </c>
      <c r="AB98" s="42">
        <v>4.4500690000000001</v>
      </c>
      <c r="AC98" s="42">
        <v>4.5639099999999999</v>
      </c>
      <c r="AD98" s="42">
        <v>4.6798440000000001</v>
      </c>
      <c r="AE98" s="42">
        <v>4.7942910000000003</v>
      </c>
      <c r="AF98" s="42">
        <v>4.9062409999999996</v>
      </c>
      <c r="AG98" s="42">
        <v>5.0195290000000004</v>
      </c>
      <c r="AH98" s="42">
        <v>5.1358069999999998</v>
      </c>
      <c r="AI98" s="42">
        <v>5.2481439999999999</v>
      </c>
      <c r="AJ98" s="42">
        <v>5.3547479999999998</v>
      </c>
      <c r="AK98" s="40">
        <v>3.8767999999999997E-2</v>
      </c>
    </row>
    <row r="99" spans="1:37" ht="15" customHeight="1" x14ac:dyDescent="0.45">
      <c r="A99" s="136" t="s">
        <v>749</v>
      </c>
      <c r="B99" s="38" t="s">
        <v>341</v>
      </c>
      <c r="C99" s="42">
        <v>2.538306</v>
      </c>
      <c r="D99" s="42">
        <v>2.8932310000000001</v>
      </c>
      <c r="E99" s="42">
        <v>2.9865719999999998</v>
      </c>
      <c r="F99" s="42">
        <v>3.1620400000000002</v>
      </c>
      <c r="G99" s="42">
        <v>3.2707250000000001</v>
      </c>
      <c r="H99" s="42">
        <v>3.3623880000000002</v>
      </c>
      <c r="I99" s="42">
        <v>3.492254</v>
      </c>
      <c r="J99" s="42">
        <v>3.6243150000000002</v>
      </c>
      <c r="K99" s="42">
        <v>3.7487879999999998</v>
      </c>
      <c r="L99" s="42">
        <v>3.8654809999999999</v>
      </c>
      <c r="M99" s="42">
        <v>4.0347010000000001</v>
      </c>
      <c r="N99" s="42">
        <v>4.1544879999999997</v>
      </c>
      <c r="O99" s="42">
        <v>4.3506660000000004</v>
      </c>
      <c r="P99" s="42">
        <v>4.463228</v>
      </c>
      <c r="Q99" s="42">
        <v>4.6082299999999998</v>
      </c>
      <c r="R99" s="42">
        <v>4.7475860000000001</v>
      </c>
      <c r="S99" s="42">
        <v>4.8709749999999996</v>
      </c>
      <c r="T99" s="42">
        <v>5.0135170000000002</v>
      </c>
      <c r="U99" s="42">
        <v>5.15693</v>
      </c>
      <c r="V99" s="42">
        <v>5.3155659999999996</v>
      </c>
      <c r="W99" s="42">
        <v>5.4333770000000001</v>
      </c>
      <c r="X99" s="42">
        <v>5.5861150000000004</v>
      </c>
      <c r="Y99" s="42">
        <v>5.7468199999999996</v>
      </c>
      <c r="Z99" s="42">
        <v>5.9168370000000001</v>
      </c>
      <c r="AA99" s="42">
        <v>6.0714439999999996</v>
      </c>
      <c r="AB99" s="42">
        <v>6.2578589999999998</v>
      </c>
      <c r="AC99" s="42">
        <v>6.4112650000000002</v>
      </c>
      <c r="AD99" s="42">
        <v>6.5591340000000002</v>
      </c>
      <c r="AE99" s="42">
        <v>6.726375</v>
      </c>
      <c r="AF99" s="42">
        <v>6.9047840000000003</v>
      </c>
      <c r="AG99" s="42">
        <v>7.0843230000000004</v>
      </c>
      <c r="AH99" s="42">
        <v>7.2874980000000003</v>
      </c>
      <c r="AI99" s="42">
        <v>7.4662660000000001</v>
      </c>
      <c r="AJ99" s="42">
        <v>7.6499540000000001</v>
      </c>
      <c r="AK99" s="40">
        <v>3.0851E-2</v>
      </c>
    </row>
    <row r="100" spans="1:37" ht="15" customHeight="1" x14ac:dyDescent="0.45">
      <c r="A100" s="136" t="s">
        <v>750</v>
      </c>
      <c r="B100" s="38" t="s">
        <v>343</v>
      </c>
      <c r="C100" s="42">
        <v>1.6367799999999999</v>
      </c>
      <c r="D100" s="42">
        <v>2.1811099999999999</v>
      </c>
      <c r="E100" s="42">
        <v>2.243817</v>
      </c>
      <c r="F100" s="42">
        <v>2.4722689999999998</v>
      </c>
      <c r="G100" s="42">
        <v>2.5100570000000002</v>
      </c>
      <c r="H100" s="42">
        <v>2.5390619999999999</v>
      </c>
      <c r="I100" s="42">
        <v>2.6408330000000002</v>
      </c>
      <c r="J100" s="42">
        <v>2.7473909999999999</v>
      </c>
      <c r="K100" s="42">
        <v>2.8556789999999999</v>
      </c>
      <c r="L100" s="42">
        <v>2.9839069999999999</v>
      </c>
      <c r="M100" s="42">
        <v>3.1363059999999998</v>
      </c>
      <c r="N100" s="42">
        <v>3.2723900000000001</v>
      </c>
      <c r="O100" s="42">
        <v>3.4693420000000001</v>
      </c>
      <c r="P100" s="42">
        <v>3.5661100000000001</v>
      </c>
      <c r="Q100" s="42">
        <v>3.6911749999999999</v>
      </c>
      <c r="R100" s="42">
        <v>3.8463940000000001</v>
      </c>
      <c r="S100" s="42">
        <v>3.9731179999999999</v>
      </c>
      <c r="T100" s="42">
        <v>4.0912689999999996</v>
      </c>
      <c r="U100" s="42">
        <v>4.237603</v>
      </c>
      <c r="V100" s="42">
        <v>4.3999969999999999</v>
      </c>
      <c r="W100" s="42">
        <v>4.5074350000000001</v>
      </c>
      <c r="X100" s="42">
        <v>4.6522410000000001</v>
      </c>
      <c r="Y100" s="42">
        <v>4.7983729999999998</v>
      </c>
      <c r="Z100" s="42">
        <v>4.9336710000000004</v>
      </c>
      <c r="AA100" s="42">
        <v>5.0727969999999996</v>
      </c>
      <c r="AB100" s="42">
        <v>5.2440949999999997</v>
      </c>
      <c r="AC100" s="42">
        <v>5.3923129999999997</v>
      </c>
      <c r="AD100" s="42">
        <v>5.509074</v>
      </c>
      <c r="AE100" s="42">
        <v>5.6803109999999997</v>
      </c>
      <c r="AF100" s="42">
        <v>5.8117799999999997</v>
      </c>
      <c r="AG100" s="42">
        <v>5.966888</v>
      </c>
      <c r="AH100" s="42">
        <v>6.1508010000000004</v>
      </c>
      <c r="AI100" s="42">
        <v>6.2924230000000003</v>
      </c>
      <c r="AJ100" s="42">
        <v>6.4465960000000004</v>
      </c>
      <c r="AK100" s="40">
        <v>3.4445999999999997E-2</v>
      </c>
    </row>
    <row r="101" spans="1:37" ht="15" customHeight="1" x14ac:dyDescent="0.45">
      <c r="A101" s="136" t="s">
        <v>751</v>
      </c>
      <c r="B101" s="38" t="s">
        <v>311</v>
      </c>
      <c r="C101" s="42">
        <v>2.6081029999999998</v>
      </c>
      <c r="D101" s="42">
        <v>3.1513270000000002</v>
      </c>
      <c r="E101" s="42">
        <v>3.1970679999999998</v>
      </c>
      <c r="F101" s="42">
        <v>3.4404650000000001</v>
      </c>
      <c r="G101" s="42">
        <v>3.51261</v>
      </c>
      <c r="H101" s="42">
        <v>3.5675829999999999</v>
      </c>
      <c r="I101" s="42">
        <v>3.6768700000000001</v>
      </c>
      <c r="J101" s="42">
        <v>3.8325019999999999</v>
      </c>
      <c r="K101" s="42">
        <v>3.9875590000000001</v>
      </c>
      <c r="L101" s="42">
        <v>4.1191329999999997</v>
      </c>
      <c r="M101" s="42">
        <v>4.3328199999999999</v>
      </c>
      <c r="N101" s="42">
        <v>4.4703280000000003</v>
      </c>
      <c r="O101" s="42">
        <v>4.7017090000000001</v>
      </c>
      <c r="P101" s="42">
        <v>4.8401139999999998</v>
      </c>
      <c r="Q101" s="42">
        <v>4.993773</v>
      </c>
      <c r="R101" s="42">
        <v>5.1615989999999998</v>
      </c>
      <c r="S101" s="42">
        <v>5.3280529999999997</v>
      </c>
      <c r="T101" s="42">
        <v>5.4614729999999998</v>
      </c>
      <c r="U101" s="42">
        <v>5.6336170000000001</v>
      </c>
      <c r="V101" s="42">
        <v>5.8285400000000003</v>
      </c>
      <c r="W101" s="42">
        <v>5.945208</v>
      </c>
      <c r="X101" s="42">
        <v>6.1150650000000004</v>
      </c>
      <c r="Y101" s="42">
        <v>6.2869960000000003</v>
      </c>
      <c r="Z101" s="42">
        <v>6.4599130000000002</v>
      </c>
      <c r="AA101" s="42">
        <v>6.6127589999999996</v>
      </c>
      <c r="AB101" s="42">
        <v>6.8041600000000004</v>
      </c>
      <c r="AC101" s="42">
        <v>6.9621050000000002</v>
      </c>
      <c r="AD101" s="42">
        <v>7.0949929999999997</v>
      </c>
      <c r="AE101" s="42">
        <v>7.2728900000000003</v>
      </c>
      <c r="AF101" s="42">
        <v>7.4110310000000004</v>
      </c>
      <c r="AG101" s="42">
        <v>7.548794</v>
      </c>
      <c r="AH101" s="42">
        <v>7.7412400000000003</v>
      </c>
      <c r="AI101" s="42">
        <v>7.913602</v>
      </c>
      <c r="AJ101" s="42">
        <v>8.1035199999999996</v>
      </c>
      <c r="AK101" s="40">
        <v>2.9954999999999999E-2</v>
      </c>
    </row>
    <row r="102" spans="1:37" ht="15" customHeight="1" x14ac:dyDescent="0.45">
      <c r="A102" s="136" t="s">
        <v>752</v>
      </c>
      <c r="B102" s="38" t="s">
        <v>753</v>
      </c>
      <c r="C102" s="42">
        <v>54.923290000000001</v>
      </c>
      <c r="D102" s="42">
        <v>68.857558999999995</v>
      </c>
      <c r="E102" s="42">
        <v>69.481200999999999</v>
      </c>
      <c r="F102" s="42">
        <v>74.393203999999997</v>
      </c>
      <c r="G102" s="42">
        <v>78.656791999999996</v>
      </c>
      <c r="H102" s="42">
        <v>73.913512999999995</v>
      </c>
      <c r="I102" s="42">
        <v>78.823455999999993</v>
      </c>
      <c r="J102" s="42">
        <v>84.800308000000001</v>
      </c>
      <c r="K102" s="42">
        <v>88.918953000000002</v>
      </c>
      <c r="L102" s="42">
        <v>93.728386</v>
      </c>
      <c r="M102" s="42">
        <v>99.319107000000002</v>
      </c>
      <c r="N102" s="42">
        <v>103.00335699999999</v>
      </c>
      <c r="O102" s="42">
        <v>107.85056299999999</v>
      </c>
      <c r="P102" s="42">
        <v>114.299667</v>
      </c>
      <c r="Q102" s="42">
        <v>118.1129</v>
      </c>
      <c r="R102" s="42">
        <v>121.881927</v>
      </c>
      <c r="S102" s="42">
        <v>125.983681</v>
      </c>
      <c r="T102" s="42">
        <v>133.859421</v>
      </c>
      <c r="U102" s="42">
        <v>139.70434599999999</v>
      </c>
      <c r="V102" s="42">
        <v>144.39430200000001</v>
      </c>
      <c r="W102" s="42">
        <v>151.70549</v>
      </c>
      <c r="X102" s="42">
        <v>155.684799</v>
      </c>
      <c r="Y102" s="42">
        <v>160.089935</v>
      </c>
      <c r="Z102" s="42">
        <v>164.71319600000001</v>
      </c>
      <c r="AA102" s="42">
        <v>169.10734600000001</v>
      </c>
      <c r="AB102" s="42">
        <v>174.847748</v>
      </c>
      <c r="AC102" s="42">
        <v>179.03581199999999</v>
      </c>
      <c r="AD102" s="42">
        <v>181.09330700000001</v>
      </c>
      <c r="AE102" s="42">
        <v>185.640289</v>
      </c>
      <c r="AF102" s="42">
        <v>195.40509</v>
      </c>
      <c r="AG102" s="42">
        <v>203.90005500000001</v>
      </c>
      <c r="AH102" s="42">
        <v>203.359253</v>
      </c>
      <c r="AI102" s="42">
        <v>208.185013</v>
      </c>
      <c r="AJ102" s="42">
        <v>217.47470100000001</v>
      </c>
      <c r="AK102" s="40">
        <v>3.6592E-2</v>
      </c>
    </row>
    <row r="103" spans="1:37" ht="15" customHeight="1" x14ac:dyDescent="0.45">
      <c r="A103" s="136" t="s">
        <v>754</v>
      </c>
      <c r="B103" s="37" t="s">
        <v>724</v>
      </c>
      <c r="C103" s="60">
        <v>2.1582720000000002</v>
      </c>
      <c r="D103" s="60">
        <v>2.5430350000000002</v>
      </c>
      <c r="E103" s="60">
        <v>2.6072850000000001</v>
      </c>
      <c r="F103" s="60">
        <v>2.783693</v>
      </c>
      <c r="G103" s="60">
        <v>2.8472580000000001</v>
      </c>
      <c r="H103" s="60">
        <v>2.8994490000000002</v>
      </c>
      <c r="I103" s="60">
        <v>2.996051</v>
      </c>
      <c r="J103" s="60">
        <v>3.1068120000000001</v>
      </c>
      <c r="K103" s="60">
        <v>3.2148020000000002</v>
      </c>
      <c r="L103" s="60">
        <v>3.3176000000000001</v>
      </c>
      <c r="M103" s="60">
        <v>3.4579279999999999</v>
      </c>
      <c r="N103" s="60">
        <v>3.5574499999999998</v>
      </c>
      <c r="O103" s="60">
        <v>3.713686</v>
      </c>
      <c r="P103" s="60">
        <v>3.806368</v>
      </c>
      <c r="Q103" s="60">
        <v>3.915664</v>
      </c>
      <c r="R103" s="60">
        <v>4.0319240000000001</v>
      </c>
      <c r="S103" s="60">
        <v>4.1408360000000002</v>
      </c>
      <c r="T103" s="60">
        <v>4.2564549999999999</v>
      </c>
      <c r="U103" s="60">
        <v>4.3811900000000001</v>
      </c>
      <c r="V103" s="60">
        <v>4.517239</v>
      </c>
      <c r="W103" s="60">
        <v>4.6164420000000002</v>
      </c>
      <c r="X103" s="60">
        <v>4.738613</v>
      </c>
      <c r="Y103" s="60">
        <v>4.8696349999999997</v>
      </c>
      <c r="Z103" s="60">
        <v>5.0054559999999997</v>
      </c>
      <c r="AA103" s="60">
        <v>5.1299710000000003</v>
      </c>
      <c r="AB103" s="60">
        <v>5.2798249999999998</v>
      </c>
      <c r="AC103" s="60">
        <v>5.4141830000000004</v>
      </c>
      <c r="AD103" s="60">
        <v>5.5305200000000001</v>
      </c>
      <c r="AE103" s="60">
        <v>5.676437</v>
      </c>
      <c r="AF103" s="60">
        <v>5.8114710000000001</v>
      </c>
      <c r="AG103" s="60">
        <v>5.9514899999999997</v>
      </c>
      <c r="AH103" s="60">
        <v>6.1081009999999996</v>
      </c>
      <c r="AI103" s="60">
        <v>6.2529839999999997</v>
      </c>
      <c r="AJ103" s="60">
        <v>6.4013920000000004</v>
      </c>
      <c r="AK103" s="61">
        <v>2.9269E-2</v>
      </c>
    </row>
    <row r="104" spans="1:37" ht="15" customHeight="1" thickBot="1" x14ac:dyDescent="0.5"/>
    <row r="105" spans="1:37" ht="15" customHeight="1" x14ac:dyDescent="0.45">
      <c r="B105" s="149" t="s">
        <v>755</v>
      </c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</row>
    <row r="106" spans="1:37" ht="15" customHeight="1" x14ac:dyDescent="0.45">
      <c r="B106" s="138" t="s">
        <v>756</v>
      </c>
    </row>
    <row r="107" spans="1:37" ht="15" customHeight="1" x14ac:dyDescent="0.45">
      <c r="B107" s="138" t="s">
        <v>757</v>
      </c>
    </row>
    <row r="108" spans="1:37" ht="15" customHeight="1" x14ac:dyDescent="0.45">
      <c r="B108" s="138" t="s">
        <v>758</v>
      </c>
    </row>
    <row r="109" spans="1:37" ht="15" customHeight="1" x14ac:dyDescent="0.45">
      <c r="B109" s="138" t="s">
        <v>437</v>
      </c>
    </row>
    <row r="110" spans="1:37" ht="15" customHeight="1" x14ac:dyDescent="0.45">
      <c r="B110" s="138" t="s">
        <v>759</v>
      </c>
    </row>
    <row r="111" spans="1:37" ht="15" customHeight="1" x14ac:dyDescent="0.45">
      <c r="B111" s="138" t="s">
        <v>439</v>
      </c>
    </row>
    <row r="112" spans="1:37" ht="15" customHeight="1" x14ac:dyDescent="0.45">
      <c r="B112" s="138" t="s">
        <v>760</v>
      </c>
    </row>
    <row r="113" spans="2:2" ht="15" customHeight="1" x14ac:dyDescent="0.45">
      <c r="B113" s="138" t="s">
        <v>761</v>
      </c>
    </row>
    <row r="114" spans="2:2" ht="15" customHeight="1" x14ac:dyDescent="0.45">
      <c r="B114" s="138" t="s">
        <v>762</v>
      </c>
    </row>
    <row r="115" spans="2:2" ht="15" customHeight="1" x14ac:dyDescent="0.45">
      <c r="B115" s="138" t="s">
        <v>763</v>
      </c>
    </row>
    <row r="116" spans="2:2" ht="15" customHeight="1" x14ac:dyDescent="0.45">
      <c r="B116" s="138" t="s">
        <v>764</v>
      </c>
    </row>
    <row r="117" spans="2:2" ht="15" customHeight="1" x14ac:dyDescent="0.45">
      <c r="B117" s="138" t="s">
        <v>765</v>
      </c>
    </row>
    <row r="118" spans="2:2" ht="15" customHeight="1" x14ac:dyDescent="0.45">
      <c r="B118" s="138" t="s">
        <v>766</v>
      </c>
    </row>
    <row r="119" spans="2:2" ht="15" customHeight="1" x14ac:dyDescent="0.45">
      <c r="B119" s="138" t="s">
        <v>767</v>
      </c>
    </row>
    <row r="120" spans="2:2" ht="15" customHeight="1" x14ac:dyDescent="0.45">
      <c r="B120" s="138" t="s">
        <v>768</v>
      </c>
    </row>
    <row r="121" spans="2:2" ht="15" customHeight="1" x14ac:dyDescent="0.45">
      <c r="B121" s="138" t="s">
        <v>769</v>
      </c>
    </row>
    <row r="122" spans="2:2" ht="15" customHeight="1" x14ac:dyDescent="0.45">
      <c r="B122" s="138" t="s">
        <v>770</v>
      </c>
    </row>
    <row r="123" spans="2:2" ht="15" customHeight="1" x14ac:dyDescent="0.45">
      <c r="B123" s="138" t="s">
        <v>771</v>
      </c>
    </row>
    <row r="124" spans="2:2" ht="15" customHeight="1" x14ac:dyDescent="0.45">
      <c r="B124" s="138" t="s">
        <v>772</v>
      </c>
    </row>
  </sheetData>
  <mergeCells count="1">
    <mergeCell ref="B105:AK10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ColWidth="9.1328125" defaultRowHeight="15" customHeight="1" x14ac:dyDescent="0.35"/>
  <cols>
    <col min="1" max="1" width="20.86328125" style="30" hidden="1" customWidth="1"/>
    <col min="2" max="2" width="45.73046875" style="30" customWidth="1"/>
    <col min="3" max="37" width="9.1328125" style="30"/>
    <col min="38" max="38" width="8" style="30" customWidth="1"/>
    <col min="39" max="16384" width="9.1328125" style="30"/>
  </cols>
  <sheetData>
    <row r="1" spans="1:38" ht="15" customHeight="1" thickBot="1" x14ac:dyDescent="0.4">
      <c r="B1" s="31" t="s">
        <v>297</v>
      </c>
      <c r="C1" s="32">
        <v>2016</v>
      </c>
      <c r="D1" s="32">
        <v>2017</v>
      </c>
      <c r="E1" s="32">
        <v>2018</v>
      </c>
      <c r="F1" s="32">
        <v>2019</v>
      </c>
      <c r="G1" s="32">
        <v>2020</v>
      </c>
      <c r="H1" s="32">
        <v>2021</v>
      </c>
      <c r="I1" s="32">
        <v>2022</v>
      </c>
      <c r="J1" s="32">
        <v>2023</v>
      </c>
      <c r="K1" s="32">
        <v>2024</v>
      </c>
      <c r="L1" s="32">
        <v>2025</v>
      </c>
      <c r="M1" s="32">
        <v>2026</v>
      </c>
      <c r="N1" s="32">
        <v>2027</v>
      </c>
      <c r="O1" s="32">
        <v>2028</v>
      </c>
      <c r="P1" s="32">
        <v>2029</v>
      </c>
      <c r="Q1" s="32">
        <v>2030</v>
      </c>
      <c r="R1" s="32">
        <v>2031</v>
      </c>
      <c r="S1" s="32">
        <v>2032</v>
      </c>
      <c r="T1" s="32">
        <v>2033</v>
      </c>
      <c r="U1" s="32">
        <v>2034</v>
      </c>
      <c r="V1" s="32">
        <v>2035</v>
      </c>
      <c r="W1" s="32">
        <v>2036</v>
      </c>
      <c r="X1" s="32">
        <v>2037</v>
      </c>
      <c r="Y1" s="32">
        <v>2038</v>
      </c>
      <c r="Z1" s="32">
        <v>2039</v>
      </c>
      <c r="AA1" s="32">
        <v>2040</v>
      </c>
      <c r="AB1" s="32">
        <v>2041</v>
      </c>
      <c r="AC1" s="32">
        <v>2042</v>
      </c>
      <c r="AD1" s="32">
        <v>2043</v>
      </c>
      <c r="AE1" s="32">
        <v>2044</v>
      </c>
      <c r="AF1" s="32">
        <v>2045</v>
      </c>
      <c r="AG1" s="32">
        <v>2046</v>
      </c>
      <c r="AH1" s="32">
        <v>2047</v>
      </c>
      <c r="AI1" s="32">
        <v>2048</v>
      </c>
      <c r="AJ1" s="32">
        <v>2049</v>
      </c>
      <c r="AK1" s="32">
        <v>2050</v>
      </c>
    </row>
    <row r="2" spans="1:38" ht="15" customHeight="1" thickTop="1" x14ac:dyDescent="0.35"/>
    <row r="3" spans="1:38" ht="15" customHeight="1" x14ac:dyDescent="0.35">
      <c r="C3" s="33" t="s">
        <v>86</v>
      </c>
      <c r="D3" s="33" t="s">
        <v>298</v>
      </c>
      <c r="E3" s="33"/>
      <c r="F3" s="33"/>
      <c r="G3" s="33"/>
    </row>
    <row r="4" spans="1:38" ht="15" customHeight="1" x14ac:dyDescent="0.35">
      <c r="C4" s="33" t="s">
        <v>88</v>
      </c>
      <c r="D4" s="33" t="s">
        <v>299</v>
      </c>
      <c r="E4" s="33"/>
      <c r="F4" s="33"/>
      <c r="G4" s="33" t="s">
        <v>90</v>
      </c>
    </row>
    <row r="5" spans="1:38" ht="15" customHeight="1" x14ac:dyDescent="0.35">
      <c r="C5" s="33" t="s">
        <v>91</v>
      </c>
      <c r="D5" s="33" t="s">
        <v>300</v>
      </c>
      <c r="E5" s="33"/>
      <c r="F5" s="33"/>
      <c r="G5" s="33"/>
    </row>
    <row r="6" spans="1:38" ht="15" customHeight="1" x14ac:dyDescent="0.35">
      <c r="C6" s="33" t="s">
        <v>93</v>
      </c>
      <c r="D6" s="33"/>
      <c r="E6" s="33" t="s">
        <v>301</v>
      </c>
      <c r="F6" s="33"/>
      <c r="G6" s="33"/>
    </row>
    <row r="10" spans="1:38" ht="15" customHeight="1" x14ac:dyDescent="0.5">
      <c r="A10" s="34" t="s">
        <v>302</v>
      </c>
      <c r="B10" s="35" t="s">
        <v>303</v>
      </c>
    </row>
    <row r="11" spans="1:38" ht="15" customHeight="1" x14ac:dyDescent="0.35">
      <c r="B11" s="31" t="s">
        <v>304</v>
      </c>
    </row>
    <row r="12" spans="1:38" ht="15" customHeight="1" x14ac:dyDescent="0.35">
      <c r="B12" s="31" t="s">
        <v>98</v>
      </c>
      <c r="C12" s="36" t="s">
        <v>98</v>
      </c>
      <c r="D12" s="36" t="s">
        <v>98</v>
      </c>
      <c r="E12" s="36" t="s">
        <v>98</v>
      </c>
      <c r="F12" s="36" t="s">
        <v>98</v>
      </c>
      <c r="G12" s="36" t="s">
        <v>98</v>
      </c>
      <c r="H12" s="36" t="s">
        <v>98</v>
      </c>
      <c r="I12" s="36" t="s">
        <v>98</v>
      </c>
      <c r="J12" s="36" t="s">
        <v>98</v>
      </c>
      <c r="K12" s="36" t="s">
        <v>98</v>
      </c>
      <c r="L12" s="36" t="s">
        <v>98</v>
      </c>
      <c r="M12" s="36" t="s">
        <v>98</v>
      </c>
      <c r="N12" s="36" t="s">
        <v>98</v>
      </c>
      <c r="O12" s="36" t="s">
        <v>98</v>
      </c>
      <c r="P12" s="36" t="s">
        <v>98</v>
      </c>
      <c r="Q12" s="36" t="s">
        <v>98</v>
      </c>
      <c r="R12" s="36" t="s">
        <v>98</v>
      </c>
      <c r="S12" s="36" t="s">
        <v>98</v>
      </c>
      <c r="T12" s="36" t="s">
        <v>98</v>
      </c>
      <c r="U12" s="36" t="s">
        <v>98</v>
      </c>
      <c r="V12" s="36" t="s">
        <v>98</v>
      </c>
      <c r="W12" s="36" t="s">
        <v>98</v>
      </c>
      <c r="X12" s="36" t="s">
        <v>98</v>
      </c>
      <c r="Y12" s="36" t="s">
        <v>98</v>
      </c>
      <c r="Z12" s="36" t="s">
        <v>98</v>
      </c>
      <c r="AA12" s="36" t="s">
        <v>98</v>
      </c>
      <c r="AB12" s="36" t="s">
        <v>98</v>
      </c>
      <c r="AC12" s="36" t="s">
        <v>98</v>
      </c>
      <c r="AD12" s="36" t="s">
        <v>98</v>
      </c>
      <c r="AE12" s="36" t="s">
        <v>98</v>
      </c>
      <c r="AF12" s="36" t="s">
        <v>98</v>
      </c>
      <c r="AG12" s="36" t="s">
        <v>98</v>
      </c>
      <c r="AH12" s="36" t="s">
        <v>98</v>
      </c>
      <c r="AI12" s="36" t="s">
        <v>98</v>
      </c>
      <c r="AJ12" s="36" t="s">
        <v>98</v>
      </c>
      <c r="AK12" s="36" t="s">
        <v>98</v>
      </c>
      <c r="AL12" s="36" t="s">
        <v>305</v>
      </c>
    </row>
    <row r="13" spans="1:38" ht="15" customHeight="1" thickBot="1" x14ac:dyDescent="0.4">
      <c r="B13" s="32" t="s">
        <v>306</v>
      </c>
      <c r="C13" s="32">
        <v>2016</v>
      </c>
      <c r="D13" s="32">
        <v>2017</v>
      </c>
      <c r="E13" s="32">
        <v>2018</v>
      </c>
      <c r="F13" s="32">
        <v>2019</v>
      </c>
      <c r="G13" s="32">
        <v>2020</v>
      </c>
      <c r="H13" s="32">
        <v>2021</v>
      </c>
      <c r="I13" s="32">
        <v>2022</v>
      </c>
      <c r="J13" s="32">
        <v>2023</v>
      </c>
      <c r="K13" s="32">
        <v>2024</v>
      </c>
      <c r="L13" s="32">
        <v>2025</v>
      </c>
      <c r="M13" s="32">
        <v>2026</v>
      </c>
      <c r="N13" s="32">
        <v>2027</v>
      </c>
      <c r="O13" s="32">
        <v>2028</v>
      </c>
      <c r="P13" s="32">
        <v>2029</v>
      </c>
      <c r="Q13" s="32">
        <v>2030</v>
      </c>
      <c r="R13" s="32">
        <v>2031</v>
      </c>
      <c r="S13" s="32">
        <v>2032</v>
      </c>
      <c r="T13" s="32">
        <v>2033</v>
      </c>
      <c r="U13" s="32">
        <v>2034</v>
      </c>
      <c r="V13" s="32">
        <v>2035</v>
      </c>
      <c r="W13" s="32">
        <v>2036</v>
      </c>
      <c r="X13" s="32">
        <v>2037</v>
      </c>
      <c r="Y13" s="32">
        <v>2038</v>
      </c>
      <c r="Z13" s="32">
        <v>2039</v>
      </c>
      <c r="AA13" s="32">
        <v>2040</v>
      </c>
      <c r="AB13" s="32">
        <v>2041</v>
      </c>
      <c r="AC13" s="32">
        <v>2042</v>
      </c>
      <c r="AD13" s="32">
        <v>2043</v>
      </c>
      <c r="AE13" s="32">
        <v>2044</v>
      </c>
      <c r="AF13" s="32">
        <v>2045</v>
      </c>
      <c r="AG13" s="32">
        <v>2046</v>
      </c>
      <c r="AH13" s="32">
        <v>2047</v>
      </c>
      <c r="AI13" s="32">
        <v>2048</v>
      </c>
      <c r="AJ13" s="32">
        <v>2049</v>
      </c>
      <c r="AK13" s="32">
        <v>2050</v>
      </c>
      <c r="AL13" s="32">
        <v>2050</v>
      </c>
    </row>
    <row r="14" spans="1:38" ht="15" customHeight="1" thickTop="1" x14ac:dyDescent="0.35"/>
    <row r="15" spans="1:38" ht="15" customHeight="1" x14ac:dyDescent="0.35">
      <c r="B15" s="37" t="s">
        <v>307</v>
      </c>
    </row>
    <row r="16" spans="1:38" ht="15" customHeight="1" x14ac:dyDescent="0.45">
      <c r="A16" s="34" t="s">
        <v>308</v>
      </c>
      <c r="B16" s="38" t="s">
        <v>309</v>
      </c>
      <c r="C16" s="42">
        <v>16.563972</v>
      </c>
      <c r="D16" s="42">
        <v>17.287089999999999</v>
      </c>
      <c r="E16" s="42">
        <v>16.376625000000001</v>
      </c>
      <c r="F16" s="42">
        <v>16.498186</v>
      </c>
      <c r="G16" s="42">
        <v>17.318909000000001</v>
      </c>
      <c r="H16" s="42">
        <v>17.625971</v>
      </c>
      <c r="I16" s="42">
        <v>17.903547</v>
      </c>
      <c r="J16" s="42">
        <v>18.134867</v>
      </c>
      <c r="K16" s="42">
        <v>18.444447</v>
      </c>
      <c r="L16" s="42">
        <v>18.508569999999999</v>
      </c>
      <c r="M16" s="42">
        <v>18.565725</v>
      </c>
      <c r="N16" s="42">
        <v>18.607476999999999</v>
      </c>
      <c r="O16" s="42">
        <v>18.69558</v>
      </c>
      <c r="P16" s="42">
        <v>18.956462999999999</v>
      </c>
      <c r="Q16" s="42">
        <v>19.052042</v>
      </c>
      <c r="R16" s="42">
        <v>19.248858999999999</v>
      </c>
      <c r="S16" s="42">
        <v>19.504715000000001</v>
      </c>
      <c r="T16" s="42">
        <v>19.731387999999999</v>
      </c>
      <c r="U16" s="42">
        <v>19.905725</v>
      </c>
      <c r="V16" s="42">
        <v>20.124555999999998</v>
      </c>
      <c r="W16" s="42">
        <v>20.355029999999999</v>
      </c>
      <c r="X16" s="42">
        <v>20.448519000000001</v>
      </c>
      <c r="Y16" s="42">
        <v>20.792003999999999</v>
      </c>
      <c r="Z16" s="42">
        <v>20.939291000000001</v>
      </c>
      <c r="AA16" s="42">
        <v>21.057186000000002</v>
      </c>
      <c r="AB16" s="42">
        <v>21.235984999999999</v>
      </c>
      <c r="AC16" s="42">
        <v>21.378388999999999</v>
      </c>
      <c r="AD16" s="42">
        <v>21.563662999999998</v>
      </c>
      <c r="AE16" s="42">
        <v>21.702648</v>
      </c>
      <c r="AF16" s="42">
        <v>21.904242</v>
      </c>
      <c r="AG16" s="42">
        <v>22.034279000000002</v>
      </c>
      <c r="AH16" s="42">
        <v>22.195848000000002</v>
      </c>
      <c r="AI16" s="42">
        <v>22.408215999999999</v>
      </c>
      <c r="AJ16" s="42">
        <v>22.605574000000001</v>
      </c>
      <c r="AK16" s="42">
        <v>22.732685</v>
      </c>
      <c r="AL16" s="40">
        <v>8.3330000000000001E-3</v>
      </c>
    </row>
    <row r="17" spans="1:38" ht="15" customHeight="1" x14ac:dyDescent="0.45">
      <c r="A17" s="34" t="s">
        <v>310</v>
      </c>
      <c r="B17" s="38" t="s">
        <v>311</v>
      </c>
      <c r="C17" s="42">
        <v>15.611299000000001</v>
      </c>
      <c r="D17" s="42">
        <v>18.190905000000001</v>
      </c>
      <c r="E17" s="42">
        <v>18.874865</v>
      </c>
      <c r="F17" s="42">
        <v>19.655369</v>
      </c>
      <c r="G17" s="42">
        <v>22.921983999999998</v>
      </c>
      <c r="H17" s="42">
        <v>24.512594</v>
      </c>
      <c r="I17" s="42">
        <v>25.322271000000001</v>
      </c>
      <c r="J17" s="42">
        <v>26.047235000000001</v>
      </c>
      <c r="K17" s="42">
        <v>26.348300999999999</v>
      </c>
      <c r="L17" s="42">
        <v>26.570868000000001</v>
      </c>
      <c r="M17" s="42">
        <v>26.635874000000001</v>
      </c>
      <c r="N17" s="42">
        <v>26.916492000000002</v>
      </c>
      <c r="O17" s="42">
        <v>27.202255000000001</v>
      </c>
      <c r="P17" s="42">
        <v>27.563381</v>
      </c>
      <c r="Q17" s="42">
        <v>27.785617999999999</v>
      </c>
      <c r="R17" s="42">
        <v>28.135000000000002</v>
      </c>
      <c r="S17" s="42">
        <v>28.311229999999998</v>
      </c>
      <c r="T17" s="42">
        <v>28.579037</v>
      </c>
      <c r="U17" s="42">
        <v>28.871407999999999</v>
      </c>
      <c r="V17" s="42">
        <v>29.016226</v>
      </c>
      <c r="W17" s="42">
        <v>29.135559000000001</v>
      </c>
      <c r="X17" s="42">
        <v>29.626532000000001</v>
      </c>
      <c r="Y17" s="42">
        <v>29.760321000000001</v>
      </c>
      <c r="Z17" s="42">
        <v>29.980094999999999</v>
      </c>
      <c r="AA17" s="42">
        <v>30.164864999999999</v>
      </c>
      <c r="AB17" s="42">
        <v>30.366824999999999</v>
      </c>
      <c r="AC17" s="42">
        <v>30.382145000000001</v>
      </c>
      <c r="AD17" s="42">
        <v>30.4314</v>
      </c>
      <c r="AE17" s="42">
        <v>30.431916999999999</v>
      </c>
      <c r="AF17" s="42">
        <v>30.488115000000001</v>
      </c>
      <c r="AG17" s="42">
        <v>30.398264000000001</v>
      </c>
      <c r="AH17" s="42">
        <v>30.508075999999999</v>
      </c>
      <c r="AI17" s="42">
        <v>30.623531</v>
      </c>
      <c r="AJ17" s="42">
        <v>30.522767999999999</v>
      </c>
      <c r="AK17" s="42">
        <v>30.579048</v>
      </c>
      <c r="AL17" s="40">
        <v>1.5864E-2</v>
      </c>
    </row>
    <row r="18" spans="1:38" ht="15" customHeight="1" x14ac:dyDescent="0.45">
      <c r="A18" s="34" t="s">
        <v>312</v>
      </c>
      <c r="B18" s="38" t="s">
        <v>313</v>
      </c>
      <c r="C18" s="42">
        <v>9.9288059999999998</v>
      </c>
      <c r="D18" s="42">
        <v>10.773175999999999</v>
      </c>
      <c r="E18" s="42">
        <v>10.390468</v>
      </c>
      <c r="F18" s="42">
        <v>10.789082000000001</v>
      </c>
      <c r="G18" s="42">
        <v>11.06382</v>
      </c>
      <c r="H18" s="42">
        <v>11.172378</v>
      </c>
      <c r="I18" s="42">
        <v>11.276792</v>
      </c>
      <c r="J18" s="42">
        <v>11.516977000000001</v>
      </c>
      <c r="K18" s="42">
        <v>11.857041000000001</v>
      </c>
      <c r="L18" s="42">
        <v>12.01146</v>
      </c>
      <c r="M18" s="42">
        <v>12.048026999999999</v>
      </c>
      <c r="N18" s="42">
        <v>12.125622</v>
      </c>
      <c r="O18" s="42">
        <v>12.128204</v>
      </c>
      <c r="P18" s="42">
        <v>12.286273</v>
      </c>
      <c r="Q18" s="42">
        <v>12.285990999999999</v>
      </c>
      <c r="R18" s="42">
        <v>12.321609</v>
      </c>
      <c r="S18" s="42">
        <v>12.362079</v>
      </c>
      <c r="T18" s="42">
        <v>12.402274999999999</v>
      </c>
      <c r="U18" s="42">
        <v>12.441359</v>
      </c>
      <c r="V18" s="42">
        <v>12.475882</v>
      </c>
      <c r="W18" s="42">
        <v>12.585224</v>
      </c>
      <c r="X18" s="42">
        <v>12.647278</v>
      </c>
      <c r="Y18" s="42">
        <v>12.716407999999999</v>
      </c>
      <c r="Z18" s="42">
        <v>12.764773999999999</v>
      </c>
      <c r="AA18" s="42">
        <v>12.802239999999999</v>
      </c>
      <c r="AB18" s="42">
        <v>12.866659</v>
      </c>
      <c r="AC18" s="42">
        <v>12.966131000000001</v>
      </c>
      <c r="AD18" s="42">
        <v>12.994486</v>
      </c>
      <c r="AE18" s="42">
        <v>13.041449999999999</v>
      </c>
      <c r="AF18" s="42">
        <v>13.127465000000001</v>
      </c>
      <c r="AG18" s="42">
        <v>13.194571</v>
      </c>
      <c r="AH18" s="42">
        <v>13.258160999999999</v>
      </c>
      <c r="AI18" s="42">
        <v>13.320793999999999</v>
      </c>
      <c r="AJ18" s="42">
        <v>13.410131</v>
      </c>
      <c r="AK18" s="42">
        <v>13.488025</v>
      </c>
      <c r="AL18" s="40">
        <v>6.8339999999999998E-3</v>
      </c>
    </row>
    <row r="19" spans="1:38" ht="15" customHeight="1" x14ac:dyDescent="0.45">
      <c r="A19" s="34" t="s">
        <v>314</v>
      </c>
      <c r="B19" s="38" t="s">
        <v>315</v>
      </c>
      <c r="C19" s="42">
        <v>37.463527999999997</v>
      </c>
      <c r="D19" s="42">
        <v>37.117286999999997</v>
      </c>
      <c r="E19" s="42">
        <v>37.082081000000002</v>
      </c>
      <c r="F19" s="42">
        <v>38.073470999999998</v>
      </c>
      <c r="G19" s="42">
        <v>39.182076000000002</v>
      </c>
      <c r="H19" s="42">
        <v>39.416718000000003</v>
      </c>
      <c r="I19" s="42">
        <v>39.634495000000001</v>
      </c>
      <c r="J19" s="42">
        <v>39.902878000000001</v>
      </c>
      <c r="K19" s="42">
        <v>40.155811</v>
      </c>
      <c r="L19" s="42">
        <v>40.574069999999999</v>
      </c>
      <c r="M19" s="42">
        <v>40.766857000000002</v>
      </c>
      <c r="N19" s="42">
        <v>40.890030000000003</v>
      </c>
      <c r="O19" s="42">
        <v>40.970118999999997</v>
      </c>
      <c r="P19" s="42">
        <v>41.044178000000002</v>
      </c>
      <c r="Q19" s="42">
        <v>41.166339999999998</v>
      </c>
      <c r="R19" s="42">
        <v>41.326126000000002</v>
      </c>
      <c r="S19" s="42">
        <v>41.375717000000002</v>
      </c>
      <c r="T19" s="42">
        <v>41.409157</v>
      </c>
      <c r="U19" s="42">
        <v>41.374409</v>
      </c>
      <c r="V19" s="42">
        <v>41.315143999999997</v>
      </c>
      <c r="W19" s="42">
        <v>41.280051999999998</v>
      </c>
      <c r="X19" s="42">
        <v>41.248184000000002</v>
      </c>
      <c r="Y19" s="42">
        <v>41.270412</v>
      </c>
      <c r="Z19" s="42">
        <v>41.274203999999997</v>
      </c>
      <c r="AA19" s="42">
        <v>41.286693999999997</v>
      </c>
      <c r="AB19" s="42">
        <v>41.289473999999998</v>
      </c>
      <c r="AC19" s="42">
        <v>41.235396999999999</v>
      </c>
      <c r="AD19" s="42">
        <v>41.158214999999998</v>
      </c>
      <c r="AE19" s="42">
        <v>41.106265999999998</v>
      </c>
      <c r="AF19" s="42">
        <v>41.064819</v>
      </c>
      <c r="AG19" s="42">
        <v>40.946944999999999</v>
      </c>
      <c r="AH19" s="42">
        <v>40.944412</v>
      </c>
      <c r="AI19" s="42">
        <v>41.040790999999999</v>
      </c>
      <c r="AJ19" s="42">
        <v>41.001975999999999</v>
      </c>
      <c r="AK19" s="42">
        <v>40.739207999999998</v>
      </c>
      <c r="AL19" s="40">
        <v>2.8249999999999998E-3</v>
      </c>
    </row>
    <row r="21" spans="1:38" ht="15" customHeight="1" x14ac:dyDescent="0.35">
      <c r="B21" s="37" t="s">
        <v>316</v>
      </c>
    </row>
    <row r="22" spans="1:38" ht="15" customHeight="1" x14ac:dyDescent="0.45">
      <c r="A22" s="34" t="s">
        <v>317</v>
      </c>
      <c r="B22" s="38" t="s">
        <v>309</v>
      </c>
      <c r="C22" s="42">
        <v>14.815950000000001</v>
      </c>
      <c r="D22" s="42">
        <v>15.444172999999999</v>
      </c>
      <c r="E22" s="42">
        <v>14.656136999999999</v>
      </c>
      <c r="F22" s="42">
        <v>14.761590999999999</v>
      </c>
      <c r="G22" s="42">
        <v>15.4697</v>
      </c>
      <c r="H22" s="42">
        <v>15.734057999999999</v>
      </c>
      <c r="I22" s="42">
        <v>15.973036</v>
      </c>
      <c r="J22" s="42">
        <v>16.172903000000002</v>
      </c>
      <c r="K22" s="42">
        <v>16.479541999999999</v>
      </c>
      <c r="L22" s="42">
        <v>16.535025000000001</v>
      </c>
      <c r="M22" s="42">
        <v>16.583947999999999</v>
      </c>
      <c r="N22" s="42">
        <v>16.618483000000001</v>
      </c>
      <c r="O22" s="42">
        <v>16.693375</v>
      </c>
      <c r="P22" s="42">
        <v>16.922446999999998</v>
      </c>
      <c r="Q22" s="42">
        <v>17.004432999999999</v>
      </c>
      <c r="R22" s="42">
        <v>17.172909000000001</v>
      </c>
      <c r="S22" s="42">
        <v>17.393183000000001</v>
      </c>
      <c r="T22" s="42">
        <v>17.587854</v>
      </c>
      <c r="U22" s="42">
        <v>17.737244</v>
      </c>
      <c r="V22" s="42">
        <v>17.925281999999999</v>
      </c>
      <c r="W22" s="42">
        <v>18.123723999999999</v>
      </c>
      <c r="X22" s="42">
        <v>18.203137999999999</v>
      </c>
      <c r="Y22" s="42">
        <v>18.498940999999999</v>
      </c>
      <c r="Z22" s="42">
        <v>18.625132000000001</v>
      </c>
      <c r="AA22" s="42">
        <v>18.725950000000001</v>
      </c>
      <c r="AB22" s="42">
        <v>18.879235999999999</v>
      </c>
      <c r="AC22" s="42">
        <v>19.001170999999999</v>
      </c>
      <c r="AD22" s="42">
        <v>19.160050999999999</v>
      </c>
      <c r="AE22" s="42">
        <v>19.278867999999999</v>
      </c>
      <c r="AF22" s="42">
        <v>19.451765000000002</v>
      </c>
      <c r="AG22" s="42">
        <v>19.563065000000002</v>
      </c>
      <c r="AH22" s="42">
        <v>19.700956000000001</v>
      </c>
      <c r="AI22" s="42">
        <v>19.883509</v>
      </c>
      <c r="AJ22" s="42">
        <v>20.052392999999999</v>
      </c>
      <c r="AK22" s="42">
        <v>20.160761000000001</v>
      </c>
      <c r="AL22" s="40">
        <v>8.1089999999999999E-3</v>
      </c>
    </row>
    <row r="23" spans="1:38" ht="15" customHeight="1" x14ac:dyDescent="0.45">
      <c r="A23" s="34" t="s">
        <v>318</v>
      </c>
      <c r="B23" s="38" t="s">
        <v>311</v>
      </c>
      <c r="C23" s="42">
        <v>13.760598999999999</v>
      </c>
      <c r="D23" s="42">
        <v>16.037226</v>
      </c>
      <c r="E23" s="42">
        <v>16.622834999999998</v>
      </c>
      <c r="F23" s="42">
        <v>16.936598</v>
      </c>
      <c r="G23" s="42">
        <v>19.721188000000001</v>
      </c>
      <c r="H23" s="42">
        <v>20.845589</v>
      </c>
      <c r="I23" s="42">
        <v>21.172142000000001</v>
      </c>
      <c r="J23" s="42">
        <v>21.415769999999998</v>
      </c>
      <c r="K23" s="42">
        <v>21.934532000000001</v>
      </c>
      <c r="L23" s="42">
        <v>22.152799999999999</v>
      </c>
      <c r="M23" s="42">
        <v>22.227522</v>
      </c>
      <c r="N23" s="42">
        <v>22.500118000000001</v>
      </c>
      <c r="O23" s="42">
        <v>22.786963</v>
      </c>
      <c r="P23" s="42">
        <v>23.169702999999998</v>
      </c>
      <c r="Q23" s="42">
        <v>23.388210000000001</v>
      </c>
      <c r="R23" s="42">
        <v>23.735900999999998</v>
      </c>
      <c r="S23" s="42">
        <v>23.906995999999999</v>
      </c>
      <c r="T23" s="42">
        <v>24.172180000000001</v>
      </c>
      <c r="U23" s="42">
        <v>24.459824000000001</v>
      </c>
      <c r="V23" s="42">
        <v>24.608673</v>
      </c>
      <c r="W23" s="42">
        <v>24.728411000000001</v>
      </c>
      <c r="X23" s="42">
        <v>25.214596</v>
      </c>
      <c r="Y23" s="42">
        <v>25.345341000000001</v>
      </c>
      <c r="Z23" s="42">
        <v>25.557119</v>
      </c>
      <c r="AA23" s="42">
        <v>25.738372999999999</v>
      </c>
      <c r="AB23" s="42">
        <v>25.937035000000002</v>
      </c>
      <c r="AC23" s="42">
        <v>25.952932000000001</v>
      </c>
      <c r="AD23" s="42">
        <v>25.992377999999999</v>
      </c>
      <c r="AE23" s="42">
        <v>25.989134</v>
      </c>
      <c r="AF23" s="42">
        <v>26.046391</v>
      </c>
      <c r="AG23" s="42">
        <v>25.955881000000002</v>
      </c>
      <c r="AH23" s="42">
        <v>26.058685000000001</v>
      </c>
      <c r="AI23" s="42">
        <v>26.168066</v>
      </c>
      <c r="AJ23" s="42">
        <v>26.062452</v>
      </c>
      <c r="AK23" s="42">
        <v>26.118475</v>
      </c>
      <c r="AL23" s="40">
        <v>1.4888999999999999E-2</v>
      </c>
    </row>
    <row r="24" spans="1:38" ht="15" customHeight="1" x14ac:dyDescent="0.45">
      <c r="A24" s="34" t="s">
        <v>319</v>
      </c>
      <c r="B24" s="38" t="s">
        <v>320</v>
      </c>
      <c r="C24" s="42">
        <v>5.27494</v>
      </c>
      <c r="D24" s="42">
        <v>7.0451119999999996</v>
      </c>
      <c r="E24" s="42">
        <v>6.9616949999999997</v>
      </c>
      <c r="F24" s="42">
        <v>7.5965759999999998</v>
      </c>
      <c r="G24" s="42">
        <v>10.195573</v>
      </c>
      <c r="H24" s="42">
        <v>11.150397</v>
      </c>
      <c r="I24" s="42">
        <v>11.422777</v>
      </c>
      <c r="J24" s="42">
        <v>11.565137</v>
      </c>
      <c r="K24" s="42">
        <v>11.650383</v>
      </c>
      <c r="L24" s="42">
        <v>11.668450999999999</v>
      </c>
      <c r="M24" s="42">
        <v>11.89968</v>
      </c>
      <c r="N24" s="42">
        <v>12.106985</v>
      </c>
      <c r="O24" s="42">
        <v>12.266544</v>
      </c>
      <c r="P24" s="42">
        <v>12.566876000000001</v>
      </c>
      <c r="Q24" s="42">
        <v>12.749483</v>
      </c>
      <c r="R24" s="42">
        <v>13.025845</v>
      </c>
      <c r="S24" s="42">
        <v>13.166717999999999</v>
      </c>
      <c r="T24" s="42">
        <v>13.366868</v>
      </c>
      <c r="U24" s="42">
        <v>13.536216</v>
      </c>
      <c r="V24" s="42">
        <v>13.731956</v>
      </c>
      <c r="W24" s="42">
        <v>13.801190999999999</v>
      </c>
      <c r="X24" s="42">
        <v>14.173985</v>
      </c>
      <c r="Y24" s="42">
        <v>14.314439999999999</v>
      </c>
      <c r="Z24" s="42">
        <v>14.502871000000001</v>
      </c>
      <c r="AA24" s="42">
        <v>14.66234</v>
      </c>
      <c r="AB24" s="42">
        <v>14.823024999999999</v>
      </c>
      <c r="AC24" s="42">
        <v>14.910162</v>
      </c>
      <c r="AD24" s="42">
        <v>14.972598</v>
      </c>
      <c r="AE24" s="42">
        <v>14.97489</v>
      </c>
      <c r="AF24" s="42">
        <v>15.016002</v>
      </c>
      <c r="AG24" s="42">
        <v>15.023220999999999</v>
      </c>
      <c r="AH24" s="42">
        <v>15.060152</v>
      </c>
      <c r="AI24" s="42">
        <v>15.140577</v>
      </c>
      <c r="AJ24" s="42">
        <v>15.279635000000001</v>
      </c>
      <c r="AK24" s="42">
        <v>15.445945999999999</v>
      </c>
      <c r="AL24" s="40">
        <v>2.4073000000000001E-2</v>
      </c>
    </row>
    <row r="25" spans="1:38" ht="15" customHeight="1" x14ac:dyDescent="0.45">
      <c r="A25" s="34" t="s">
        <v>321</v>
      </c>
      <c r="B25" s="38" t="s">
        <v>313</v>
      </c>
      <c r="C25" s="42">
        <v>7.2358079999999996</v>
      </c>
      <c r="D25" s="42">
        <v>7.8182229999999997</v>
      </c>
      <c r="E25" s="42">
        <v>7.6761249999999999</v>
      </c>
      <c r="F25" s="42">
        <v>8.0369430000000008</v>
      </c>
      <c r="G25" s="42">
        <v>8.3777450000000009</v>
      </c>
      <c r="H25" s="42">
        <v>8.5644259999999992</v>
      </c>
      <c r="I25" s="42">
        <v>8.7534369999999999</v>
      </c>
      <c r="J25" s="42">
        <v>9.0750810000000008</v>
      </c>
      <c r="K25" s="42">
        <v>9.3416010000000007</v>
      </c>
      <c r="L25" s="42">
        <v>9.4618649999999995</v>
      </c>
      <c r="M25" s="42">
        <v>9.4705670000000008</v>
      </c>
      <c r="N25" s="42">
        <v>9.5236909999999995</v>
      </c>
      <c r="O25" s="42">
        <v>9.5037000000000003</v>
      </c>
      <c r="P25" s="42">
        <v>9.6323679999999996</v>
      </c>
      <c r="Q25" s="42">
        <v>9.6089269999999996</v>
      </c>
      <c r="R25" s="42">
        <v>9.622814</v>
      </c>
      <c r="S25" s="42">
        <v>9.6410990000000005</v>
      </c>
      <c r="T25" s="42">
        <v>9.6581340000000004</v>
      </c>
      <c r="U25" s="42">
        <v>9.6733239999999991</v>
      </c>
      <c r="V25" s="42">
        <v>9.6846200000000007</v>
      </c>
      <c r="W25" s="42">
        <v>9.7694050000000008</v>
      </c>
      <c r="X25" s="42">
        <v>9.8064560000000007</v>
      </c>
      <c r="Y25" s="42">
        <v>9.8525170000000006</v>
      </c>
      <c r="Z25" s="42">
        <v>9.8801780000000008</v>
      </c>
      <c r="AA25" s="42">
        <v>9.8992699999999996</v>
      </c>
      <c r="AB25" s="42">
        <v>9.9463419999999996</v>
      </c>
      <c r="AC25" s="42">
        <v>10.029787000000001</v>
      </c>
      <c r="AD25" s="42">
        <v>10.043542</v>
      </c>
      <c r="AE25" s="42">
        <v>10.077959999999999</v>
      </c>
      <c r="AF25" s="42">
        <v>10.150383</v>
      </c>
      <c r="AG25" s="42">
        <v>10.204712000000001</v>
      </c>
      <c r="AH25" s="42">
        <v>10.256249</v>
      </c>
      <c r="AI25" s="42">
        <v>10.307169</v>
      </c>
      <c r="AJ25" s="42">
        <v>10.384546</v>
      </c>
      <c r="AK25" s="42">
        <v>10.450438</v>
      </c>
      <c r="AL25" s="40">
        <v>8.8319999999999996E-3</v>
      </c>
    </row>
    <row r="26" spans="1:38" ht="15" customHeight="1" x14ac:dyDescent="0.45">
      <c r="A26" s="34" t="s">
        <v>322</v>
      </c>
      <c r="B26" s="38" t="s">
        <v>315</v>
      </c>
      <c r="C26" s="42">
        <v>31.234514000000001</v>
      </c>
      <c r="D26" s="42">
        <v>31.321059999999999</v>
      </c>
      <c r="E26" s="42">
        <v>31.504498000000002</v>
      </c>
      <c r="F26" s="42">
        <v>31.655645</v>
      </c>
      <c r="G26" s="42">
        <v>32.416511999999997</v>
      </c>
      <c r="H26" s="42">
        <v>32.302948000000001</v>
      </c>
      <c r="I26" s="42">
        <v>32.436024000000003</v>
      </c>
      <c r="J26" s="42">
        <v>32.502082999999999</v>
      </c>
      <c r="K26" s="42">
        <v>32.568153000000002</v>
      </c>
      <c r="L26" s="42">
        <v>32.952235999999999</v>
      </c>
      <c r="M26" s="42">
        <v>33.030589999999997</v>
      </c>
      <c r="N26" s="42">
        <v>33.106903000000003</v>
      </c>
      <c r="O26" s="42">
        <v>33.130211000000003</v>
      </c>
      <c r="P26" s="42">
        <v>33.142021</v>
      </c>
      <c r="Q26" s="42">
        <v>33.201374000000001</v>
      </c>
      <c r="R26" s="42">
        <v>33.257652</v>
      </c>
      <c r="S26" s="42">
        <v>33.206733999999997</v>
      </c>
      <c r="T26" s="42">
        <v>33.145454000000001</v>
      </c>
      <c r="U26" s="42">
        <v>33.067677000000003</v>
      </c>
      <c r="V26" s="42">
        <v>32.981445000000001</v>
      </c>
      <c r="W26" s="42">
        <v>32.942627000000002</v>
      </c>
      <c r="X26" s="42">
        <v>32.872951999999998</v>
      </c>
      <c r="Y26" s="42">
        <v>32.862639999999999</v>
      </c>
      <c r="Z26" s="42">
        <v>32.832366999999998</v>
      </c>
      <c r="AA26" s="42">
        <v>32.787703999999998</v>
      </c>
      <c r="AB26" s="42">
        <v>32.722239999999999</v>
      </c>
      <c r="AC26" s="42">
        <v>32.620541000000003</v>
      </c>
      <c r="AD26" s="42">
        <v>32.532558000000002</v>
      </c>
      <c r="AE26" s="42">
        <v>32.427504999999996</v>
      </c>
      <c r="AF26" s="42">
        <v>32.312057000000003</v>
      </c>
      <c r="AG26" s="42">
        <v>32.146518999999998</v>
      </c>
      <c r="AH26" s="42">
        <v>32.076186999999997</v>
      </c>
      <c r="AI26" s="42">
        <v>32.091327999999997</v>
      </c>
      <c r="AJ26" s="42">
        <v>32.007964999999999</v>
      </c>
      <c r="AK26" s="42">
        <v>31.779423000000001</v>
      </c>
      <c r="AL26" s="40">
        <v>4.4000000000000002E-4</v>
      </c>
    </row>
    <row r="28" spans="1:38" ht="15" customHeight="1" x14ac:dyDescent="0.35">
      <c r="B28" s="37" t="s">
        <v>323</v>
      </c>
    </row>
    <row r="29" spans="1:38" ht="15" customHeight="1" x14ac:dyDescent="0.45">
      <c r="A29" s="34" t="s">
        <v>324</v>
      </c>
      <c r="B29" s="38" t="s">
        <v>309</v>
      </c>
      <c r="C29" s="42">
        <v>11.673769999999999</v>
      </c>
      <c r="D29" s="42">
        <v>12.419774</v>
      </c>
      <c r="E29" s="42">
        <v>11.471807999999999</v>
      </c>
      <c r="F29" s="42">
        <v>11.594818</v>
      </c>
      <c r="G29" s="42">
        <v>12.435618</v>
      </c>
      <c r="H29" s="42">
        <v>12.750909</v>
      </c>
      <c r="I29" s="42">
        <v>13.035876</v>
      </c>
      <c r="J29" s="42">
        <v>13.272093999999999</v>
      </c>
      <c r="K29" s="42">
        <v>13.410634</v>
      </c>
      <c r="L29" s="42">
        <v>13.477383</v>
      </c>
      <c r="M29" s="42">
        <v>13.536187</v>
      </c>
      <c r="N29" s="42">
        <v>13.578403</v>
      </c>
      <c r="O29" s="42">
        <v>13.668303999999999</v>
      </c>
      <c r="P29" s="42">
        <v>13.910195999999999</v>
      </c>
      <c r="Q29" s="42">
        <v>14.007916</v>
      </c>
      <c r="R29" s="42">
        <v>14.209624</v>
      </c>
      <c r="S29" s="42">
        <v>14.471893</v>
      </c>
      <c r="T29" s="42">
        <v>14.704165</v>
      </c>
      <c r="U29" s="42">
        <v>14.882740999999999</v>
      </c>
      <c r="V29" s="42">
        <v>15.107113999999999</v>
      </c>
      <c r="W29" s="42">
        <v>15.343349999999999</v>
      </c>
      <c r="X29" s="42">
        <v>15.438872</v>
      </c>
      <c r="Y29" s="42">
        <v>15.79116</v>
      </c>
      <c r="Z29" s="42">
        <v>15.941803</v>
      </c>
      <c r="AA29" s="42">
        <v>16.062193000000001</v>
      </c>
      <c r="AB29" s="42">
        <v>16.245128999999999</v>
      </c>
      <c r="AC29" s="42">
        <v>16.390620999999999</v>
      </c>
      <c r="AD29" s="42">
        <v>16.580095</v>
      </c>
      <c r="AE29" s="42">
        <v>16.721972999999998</v>
      </c>
      <c r="AF29" s="42">
        <v>16.928087000000001</v>
      </c>
      <c r="AG29" s="42">
        <v>17.060618999999999</v>
      </c>
      <c r="AH29" s="42">
        <v>17.225611000000001</v>
      </c>
      <c r="AI29" s="42">
        <v>17.442698</v>
      </c>
      <c r="AJ29" s="42">
        <v>17.644456999999999</v>
      </c>
      <c r="AK29" s="42">
        <v>17.773993999999998</v>
      </c>
      <c r="AL29" s="40">
        <v>1.0921E-2</v>
      </c>
    </row>
    <row r="30" spans="1:38" ht="15" customHeight="1" x14ac:dyDescent="0.45">
      <c r="A30" s="34" t="s">
        <v>325</v>
      </c>
      <c r="B30" s="38" t="s">
        <v>311</v>
      </c>
      <c r="C30" s="42">
        <v>13.740497</v>
      </c>
      <c r="D30" s="42">
        <v>16.010017000000001</v>
      </c>
      <c r="E30" s="42">
        <v>16.615976</v>
      </c>
      <c r="F30" s="42">
        <v>16.866833</v>
      </c>
      <c r="G30" s="42">
        <v>19.598026000000001</v>
      </c>
      <c r="H30" s="42">
        <v>20.703735000000002</v>
      </c>
      <c r="I30" s="42">
        <v>21.017206000000002</v>
      </c>
      <c r="J30" s="42">
        <v>21.276266</v>
      </c>
      <c r="K30" s="42">
        <v>21.606359000000001</v>
      </c>
      <c r="L30" s="42">
        <v>21.856503</v>
      </c>
      <c r="M30" s="42">
        <v>21.949456999999999</v>
      </c>
      <c r="N30" s="42">
        <v>22.228348</v>
      </c>
      <c r="O30" s="42">
        <v>22.533837999999999</v>
      </c>
      <c r="P30" s="42">
        <v>22.886965</v>
      </c>
      <c r="Q30" s="42">
        <v>23.113752000000002</v>
      </c>
      <c r="R30" s="42">
        <v>23.464357</v>
      </c>
      <c r="S30" s="42">
        <v>23.628574</v>
      </c>
      <c r="T30" s="42">
        <v>23.900037999999999</v>
      </c>
      <c r="U30" s="42">
        <v>24.196601999999999</v>
      </c>
      <c r="V30" s="42">
        <v>24.359648</v>
      </c>
      <c r="W30" s="42">
        <v>24.489644999999999</v>
      </c>
      <c r="X30" s="42">
        <v>24.975897</v>
      </c>
      <c r="Y30" s="42">
        <v>25.113636</v>
      </c>
      <c r="Z30" s="42">
        <v>25.324134999999998</v>
      </c>
      <c r="AA30" s="42">
        <v>25.507891000000001</v>
      </c>
      <c r="AB30" s="42">
        <v>25.708742000000001</v>
      </c>
      <c r="AC30" s="42">
        <v>25.729225</v>
      </c>
      <c r="AD30" s="42">
        <v>25.764524000000002</v>
      </c>
      <c r="AE30" s="42">
        <v>25.759836</v>
      </c>
      <c r="AF30" s="42">
        <v>25.826184999999999</v>
      </c>
      <c r="AG30" s="42">
        <v>25.742612999999999</v>
      </c>
      <c r="AH30" s="42">
        <v>25.844432999999999</v>
      </c>
      <c r="AI30" s="42">
        <v>25.941524999999999</v>
      </c>
      <c r="AJ30" s="42">
        <v>25.822447</v>
      </c>
      <c r="AK30" s="42">
        <v>25.881595999999998</v>
      </c>
      <c r="AL30" s="40">
        <v>1.4662E-2</v>
      </c>
    </row>
    <row r="31" spans="1:38" ht="15" customHeight="1" x14ac:dyDescent="0.45">
      <c r="A31" s="34" t="s">
        <v>326</v>
      </c>
      <c r="B31" s="38" t="s">
        <v>320</v>
      </c>
      <c r="C31" s="42">
        <v>4.9955489999999996</v>
      </c>
      <c r="D31" s="42">
        <v>6.6671880000000003</v>
      </c>
      <c r="E31" s="42">
        <v>6.5998900000000003</v>
      </c>
      <c r="F31" s="42">
        <v>7.4933519999999998</v>
      </c>
      <c r="G31" s="42">
        <v>10.523804999999999</v>
      </c>
      <c r="H31" s="42">
        <v>11.927579</v>
      </c>
      <c r="I31" s="42">
        <v>12.658408</v>
      </c>
      <c r="J31" s="42">
        <v>13.253743999999999</v>
      </c>
      <c r="K31" s="42">
        <v>13.345649999999999</v>
      </c>
      <c r="L31" s="42">
        <v>13.362716000000001</v>
      </c>
      <c r="M31" s="42">
        <v>13.594503</v>
      </c>
      <c r="N31" s="42">
        <v>13.799670000000001</v>
      </c>
      <c r="O31" s="42">
        <v>13.957148999999999</v>
      </c>
      <c r="P31" s="42">
        <v>14.255292000000001</v>
      </c>
      <c r="Q31" s="42">
        <v>14.431661999999999</v>
      </c>
      <c r="R31" s="42">
        <v>14.703008000000001</v>
      </c>
      <c r="S31" s="42">
        <v>14.838407</v>
      </c>
      <c r="T31" s="42">
        <v>15.034172</v>
      </c>
      <c r="U31" s="42">
        <v>15.199439999999999</v>
      </c>
      <c r="V31" s="42">
        <v>15.370957000000001</v>
      </c>
      <c r="W31" s="42">
        <v>15.422413000000001</v>
      </c>
      <c r="X31" s="42">
        <v>15.793283000000001</v>
      </c>
      <c r="Y31" s="42">
        <v>15.929212</v>
      </c>
      <c r="Z31" s="42">
        <v>16.115061000000001</v>
      </c>
      <c r="AA31" s="42">
        <v>16.271705999999998</v>
      </c>
      <c r="AB31" s="42">
        <v>16.428661000000002</v>
      </c>
      <c r="AC31" s="42">
        <v>16.510694999999998</v>
      </c>
      <c r="AD31" s="42">
        <v>16.580891000000001</v>
      </c>
      <c r="AE31" s="42">
        <v>16.597832</v>
      </c>
      <c r="AF31" s="42">
        <v>16.632612000000002</v>
      </c>
      <c r="AG31" s="42">
        <v>16.557148000000002</v>
      </c>
      <c r="AH31" s="42">
        <v>16.592707000000001</v>
      </c>
      <c r="AI31" s="42">
        <v>16.724599999999999</v>
      </c>
      <c r="AJ31" s="42">
        <v>16.774025000000002</v>
      </c>
      <c r="AK31" s="42">
        <v>16.960595999999999</v>
      </c>
      <c r="AL31" s="40">
        <v>2.8698000000000001E-2</v>
      </c>
    </row>
    <row r="32" spans="1:38" ht="15" customHeight="1" x14ac:dyDescent="0.45">
      <c r="A32" s="34" t="s">
        <v>327</v>
      </c>
      <c r="B32" s="38" t="s">
        <v>328</v>
      </c>
      <c r="C32" s="42">
        <v>3.4700150000000001</v>
      </c>
      <c r="D32" s="42">
        <v>3.951238</v>
      </c>
      <c r="E32" s="42">
        <v>4.0154389999999998</v>
      </c>
      <c r="F32" s="42">
        <v>4.3404660000000002</v>
      </c>
      <c r="G32" s="42">
        <v>4.5860750000000001</v>
      </c>
      <c r="H32" s="42">
        <v>4.5499229999999997</v>
      </c>
      <c r="I32" s="42">
        <v>4.5810589999999998</v>
      </c>
      <c r="J32" s="42">
        <v>4.7081020000000002</v>
      </c>
      <c r="K32" s="42">
        <v>4.7970629999999996</v>
      </c>
      <c r="L32" s="42">
        <v>4.9204860000000004</v>
      </c>
      <c r="M32" s="42">
        <v>4.9556849999999999</v>
      </c>
      <c r="N32" s="42">
        <v>5.0003440000000001</v>
      </c>
      <c r="O32" s="42">
        <v>5.0038650000000002</v>
      </c>
      <c r="P32" s="42">
        <v>5.0658799999999999</v>
      </c>
      <c r="Q32" s="42">
        <v>5.0632520000000003</v>
      </c>
      <c r="R32" s="42">
        <v>5.0645230000000003</v>
      </c>
      <c r="S32" s="42">
        <v>5.0753820000000003</v>
      </c>
      <c r="T32" s="42">
        <v>5.0724660000000004</v>
      </c>
      <c r="U32" s="42">
        <v>5.0793879999999998</v>
      </c>
      <c r="V32" s="42">
        <v>5.0748239999999996</v>
      </c>
      <c r="W32" s="42">
        <v>5.1678199999999999</v>
      </c>
      <c r="X32" s="42">
        <v>5.1831500000000004</v>
      </c>
      <c r="Y32" s="42">
        <v>5.2441469999999999</v>
      </c>
      <c r="Z32" s="42">
        <v>5.2871410000000001</v>
      </c>
      <c r="AA32" s="42">
        <v>5.3121239999999998</v>
      </c>
      <c r="AB32" s="42">
        <v>5.3468349999999996</v>
      </c>
      <c r="AC32" s="42">
        <v>5.4084570000000003</v>
      </c>
      <c r="AD32" s="42">
        <v>5.4462669999999997</v>
      </c>
      <c r="AE32" s="42">
        <v>5.4954020000000003</v>
      </c>
      <c r="AF32" s="42">
        <v>5.5454759999999998</v>
      </c>
      <c r="AG32" s="42">
        <v>5.5950259999999998</v>
      </c>
      <c r="AH32" s="42">
        <v>5.6452239999999998</v>
      </c>
      <c r="AI32" s="42">
        <v>5.7269540000000001</v>
      </c>
      <c r="AJ32" s="42">
        <v>5.7939220000000002</v>
      </c>
      <c r="AK32" s="42">
        <v>5.8770429999999996</v>
      </c>
      <c r="AL32" s="40">
        <v>1.2104E-2</v>
      </c>
    </row>
    <row r="33" spans="1:38" ht="15" customHeight="1" x14ac:dyDescent="0.45">
      <c r="A33" s="34" t="s">
        <v>329</v>
      </c>
      <c r="B33" s="38" t="s">
        <v>330</v>
      </c>
      <c r="C33" s="42">
        <v>4.3029599999999997</v>
      </c>
      <c r="D33" s="42">
        <v>4.2371480000000004</v>
      </c>
      <c r="E33" s="42">
        <v>4.1703099999999997</v>
      </c>
      <c r="F33" s="42">
        <v>4.2331500000000002</v>
      </c>
      <c r="G33" s="42">
        <v>4.3093240000000002</v>
      </c>
      <c r="H33" s="42">
        <v>4.345199</v>
      </c>
      <c r="I33" s="42">
        <v>4.3996389999999996</v>
      </c>
      <c r="J33" s="42">
        <v>4.4635179999999997</v>
      </c>
      <c r="K33" s="42">
        <v>4.5178240000000001</v>
      </c>
      <c r="L33" s="42">
        <v>4.5679080000000001</v>
      </c>
      <c r="M33" s="42">
        <v>4.5992160000000002</v>
      </c>
      <c r="N33" s="42">
        <v>4.6139849999999996</v>
      </c>
      <c r="O33" s="42">
        <v>4.621391</v>
      </c>
      <c r="P33" s="42">
        <v>4.6339079999999999</v>
      </c>
      <c r="Q33" s="42">
        <v>4.6516469999999996</v>
      </c>
      <c r="R33" s="42">
        <v>4.6703939999999999</v>
      </c>
      <c r="S33" s="42">
        <v>4.6886950000000001</v>
      </c>
      <c r="T33" s="42">
        <v>4.7097800000000003</v>
      </c>
      <c r="U33" s="42">
        <v>4.7219410000000002</v>
      </c>
      <c r="V33" s="42">
        <v>4.7466970000000002</v>
      </c>
      <c r="W33" s="42">
        <v>4.7643000000000004</v>
      </c>
      <c r="X33" s="42">
        <v>4.7825139999999999</v>
      </c>
      <c r="Y33" s="42">
        <v>4.8000220000000002</v>
      </c>
      <c r="Z33" s="42">
        <v>4.8112440000000003</v>
      </c>
      <c r="AA33" s="42">
        <v>4.8299370000000001</v>
      </c>
      <c r="AB33" s="42">
        <v>4.8518330000000001</v>
      </c>
      <c r="AC33" s="42">
        <v>4.8641160000000001</v>
      </c>
      <c r="AD33" s="42">
        <v>4.8852070000000003</v>
      </c>
      <c r="AE33" s="42">
        <v>4.9098569999999997</v>
      </c>
      <c r="AF33" s="42">
        <v>4.9418259999999998</v>
      </c>
      <c r="AG33" s="42">
        <v>4.9744010000000003</v>
      </c>
      <c r="AH33" s="42">
        <v>5.0108030000000001</v>
      </c>
      <c r="AI33" s="42">
        <v>5.0526799999999996</v>
      </c>
      <c r="AJ33" s="42">
        <v>5.0899960000000002</v>
      </c>
      <c r="AK33" s="42">
        <v>5.1314289999999998</v>
      </c>
      <c r="AL33" s="40">
        <v>5.8199999999999997E-3</v>
      </c>
    </row>
    <row r="34" spans="1:38" ht="15" customHeight="1" x14ac:dyDescent="0.45">
      <c r="A34" s="34" t="s">
        <v>331</v>
      </c>
      <c r="B34" s="38" t="s">
        <v>332</v>
      </c>
      <c r="C34" s="42">
        <v>3.3011300000000001</v>
      </c>
      <c r="D34" s="42">
        <v>3.261285</v>
      </c>
      <c r="E34" s="42">
        <v>3.271379</v>
      </c>
      <c r="F34" s="42">
        <v>3.3266810000000002</v>
      </c>
      <c r="G34" s="42">
        <v>3.3628770000000001</v>
      </c>
      <c r="H34" s="42">
        <v>3.381891</v>
      </c>
      <c r="I34" s="42">
        <v>3.388058</v>
      </c>
      <c r="J34" s="42">
        <v>3.3876919999999999</v>
      </c>
      <c r="K34" s="42">
        <v>3.3911380000000002</v>
      </c>
      <c r="L34" s="42">
        <v>3.4039079999999999</v>
      </c>
      <c r="M34" s="42">
        <v>3.4116659999999999</v>
      </c>
      <c r="N34" s="42">
        <v>3.4044099999999999</v>
      </c>
      <c r="O34" s="42">
        <v>3.396185</v>
      </c>
      <c r="P34" s="42">
        <v>3.385364</v>
      </c>
      <c r="Q34" s="42">
        <v>3.38788</v>
      </c>
      <c r="R34" s="42">
        <v>3.38523</v>
      </c>
      <c r="S34" s="42">
        <v>3.3780250000000001</v>
      </c>
      <c r="T34" s="42">
        <v>3.3749989999999999</v>
      </c>
      <c r="U34" s="42">
        <v>3.3689390000000001</v>
      </c>
      <c r="V34" s="42">
        <v>3.3701530000000002</v>
      </c>
      <c r="W34" s="42">
        <v>3.3681580000000002</v>
      </c>
      <c r="X34" s="42">
        <v>3.3820489999999999</v>
      </c>
      <c r="Y34" s="42">
        <v>3.3874420000000001</v>
      </c>
      <c r="Z34" s="42">
        <v>3.399375</v>
      </c>
      <c r="AA34" s="42">
        <v>3.4055559999999998</v>
      </c>
      <c r="AB34" s="42">
        <v>3.4183319999999999</v>
      </c>
      <c r="AC34" s="42">
        <v>3.435981</v>
      </c>
      <c r="AD34" s="42">
        <v>3.449017</v>
      </c>
      <c r="AE34" s="42">
        <v>3.4563950000000001</v>
      </c>
      <c r="AF34" s="42">
        <v>3.4687570000000001</v>
      </c>
      <c r="AG34" s="42">
        <v>3.4779170000000001</v>
      </c>
      <c r="AH34" s="42">
        <v>3.4895619999999998</v>
      </c>
      <c r="AI34" s="42">
        <v>3.5014059999999998</v>
      </c>
      <c r="AJ34" s="42">
        <v>3.512883</v>
      </c>
      <c r="AK34" s="42">
        <v>3.527069</v>
      </c>
      <c r="AL34" s="40">
        <v>2.3770000000000002E-3</v>
      </c>
    </row>
    <row r="35" spans="1:38" ht="15" customHeight="1" x14ac:dyDescent="0.45">
      <c r="A35" s="34" t="s">
        <v>333</v>
      </c>
      <c r="B35" s="38" t="s">
        <v>334</v>
      </c>
      <c r="C35" s="40" t="s">
        <v>205</v>
      </c>
      <c r="D35" s="40" t="s">
        <v>205</v>
      </c>
      <c r="E35" s="40" t="s">
        <v>205</v>
      </c>
      <c r="F35" s="40" t="s">
        <v>205</v>
      </c>
      <c r="G35" s="40" t="s">
        <v>205</v>
      </c>
      <c r="H35" s="40" t="s">
        <v>205</v>
      </c>
      <c r="I35" s="40" t="s">
        <v>205</v>
      </c>
      <c r="J35" s="40" t="s">
        <v>205</v>
      </c>
      <c r="K35" s="40" t="s">
        <v>205</v>
      </c>
      <c r="L35" s="40" t="s">
        <v>205</v>
      </c>
      <c r="M35" s="40" t="s">
        <v>205</v>
      </c>
      <c r="N35" s="40" t="s">
        <v>205</v>
      </c>
      <c r="O35" s="40" t="s">
        <v>205</v>
      </c>
      <c r="P35" s="40" t="s">
        <v>205</v>
      </c>
      <c r="Q35" s="40" t="s">
        <v>205</v>
      </c>
      <c r="R35" s="40" t="s">
        <v>205</v>
      </c>
      <c r="S35" s="40" t="s">
        <v>205</v>
      </c>
      <c r="T35" s="40" t="s">
        <v>205</v>
      </c>
      <c r="U35" s="40" t="s">
        <v>205</v>
      </c>
      <c r="V35" s="40" t="s">
        <v>205</v>
      </c>
      <c r="W35" s="40" t="s">
        <v>205</v>
      </c>
      <c r="X35" s="40" t="s">
        <v>205</v>
      </c>
      <c r="Y35" s="40" t="s">
        <v>205</v>
      </c>
      <c r="Z35" s="40" t="s">
        <v>205</v>
      </c>
      <c r="AA35" s="40" t="s">
        <v>205</v>
      </c>
      <c r="AB35" s="40" t="s">
        <v>205</v>
      </c>
      <c r="AC35" s="40" t="s">
        <v>205</v>
      </c>
      <c r="AD35" s="40" t="s">
        <v>205</v>
      </c>
      <c r="AE35" s="40" t="s">
        <v>205</v>
      </c>
      <c r="AF35" s="40" t="s">
        <v>205</v>
      </c>
      <c r="AG35" s="40" t="s">
        <v>205</v>
      </c>
      <c r="AH35" s="40" t="s">
        <v>205</v>
      </c>
      <c r="AI35" s="40" t="s">
        <v>205</v>
      </c>
      <c r="AJ35" s="40" t="s">
        <v>205</v>
      </c>
      <c r="AK35" s="40" t="s">
        <v>205</v>
      </c>
      <c r="AL35" s="40" t="s">
        <v>205</v>
      </c>
    </row>
    <row r="36" spans="1:38" ht="15" customHeight="1" x14ac:dyDescent="0.45">
      <c r="A36" s="34" t="s">
        <v>335</v>
      </c>
      <c r="B36" s="38" t="s">
        <v>315</v>
      </c>
      <c r="C36" s="42">
        <v>20.205656000000001</v>
      </c>
      <c r="D36" s="42">
        <v>21.383452999999999</v>
      </c>
      <c r="E36" s="42">
        <v>21.461102</v>
      </c>
      <c r="F36" s="42">
        <v>21.160613999999999</v>
      </c>
      <c r="G36" s="42">
        <v>21.519328999999999</v>
      </c>
      <c r="H36" s="42">
        <v>21.45665</v>
      </c>
      <c r="I36" s="42">
        <v>21.512913000000001</v>
      </c>
      <c r="J36" s="42">
        <v>21.475373999999999</v>
      </c>
      <c r="K36" s="42">
        <v>21.511150000000001</v>
      </c>
      <c r="L36" s="42">
        <v>21.775507000000001</v>
      </c>
      <c r="M36" s="42">
        <v>21.817186</v>
      </c>
      <c r="N36" s="42">
        <v>21.828346</v>
      </c>
      <c r="O36" s="42">
        <v>21.837864</v>
      </c>
      <c r="P36" s="42">
        <v>21.851338999999999</v>
      </c>
      <c r="Q36" s="42">
        <v>21.876609999999999</v>
      </c>
      <c r="R36" s="42">
        <v>21.934045999999999</v>
      </c>
      <c r="S36" s="42">
        <v>21.907633000000001</v>
      </c>
      <c r="T36" s="42">
        <v>21.855467000000001</v>
      </c>
      <c r="U36" s="42">
        <v>21.814164999999999</v>
      </c>
      <c r="V36" s="42">
        <v>21.768561999999999</v>
      </c>
      <c r="W36" s="42">
        <v>21.760487000000001</v>
      </c>
      <c r="X36" s="42">
        <v>21.730557999999998</v>
      </c>
      <c r="Y36" s="42">
        <v>21.727701</v>
      </c>
      <c r="Z36" s="42">
        <v>21.720903</v>
      </c>
      <c r="AA36" s="42">
        <v>21.682669000000001</v>
      </c>
      <c r="AB36" s="42">
        <v>21.644390000000001</v>
      </c>
      <c r="AC36" s="42">
        <v>21.602976000000002</v>
      </c>
      <c r="AD36" s="42">
        <v>21.550160999999999</v>
      </c>
      <c r="AE36" s="42">
        <v>21.521294000000001</v>
      </c>
      <c r="AF36" s="42">
        <v>21.487128999999999</v>
      </c>
      <c r="AG36" s="42">
        <v>21.422474000000001</v>
      </c>
      <c r="AH36" s="42">
        <v>21.380215</v>
      </c>
      <c r="AI36" s="42">
        <v>21.418133000000001</v>
      </c>
      <c r="AJ36" s="42">
        <v>21.420389</v>
      </c>
      <c r="AK36" s="42">
        <v>21.339504000000002</v>
      </c>
      <c r="AL36" s="40">
        <v>-6.2000000000000003E-5</v>
      </c>
    </row>
    <row r="38" spans="1:38" ht="15" customHeight="1" x14ac:dyDescent="0.35">
      <c r="B38" s="37" t="s">
        <v>336</v>
      </c>
    </row>
    <row r="39" spans="1:38" ht="15" customHeight="1" x14ac:dyDescent="0.45">
      <c r="A39" s="34" t="s">
        <v>337</v>
      </c>
      <c r="B39" s="38" t="s">
        <v>309</v>
      </c>
      <c r="C39" s="42">
        <v>17.741709</v>
      </c>
      <c r="D39" s="42">
        <v>18.474964</v>
      </c>
      <c r="E39" s="42">
        <v>17.557337</v>
      </c>
      <c r="F39" s="42">
        <v>17.682418999999999</v>
      </c>
      <c r="G39" s="42">
        <v>18.504667000000001</v>
      </c>
      <c r="H39" s="42">
        <v>18.809657999999999</v>
      </c>
      <c r="I39" s="42">
        <v>19.086227000000001</v>
      </c>
      <c r="J39" s="42">
        <v>19.315259999999999</v>
      </c>
      <c r="K39" s="42">
        <v>19.987549000000001</v>
      </c>
      <c r="L39" s="42">
        <v>20.043863000000002</v>
      </c>
      <c r="M39" s="42">
        <v>20.097445</v>
      </c>
      <c r="N39" s="42">
        <v>20.13073</v>
      </c>
      <c r="O39" s="42">
        <v>20.211186999999999</v>
      </c>
      <c r="P39" s="42">
        <v>20.513065000000001</v>
      </c>
      <c r="Q39" s="42">
        <v>20.601476999999999</v>
      </c>
      <c r="R39" s="42">
        <v>20.790814999999998</v>
      </c>
      <c r="S39" s="42">
        <v>21.040306000000001</v>
      </c>
      <c r="T39" s="42">
        <v>21.260241000000001</v>
      </c>
      <c r="U39" s="42">
        <v>21.426680000000001</v>
      </c>
      <c r="V39" s="42">
        <v>21.639420999999999</v>
      </c>
      <c r="W39" s="42">
        <v>21.867853</v>
      </c>
      <c r="X39" s="42">
        <v>21.955009</v>
      </c>
      <c r="Y39" s="42">
        <v>22.296513000000001</v>
      </c>
      <c r="Z39" s="42">
        <v>22.439758000000001</v>
      </c>
      <c r="AA39" s="42">
        <v>22.552526</v>
      </c>
      <c r="AB39" s="42">
        <v>22.726444000000001</v>
      </c>
      <c r="AC39" s="42">
        <v>22.863754</v>
      </c>
      <c r="AD39" s="42">
        <v>23.044516000000002</v>
      </c>
      <c r="AE39" s="42">
        <v>23.178280000000001</v>
      </c>
      <c r="AF39" s="42">
        <v>23.374865</v>
      </c>
      <c r="AG39" s="42">
        <v>23.500069</v>
      </c>
      <c r="AH39" s="42">
        <v>23.655111000000002</v>
      </c>
      <c r="AI39" s="42">
        <v>23.861357000000002</v>
      </c>
      <c r="AJ39" s="42">
        <v>24.053108000000002</v>
      </c>
      <c r="AK39" s="42">
        <v>24.174043999999999</v>
      </c>
      <c r="AL39" s="40">
        <v>8.1810000000000008E-3</v>
      </c>
    </row>
    <row r="40" spans="1:38" ht="15" customHeight="1" x14ac:dyDescent="0.45">
      <c r="A40" s="34" t="s">
        <v>338</v>
      </c>
      <c r="B40" s="38" t="s">
        <v>339</v>
      </c>
      <c r="C40" s="42">
        <v>20.812339999999999</v>
      </c>
      <c r="D40" s="42">
        <v>22.286798000000001</v>
      </c>
      <c r="E40" s="42">
        <v>29.106795999999999</v>
      </c>
      <c r="F40" s="42">
        <v>28.729818000000002</v>
      </c>
      <c r="G40" s="42">
        <v>31.626055000000001</v>
      </c>
      <c r="H40" s="42">
        <v>32.880775</v>
      </c>
      <c r="I40" s="42">
        <v>31.61702</v>
      </c>
      <c r="J40" s="42">
        <v>29.415323000000001</v>
      </c>
      <c r="K40" s="42">
        <v>28.282371999999999</v>
      </c>
      <c r="L40" s="42">
        <v>25.998284999999999</v>
      </c>
      <c r="M40" s="42">
        <v>25.419561000000002</v>
      </c>
      <c r="N40" s="42">
        <v>24.589397000000002</v>
      </c>
      <c r="O40" s="42">
        <v>24.370229999999999</v>
      </c>
      <c r="P40" s="42">
        <v>24.412544</v>
      </c>
      <c r="Q40" s="42">
        <v>24.186147999999999</v>
      </c>
      <c r="R40" s="42">
        <v>24.980875000000001</v>
      </c>
      <c r="S40" s="42">
        <v>25.086212</v>
      </c>
      <c r="T40" s="42">
        <v>24.765488000000001</v>
      </c>
      <c r="U40" s="42">
        <v>24.586597000000001</v>
      </c>
      <c r="V40" s="42">
        <v>24.325731000000001</v>
      </c>
      <c r="W40" s="42">
        <v>24.283667000000001</v>
      </c>
      <c r="X40" s="42">
        <v>24.69022</v>
      </c>
      <c r="Y40" s="42">
        <v>24.849271999999999</v>
      </c>
      <c r="Z40" s="42">
        <v>25.23122</v>
      </c>
      <c r="AA40" s="42">
        <v>25.786197999999999</v>
      </c>
      <c r="AB40" s="42">
        <v>26.366095000000001</v>
      </c>
      <c r="AC40" s="42">
        <v>26.962257000000001</v>
      </c>
      <c r="AD40" s="42">
        <v>27.518217</v>
      </c>
      <c r="AE40" s="42">
        <v>28.386984000000002</v>
      </c>
      <c r="AF40" s="42">
        <v>28.445518</v>
      </c>
      <c r="AG40" s="42">
        <v>28.38983</v>
      </c>
      <c r="AH40" s="42">
        <v>28.983898</v>
      </c>
      <c r="AI40" s="42">
        <v>30.667786</v>
      </c>
      <c r="AJ40" s="42">
        <v>32.631180000000001</v>
      </c>
      <c r="AK40" s="42">
        <v>33.226185000000001</v>
      </c>
      <c r="AL40" s="40">
        <v>1.2175E-2</v>
      </c>
    </row>
    <row r="41" spans="1:38" ht="15" customHeight="1" x14ac:dyDescent="0.45">
      <c r="A41" s="34" t="s">
        <v>340</v>
      </c>
      <c r="B41" s="38" t="s">
        <v>341</v>
      </c>
      <c r="C41" s="42">
        <v>19.123667000000001</v>
      </c>
      <c r="D41" s="42">
        <v>20.800454999999999</v>
      </c>
      <c r="E41" s="42">
        <v>20.500385000000001</v>
      </c>
      <c r="F41" s="42">
        <v>21.031607000000001</v>
      </c>
      <c r="G41" s="42">
        <v>23.945209999999999</v>
      </c>
      <c r="H41" s="42">
        <v>25.378312999999999</v>
      </c>
      <c r="I41" s="42">
        <v>26.005490999999999</v>
      </c>
      <c r="J41" s="42">
        <v>26.479127999999999</v>
      </c>
      <c r="K41" s="42">
        <v>27.044615</v>
      </c>
      <c r="L41" s="42">
        <v>26.994962999999998</v>
      </c>
      <c r="M41" s="42">
        <v>26.988626</v>
      </c>
      <c r="N41" s="42">
        <v>27.157778</v>
      </c>
      <c r="O41" s="42">
        <v>27.390021999999998</v>
      </c>
      <c r="P41" s="42">
        <v>27.679490999999999</v>
      </c>
      <c r="Q41" s="42">
        <v>27.788506000000002</v>
      </c>
      <c r="R41" s="42">
        <v>28.144774999999999</v>
      </c>
      <c r="S41" s="42">
        <v>28.260995999999999</v>
      </c>
      <c r="T41" s="42">
        <v>28.40597</v>
      </c>
      <c r="U41" s="42">
        <v>28.654131</v>
      </c>
      <c r="V41" s="42">
        <v>28.767406000000001</v>
      </c>
      <c r="W41" s="42">
        <v>28.831039000000001</v>
      </c>
      <c r="X41" s="42">
        <v>29.265965999999999</v>
      </c>
      <c r="Y41" s="42">
        <v>29.382963</v>
      </c>
      <c r="Z41" s="42">
        <v>29.556391000000001</v>
      </c>
      <c r="AA41" s="42">
        <v>29.763853000000001</v>
      </c>
      <c r="AB41" s="42">
        <v>29.926577000000002</v>
      </c>
      <c r="AC41" s="42">
        <v>30.058878</v>
      </c>
      <c r="AD41" s="42">
        <v>30.136123999999999</v>
      </c>
      <c r="AE41" s="42">
        <v>30.21508</v>
      </c>
      <c r="AF41" s="42">
        <v>30.298546000000002</v>
      </c>
      <c r="AG41" s="42">
        <v>30.206955000000001</v>
      </c>
      <c r="AH41" s="42">
        <v>30.373667000000001</v>
      </c>
      <c r="AI41" s="42">
        <v>30.557037000000001</v>
      </c>
      <c r="AJ41" s="42">
        <v>30.625235</v>
      </c>
      <c r="AK41" s="42">
        <v>30.717659000000001</v>
      </c>
      <c r="AL41" s="40">
        <v>1.1884E-2</v>
      </c>
    </row>
    <row r="42" spans="1:38" ht="15" customHeight="1" x14ac:dyDescent="0.45">
      <c r="A42" s="34" t="s">
        <v>342</v>
      </c>
      <c r="B42" s="38" t="s">
        <v>343</v>
      </c>
      <c r="C42" s="42">
        <v>9.9809680000000007</v>
      </c>
      <c r="D42" s="42">
        <v>11.947901999999999</v>
      </c>
      <c r="E42" s="42">
        <v>12.257629</v>
      </c>
      <c r="F42" s="42">
        <v>13.075085</v>
      </c>
      <c r="G42" s="42">
        <v>16.345033999999998</v>
      </c>
      <c r="H42" s="42">
        <v>17.718266</v>
      </c>
      <c r="I42" s="42">
        <v>18.208731</v>
      </c>
      <c r="J42" s="42">
        <v>18.553381000000002</v>
      </c>
      <c r="K42" s="42">
        <v>18.869748999999999</v>
      </c>
      <c r="L42" s="42">
        <v>18.993863999999999</v>
      </c>
      <c r="M42" s="42">
        <v>19.069727</v>
      </c>
      <c r="N42" s="42">
        <v>19.335315999999999</v>
      </c>
      <c r="O42" s="42">
        <v>19.616956999999999</v>
      </c>
      <c r="P42" s="42">
        <v>20.065563000000001</v>
      </c>
      <c r="Q42" s="42">
        <v>20.303635</v>
      </c>
      <c r="R42" s="42">
        <v>20.725435000000001</v>
      </c>
      <c r="S42" s="42">
        <v>20.959536</v>
      </c>
      <c r="T42" s="42">
        <v>21.281597000000001</v>
      </c>
      <c r="U42" s="42">
        <v>21.563713</v>
      </c>
      <c r="V42" s="42">
        <v>21.721733</v>
      </c>
      <c r="W42" s="42">
        <v>21.889219000000001</v>
      </c>
      <c r="X42" s="42">
        <v>22.442713000000001</v>
      </c>
      <c r="Y42" s="42">
        <v>22.640969999999999</v>
      </c>
      <c r="Z42" s="42">
        <v>22.874586000000001</v>
      </c>
      <c r="AA42" s="42">
        <v>23.101603000000001</v>
      </c>
      <c r="AB42" s="42">
        <v>23.359494999999999</v>
      </c>
      <c r="AC42" s="42">
        <v>23.443142000000002</v>
      </c>
      <c r="AD42" s="42">
        <v>23.575707999999999</v>
      </c>
      <c r="AE42" s="42">
        <v>23.682116000000001</v>
      </c>
      <c r="AF42" s="42">
        <v>23.775514999999999</v>
      </c>
      <c r="AG42" s="42">
        <v>23.750533999999998</v>
      </c>
      <c r="AH42" s="42">
        <v>23.929701000000001</v>
      </c>
      <c r="AI42" s="42">
        <v>24.189125000000001</v>
      </c>
      <c r="AJ42" s="42">
        <v>24.301290999999999</v>
      </c>
      <c r="AK42" s="42">
        <v>24.409012000000001</v>
      </c>
      <c r="AL42" s="40">
        <v>2.1884000000000001E-2</v>
      </c>
    </row>
    <row r="43" spans="1:38" ht="15" customHeight="1" x14ac:dyDescent="0.45">
      <c r="A43" s="34" t="s">
        <v>344</v>
      </c>
      <c r="B43" s="38" t="s">
        <v>345</v>
      </c>
      <c r="C43" s="42">
        <v>17.224471999999999</v>
      </c>
      <c r="D43" s="42">
        <v>19.293282999999999</v>
      </c>
      <c r="E43" s="42">
        <v>19.954284999999999</v>
      </c>
      <c r="F43" s="42">
        <v>20.203883999999999</v>
      </c>
      <c r="G43" s="42">
        <v>22.946463000000001</v>
      </c>
      <c r="H43" s="42">
        <v>24.097757000000001</v>
      </c>
      <c r="I43" s="42">
        <v>24.489538</v>
      </c>
      <c r="J43" s="42">
        <v>24.876743000000001</v>
      </c>
      <c r="K43" s="42">
        <v>25.532166</v>
      </c>
      <c r="L43" s="42">
        <v>25.816631000000001</v>
      </c>
      <c r="M43" s="42">
        <v>25.917589</v>
      </c>
      <c r="N43" s="42">
        <v>26.213293</v>
      </c>
      <c r="O43" s="42">
        <v>26.532764</v>
      </c>
      <c r="P43" s="42">
        <v>26.907630999999999</v>
      </c>
      <c r="Q43" s="42">
        <v>27.132593</v>
      </c>
      <c r="R43" s="42">
        <v>27.502216000000001</v>
      </c>
      <c r="S43" s="42">
        <v>27.617849</v>
      </c>
      <c r="T43" s="42">
        <v>27.904633</v>
      </c>
      <c r="U43" s="42">
        <v>28.225895000000001</v>
      </c>
      <c r="V43" s="42">
        <v>28.378952000000002</v>
      </c>
      <c r="W43" s="42">
        <v>28.501277999999999</v>
      </c>
      <c r="X43" s="42">
        <v>28.977564000000001</v>
      </c>
      <c r="Y43" s="42">
        <v>29.126404000000001</v>
      </c>
      <c r="Z43" s="42">
        <v>29.319523</v>
      </c>
      <c r="AA43" s="42">
        <v>29.494623000000001</v>
      </c>
      <c r="AB43" s="42">
        <v>29.681822</v>
      </c>
      <c r="AC43" s="42">
        <v>29.685020000000002</v>
      </c>
      <c r="AD43" s="42">
        <v>29.717758</v>
      </c>
      <c r="AE43" s="42">
        <v>29.707809000000001</v>
      </c>
      <c r="AF43" s="42">
        <v>29.769234000000001</v>
      </c>
      <c r="AG43" s="42">
        <v>29.681357999999999</v>
      </c>
      <c r="AH43" s="42">
        <v>29.775359999999999</v>
      </c>
      <c r="AI43" s="42">
        <v>29.845593999999998</v>
      </c>
      <c r="AJ43" s="42">
        <v>29.680166</v>
      </c>
      <c r="AK43" s="42">
        <v>29.72851</v>
      </c>
      <c r="AL43" s="40">
        <v>1.3188E-2</v>
      </c>
    </row>
    <row r="44" spans="1:38" ht="15" customHeight="1" x14ac:dyDescent="0.45">
      <c r="A44" s="34" t="s">
        <v>346</v>
      </c>
      <c r="B44" s="38" t="s">
        <v>320</v>
      </c>
      <c r="C44" s="42">
        <v>6.2571779999999997</v>
      </c>
      <c r="D44" s="42">
        <v>8.3608089999999997</v>
      </c>
      <c r="E44" s="42">
        <v>8.2695620000000005</v>
      </c>
      <c r="F44" s="42">
        <v>9.2189250000000005</v>
      </c>
      <c r="G44" s="42">
        <v>9.3034470000000002</v>
      </c>
      <c r="H44" s="42">
        <v>10.939163000000001</v>
      </c>
      <c r="I44" s="42">
        <v>12.661527</v>
      </c>
      <c r="J44" s="42">
        <v>13.065975</v>
      </c>
      <c r="K44" s="42">
        <v>13.036168</v>
      </c>
      <c r="L44" s="42">
        <v>13.056958</v>
      </c>
      <c r="M44" s="42">
        <v>13.466412999999999</v>
      </c>
      <c r="N44" s="42">
        <v>13.617495999999999</v>
      </c>
      <c r="O44" s="42">
        <v>13.786407000000001</v>
      </c>
      <c r="P44" s="42">
        <v>14.056133000000001</v>
      </c>
      <c r="Q44" s="42">
        <v>14.223974</v>
      </c>
      <c r="R44" s="42">
        <v>14.486815</v>
      </c>
      <c r="S44" s="42">
        <v>14.647678000000001</v>
      </c>
      <c r="T44" s="42">
        <v>14.833512000000001</v>
      </c>
      <c r="U44" s="42">
        <v>15.010059</v>
      </c>
      <c r="V44" s="42">
        <v>15.156699</v>
      </c>
      <c r="W44" s="42">
        <v>15.236022999999999</v>
      </c>
      <c r="X44" s="42">
        <v>15.602796</v>
      </c>
      <c r="Y44" s="42">
        <v>15.720908</v>
      </c>
      <c r="Z44" s="42">
        <v>15.873866</v>
      </c>
      <c r="AA44" s="42">
        <v>16.017097</v>
      </c>
      <c r="AB44" s="42">
        <v>16.193173999999999</v>
      </c>
      <c r="AC44" s="42">
        <v>16.251553000000001</v>
      </c>
      <c r="AD44" s="42">
        <v>16.314157000000002</v>
      </c>
      <c r="AE44" s="42">
        <v>16.331505</v>
      </c>
      <c r="AF44" s="42">
        <v>16.371442999999999</v>
      </c>
      <c r="AG44" s="42">
        <v>16.292984000000001</v>
      </c>
      <c r="AH44" s="42">
        <v>16.384941000000001</v>
      </c>
      <c r="AI44" s="42">
        <v>16.512067999999999</v>
      </c>
      <c r="AJ44" s="42">
        <v>16.535382999999999</v>
      </c>
      <c r="AK44" s="42">
        <v>16.650193999999999</v>
      </c>
      <c r="AL44" s="40">
        <v>2.1094000000000002E-2</v>
      </c>
    </row>
    <row r="45" spans="1:38" ht="15" customHeight="1" x14ac:dyDescent="0.45">
      <c r="A45" s="34" t="s">
        <v>347</v>
      </c>
      <c r="B45" s="38" t="s">
        <v>348</v>
      </c>
      <c r="C45" s="42">
        <v>14.278964</v>
      </c>
      <c r="D45" s="42">
        <v>14.452373</v>
      </c>
      <c r="E45" s="42">
        <v>14.150637</v>
      </c>
      <c r="F45" s="42">
        <v>14.097550999999999</v>
      </c>
      <c r="G45" s="42">
        <v>14.122126</v>
      </c>
      <c r="H45" s="42">
        <v>13.494807</v>
      </c>
      <c r="I45" s="42">
        <v>13.312633999999999</v>
      </c>
      <c r="J45" s="42">
        <v>13.272458</v>
      </c>
      <c r="K45" s="42">
        <v>13.897453000000001</v>
      </c>
      <c r="L45" s="42">
        <v>13.809301</v>
      </c>
      <c r="M45" s="42">
        <v>13.612698999999999</v>
      </c>
      <c r="N45" s="42">
        <v>13.465306999999999</v>
      </c>
      <c r="O45" s="42">
        <v>13.296205</v>
      </c>
      <c r="P45" s="42">
        <v>13.305363</v>
      </c>
      <c r="Q45" s="42">
        <v>13.166340999999999</v>
      </c>
      <c r="R45" s="42">
        <v>13.051945</v>
      </c>
      <c r="S45" s="42">
        <v>12.957541000000001</v>
      </c>
      <c r="T45" s="42">
        <v>12.871192000000001</v>
      </c>
      <c r="U45" s="42">
        <v>12.801318</v>
      </c>
      <c r="V45" s="42">
        <v>12.730066000000001</v>
      </c>
      <c r="W45" s="42">
        <v>12.752217</v>
      </c>
      <c r="X45" s="42">
        <v>12.724152</v>
      </c>
      <c r="Y45" s="42">
        <v>12.726591000000001</v>
      </c>
      <c r="Z45" s="42">
        <v>12.728823</v>
      </c>
      <c r="AA45" s="42">
        <v>12.713264000000001</v>
      </c>
      <c r="AB45" s="42">
        <v>12.718743</v>
      </c>
      <c r="AC45" s="42">
        <v>12.755470000000001</v>
      </c>
      <c r="AD45" s="42">
        <v>12.761025</v>
      </c>
      <c r="AE45" s="42">
        <v>12.78332</v>
      </c>
      <c r="AF45" s="42">
        <v>12.818687000000001</v>
      </c>
      <c r="AG45" s="42">
        <v>12.855021000000001</v>
      </c>
      <c r="AH45" s="42">
        <v>12.894432999999999</v>
      </c>
      <c r="AI45" s="42">
        <v>12.966839999999999</v>
      </c>
      <c r="AJ45" s="42">
        <v>13.024637999999999</v>
      </c>
      <c r="AK45" s="42">
        <v>13.105848</v>
      </c>
      <c r="AL45" s="40">
        <v>-2.9589999999999998E-3</v>
      </c>
    </row>
    <row r="46" spans="1:38" ht="15" customHeight="1" x14ac:dyDescent="0.45">
      <c r="A46" s="34" t="s">
        <v>349</v>
      </c>
      <c r="B46" s="38" t="s">
        <v>315</v>
      </c>
      <c r="C46" s="42">
        <v>28.885411999999999</v>
      </c>
      <c r="D46" s="42">
        <v>31.148299999999999</v>
      </c>
      <c r="E46" s="42">
        <v>32.027450999999999</v>
      </c>
      <c r="F46" s="42">
        <v>32.970027999999999</v>
      </c>
      <c r="G46" s="42">
        <v>35.046287999999997</v>
      </c>
      <c r="H46" s="42">
        <v>35.954841999999999</v>
      </c>
      <c r="I46" s="42">
        <v>36.933796000000001</v>
      </c>
      <c r="J46" s="42">
        <v>37.900860000000002</v>
      </c>
      <c r="K46" s="42">
        <v>38.546371000000001</v>
      </c>
      <c r="L46" s="42">
        <v>39.316901999999999</v>
      </c>
      <c r="M46" s="42">
        <v>39.854419999999998</v>
      </c>
      <c r="N46" s="42">
        <v>40.110312999999998</v>
      </c>
      <c r="O46" s="42">
        <v>40.271892999999999</v>
      </c>
      <c r="P46" s="42">
        <v>40.410998999999997</v>
      </c>
      <c r="Q46" s="42">
        <v>40.545071</v>
      </c>
      <c r="R46" s="42">
        <v>40.680779000000001</v>
      </c>
      <c r="S46" s="42">
        <v>40.790398000000003</v>
      </c>
      <c r="T46" s="42">
        <v>40.765079</v>
      </c>
      <c r="U46" s="42">
        <v>40.601646000000002</v>
      </c>
      <c r="V46" s="42">
        <v>40.408271999999997</v>
      </c>
      <c r="W46" s="42">
        <v>40.263756000000001</v>
      </c>
      <c r="X46" s="42">
        <v>40.110554</v>
      </c>
      <c r="Y46" s="42">
        <v>39.946624999999997</v>
      </c>
      <c r="Z46" s="42">
        <v>39.786586999999997</v>
      </c>
      <c r="AA46" s="42">
        <v>39.590744000000001</v>
      </c>
      <c r="AB46" s="42">
        <v>39.410243999999999</v>
      </c>
      <c r="AC46" s="42">
        <v>39.221245000000003</v>
      </c>
      <c r="AD46" s="42">
        <v>38.951439000000001</v>
      </c>
      <c r="AE46" s="42">
        <v>38.722439000000001</v>
      </c>
      <c r="AF46" s="42">
        <v>38.604182999999999</v>
      </c>
      <c r="AG46" s="42">
        <v>38.399715</v>
      </c>
      <c r="AH46" s="42">
        <v>38.211886999999997</v>
      </c>
      <c r="AI46" s="42">
        <v>38.041927000000001</v>
      </c>
      <c r="AJ46" s="42">
        <v>37.848346999999997</v>
      </c>
      <c r="AK46" s="42">
        <v>37.593834000000001</v>
      </c>
      <c r="AL46" s="40">
        <v>5.7159999999999997E-3</v>
      </c>
    </row>
    <row r="48" spans="1:38" ht="15" customHeight="1" x14ac:dyDescent="0.35">
      <c r="B48" s="37" t="s">
        <v>350</v>
      </c>
    </row>
    <row r="49" spans="1:38" ht="15" customHeight="1" x14ac:dyDescent="0.45">
      <c r="A49" s="34" t="s">
        <v>351</v>
      </c>
      <c r="B49" s="38" t="s">
        <v>311</v>
      </c>
      <c r="C49" s="42">
        <v>12.151324000000001</v>
      </c>
      <c r="D49" s="42">
        <v>14.116877000000001</v>
      </c>
      <c r="E49" s="42">
        <v>14.646044</v>
      </c>
      <c r="F49" s="42">
        <v>15.393749</v>
      </c>
      <c r="G49" s="42">
        <v>18.543735999999999</v>
      </c>
      <c r="H49" s="42">
        <v>19.896484000000001</v>
      </c>
      <c r="I49" s="42">
        <v>20.359615000000002</v>
      </c>
      <c r="J49" s="42">
        <v>20.661435999999998</v>
      </c>
      <c r="K49" s="42">
        <v>20.846827000000001</v>
      </c>
      <c r="L49" s="42">
        <v>20.926501999999999</v>
      </c>
      <c r="M49" s="42">
        <v>20.906148999999999</v>
      </c>
      <c r="N49" s="42">
        <v>21.060801999999999</v>
      </c>
      <c r="O49" s="42">
        <v>21.245215999999999</v>
      </c>
      <c r="P49" s="42">
        <v>21.562494000000001</v>
      </c>
      <c r="Q49" s="42">
        <v>21.725484999999999</v>
      </c>
      <c r="R49" s="42">
        <v>21.994173</v>
      </c>
      <c r="S49" s="42">
        <v>22.202781999999999</v>
      </c>
      <c r="T49" s="42">
        <v>22.471347999999999</v>
      </c>
      <c r="U49" s="42">
        <v>22.736881</v>
      </c>
      <c r="V49" s="42">
        <v>22.878971</v>
      </c>
      <c r="W49" s="42">
        <v>23.013500000000001</v>
      </c>
      <c r="X49" s="42">
        <v>23.507071</v>
      </c>
      <c r="Y49" s="42">
        <v>23.568707</v>
      </c>
      <c r="Z49" s="42">
        <v>23.820143000000002</v>
      </c>
      <c r="AA49" s="42">
        <v>24.026615</v>
      </c>
      <c r="AB49" s="42">
        <v>24.239239000000001</v>
      </c>
      <c r="AC49" s="42">
        <v>24.274529999999999</v>
      </c>
      <c r="AD49" s="42">
        <v>24.321826999999999</v>
      </c>
      <c r="AE49" s="42">
        <v>24.36647</v>
      </c>
      <c r="AF49" s="42">
        <v>24.419274999999999</v>
      </c>
      <c r="AG49" s="42">
        <v>24.326975000000001</v>
      </c>
      <c r="AH49" s="42">
        <v>24.470224000000002</v>
      </c>
      <c r="AI49" s="42">
        <v>24.682043</v>
      </c>
      <c r="AJ49" s="42">
        <v>24.698612000000001</v>
      </c>
      <c r="AK49" s="42">
        <v>24.786930000000002</v>
      </c>
      <c r="AL49" s="40">
        <v>1.7205000000000002E-2</v>
      </c>
    </row>
    <row r="50" spans="1:38" ht="15" customHeight="1" x14ac:dyDescent="0.45">
      <c r="A50" s="34" t="s">
        <v>352</v>
      </c>
      <c r="B50" s="38" t="s">
        <v>320</v>
      </c>
      <c r="C50" s="42">
        <v>8.3109699999999993</v>
      </c>
      <c r="D50" s="42">
        <v>10.533640999999999</v>
      </c>
      <c r="E50" s="42">
        <v>10.217947000000001</v>
      </c>
      <c r="F50" s="42">
        <v>11.464124999999999</v>
      </c>
      <c r="G50" s="42">
        <v>13.858578</v>
      </c>
      <c r="H50" s="42">
        <v>14.702579999999999</v>
      </c>
      <c r="I50" s="42">
        <v>14.854903999999999</v>
      </c>
      <c r="J50" s="42">
        <v>14.893603000000001</v>
      </c>
      <c r="K50" s="42">
        <v>14.956732000000001</v>
      </c>
      <c r="L50" s="42">
        <v>15.04153</v>
      </c>
      <c r="M50" s="42">
        <v>15.298743999999999</v>
      </c>
      <c r="N50" s="42">
        <v>15.472669</v>
      </c>
      <c r="O50" s="42">
        <v>15.540789</v>
      </c>
      <c r="P50" s="42">
        <v>15.806259000000001</v>
      </c>
      <c r="Q50" s="42">
        <v>15.999053999999999</v>
      </c>
      <c r="R50" s="42">
        <v>16.324413</v>
      </c>
      <c r="S50" s="42">
        <v>16.437346000000002</v>
      </c>
      <c r="T50" s="42">
        <v>16.596074999999999</v>
      </c>
      <c r="U50" s="42">
        <v>16.730484000000001</v>
      </c>
      <c r="V50" s="42">
        <v>16.891933000000002</v>
      </c>
      <c r="W50" s="42">
        <v>16.913874</v>
      </c>
      <c r="X50" s="42">
        <v>17.235945000000001</v>
      </c>
      <c r="Y50" s="42">
        <v>17.332122999999999</v>
      </c>
      <c r="Z50" s="42">
        <v>17.482111</v>
      </c>
      <c r="AA50" s="42">
        <v>17.527785999999999</v>
      </c>
      <c r="AB50" s="42">
        <v>17.577529999999999</v>
      </c>
      <c r="AC50" s="42">
        <v>17.532518</v>
      </c>
      <c r="AD50" s="42">
        <v>17.427662000000002</v>
      </c>
      <c r="AE50" s="42">
        <v>17.260960000000001</v>
      </c>
      <c r="AF50" s="42">
        <v>17.098262999999999</v>
      </c>
      <c r="AG50" s="42">
        <v>17.014029000000001</v>
      </c>
      <c r="AH50" s="42">
        <v>17.018664999999999</v>
      </c>
      <c r="AI50" s="42">
        <v>16.928436000000001</v>
      </c>
      <c r="AJ50" s="42">
        <v>17.314079</v>
      </c>
      <c r="AK50" s="42">
        <v>17.513041999999999</v>
      </c>
      <c r="AL50" s="40">
        <v>1.5525000000000001E-2</v>
      </c>
    </row>
    <row r="51" spans="1:38" ht="15" customHeight="1" x14ac:dyDescent="0.45">
      <c r="A51" s="34" t="s">
        <v>353</v>
      </c>
      <c r="B51" s="38" t="s">
        <v>313</v>
      </c>
      <c r="C51" s="42">
        <v>2.9334359999999999</v>
      </c>
      <c r="D51" s="42">
        <v>3.4661050000000002</v>
      </c>
      <c r="E51" s="42">
        <v>3.5723400000000001</v>
      </c>
      <c r="F51" s="42">
        <v>3.9213200000000001</v>
      </c>
      <c r="G51" s="42">
        <v>4.157216</v>
      </c>
      <c r="H51" s="42">
        <v>4.096851</v>
      </c>
      <c r="I51" s="42">
        <v>4.13605</v>
      </c>
      <c r="J51" s="42">
        <v>4.2530400000000004</v>
      </c>
      <c r="K51" s="42">
        <v>4.3545379999999998</v>
      </c>
      <c r="L51" s="42">
        <v>4.4775479999999996</v>
      </c>
      <c r="M51" s="42">
        <v>4.5128740000000001</v>
      </c>
      <c r="N51" s="42">
        <v>4.5574269999999997</v>
      </c>
      <c r="O51" s="42">
        <v>4.5635729999999999</v>
      </c>
      <c r="P51" s="42">
        <v>4.6257809999999999</v>
      </c>
      <c r="Q51" s="42">
        <v>4.6224600000000002</v>
      </c>
      <c r="R51" s="42">
        <v>4.6152800000000003</v>
      </c>
      <c r="S51" s="42">
        <v>4.6303190000000001</v>
      </c>
      <c r="T51" s="42">
        <v>4.6157680000000001</v>
      </c>
      <c r="U51" s="42">
        <v>4.6231229999999996</v>
      </c>
      <c r="V51" s="42">
        <v>4.6148449999999999</v>
      </c>
      <c r="W51" s="42">
        <v>4.7204319999999997</v>
      </c>
      <c r="X51" s="42">
        <v>4.7226319999999999</v>
      </c>
      <c r="Y51" s="42">
        <v>4.7879829999999997</v>
      </c>
      <c r="Z51" s="42">
        <v>4.8359509999999997</v>
      </c>
      <c r="AA51" s="42">
        <v>4.8634950000000003</v>
      </c>
      <c r="AB51" s="42">
        <v>4.892207</v>
      </c>
      <c r="AC51" s="42">
        <v>4.9485460000000003</v>
      </c>
      <c r="AD51" s="42">
        <v>4.9885650000000004</v>
      </c>
      <c r="AE51" s="42">
        <v>5.0422890000000002</v>
      </c>
      <c r="AF51" s="42">
        <v>5.0778299999999996</v>
      </c>
      <c r="AG51" s="42">
        <v>5.1227510000000001</v>
      </c>
      <c r="AH51" s="42">
        <v>5.1727569999999998</v>
      </c>
      <c r="AI51" s="42">
        <v>5.2637479999999996</v>
      </c>
      <c r="AJ51" s="42">
        <v>5.3251179999999998</v>
      </c>
      <c r="AK51" s="42">
        <v>5.4173850000000003</v>
      </c>
      <c r="AL51" s="40">
        <v>1.3625E-2</v>
      </c>
    </row>
    <row r="52" spans="1:38" ht="15" customHeight="1" x14ac:dyDescent="0.45">
      <c r="A52" s="34" t="s">
        <v>354</v>
      </c>
      <c r="B52" s="38" t="s">
        <v>355</v>
      </c>
      <c r="C52" s="42">
        <v>2.198312</v>
      </c>
      <c r="D52" s="42">
        <v>2.145607</v>
      </c>
      <c r="E52" s="42">
        <v>2.1612290000000001</v>
      </c>
      <c r="F52" s="42">
        <v>2.2062309999999998</v>
      </c>
      <c r="G52" s="42">
        <v>2.2352810000000001</v>
      </c>
      <c r="H52" s="42">
        <v>2.2407810000000001</v>
      </c>
      <c r="I52" s="42">
        <v>2.2304840000000001</v>
      </c>
      <c r="J52" s="42">
        <v>2.2388940000000002</v>
      </c>
      <c r="K52" s="42">
        <v>2.2632919999999999</v>
      </c>
      <c r="L52" s="42">
        <v>2.2779509999999998</v>
      </c>
      <c r="M52" s="42">
        <v>2.2841619999999998</v>
      </c>
      <c r="N52" s="42">
        <v>2.288891</v>
      </c>
      <c r="O52" s="42">
        <v>2.2901410000000002</v>
      </c>
      <c r="P52" s="42">
        <v>2.2972049999999999</v>
      </c>
      <c r="Q52" s="42">
        <v>2.3064550000000001</v>
      </c>
      <c r="R52" s="42">
        <v>2.309774</v>
      </c>
      <c r="S52" s="42">
        <v>2.3133309999999998</v>
      </c>
      <c r="T52" s="42">
        <v>2.3244910000000001</v>
      </c>
      <c r="U52" s="42">
        <v>2.3334410000000001</v>
      </c>
      <c r="V52" s="42">
        <v>2.3485109999999998</v>
      </c>
      <c r="W52" s="42">
        <v>2.3596349999999999</v>
      </c>
      <c r="X52" s="42">
        <v>2.375076</v>
      </c>
      <c r="Y52" s="42">
        <v>2.3866139999999998</v>
      </c>
      <c r="Z52" s="42">
        <v>2.4029560000000001</v>
      </c>
      <c r="AA52" s="42">
        <v>2.409052</v>
      </c>
      <c r="AB52" s="42">
        <v>2.4179879999999998</v>
      </c>
      <c r="AC52" s="42">
        <v>2.425163</v>
      </c>
      <c r="AD52" s="42">
        <v>2.4298489999999999</v>
      </c>
      <c r="AE52" s="42">
        <v>2.4356010000000001</v>
      </c>
      <c r="AF52" s="42">
        <v>2.4389560000000001</v>
      </c>
      <c r="AG52" s="42">
        <v>2.4441959999999998</v>
      </c>
      <c r="AH52" s="42">
        <v>2.4472480000000001</v>
      </c>
      <c r="AI52" s="42">
        <v>2.4502760000000001</v>
      </c>
      <c r="AJ52" s="42">
        <v>2.4588350000000001</v>
      </c>
      <c r="AK52" s="42">
        <v>2.46313</v>
      </c>
      <c r="AL52" s="40">
        <v>4.1910000000000003E-3</v>
      </c>
    </row>
    <row r="53" spans="1:38" ht="15" customHeight="1" x14ac:dyDescent="0.45">
      <c r="A53" s="34" t="s">
        <v>356</v>
      </c>
      <c r="B53" s="38" t="s">
        <v>357</v>
      </c>
      <c r="C53" s="42">
        <v>0.64600000000000002</v>
      </c>
      <c r="D53" s="42">
        <v>0.64700000000000002</v>
      </c>
      <c r="E53" s="42">
        <v>0.64900000000000002</v>
      </c>
      <c r="F53" s="42">
        <v>0.65</v>
      </c>
      <c r="G53" s="42">
        <v>0.65200000000000002</v>
      </c>
      <c r="H53" s="42">
        <v>0.65300000000000002</v>
      </c>
      <c r="I53" s="42">
        <v>0.65400000000000003</v>
      </c>
      <c r="J53" s="42">
        <v>0.65600000000000003</v>
      </c>
      <c r="K53" s="42">
        <v>0.65700000000000003</v>
      </c>
      <c r="L53" s="42">
        <v>0.65900000000000003</v>
      </c>
      <c r="M53" s="42">
        <v>0.66</v>
      </c>
      <c r="N53" s="42">
        <v>0.66200000000000003</v>
      </c>
      <c r="O53" s="42">
        <v>0.66300000000000003</v>
      </c>
      <c r="P53" s="42">
        <v>0.66400000000000003</v>
      </c>
      <c r="Q53" s="42">
        <v>0.66600000000000004</v>
      </c>
      <c r="R53" s="42">
        <v>0.66700000000000004</v>
      </c>
      <c r="S53" s="42">
        <v>0.66900000000000004</v>
      </c>
      <c r="T53" s="42">
        <v>0.67100000000000004</v>
      </c>
      <c r="U53" s="42">
        <v>0.67200000000000004</v>
      </c>
      <c r="V53" s="42">
        <v>0.67400000000000004</v>
      </c>
      <c r="W53" s="42">
        <v>0.67600000000000005</v>
      </c>
      <c r="X53" s="42">
        <v>0.67700000000000005</v>
      </c>
      <c r="Y53" s="42">
        <v>0.67900000000000005</v>
      </c>
      <c r="Z53" s="42">
        <v>0.68100000000000005</v>
      </c>
      <c r="AA53" s="42">
        <v>0.68300000000000005</v>
      </c>
      <c r="AB53" s="42">
        <v>0.68500000000000005</v>
      </c>
      <c r="AC53" s="42">
        <v>0.68600000000000005</v>
      </c>
      <c r="AD53" s="42">
        <v>0.68799999999999994</v>
      </c>
      <c r="AE53" s="42">
        <v>0.69</v>
      </c>
      <c r="AF53" s="42">
        <v>0.69199999999999995</v>
      </c>
      <c r="AG53" s="42">
        <v>0.69399999999999995</v>
      </c>
      <c r="AH53" s="42">
        <v>0.69599999999999995</v>
      </c>
      <c r="AI53" s="42">
        <v>0.69799999999999995</v>
      </c>
      <c r="AJ53" s="42">
        <v>0.7</v>
      </c>
      <c r="AK53" s="42">
        <v>0.70199999999999996</v>
      </c>
      <c r="AL53" s="40">
        <v>2.4750000000000002E-3</v>
      </c>
    </row>
    <row r="56" spans="1:38" ht="15" customHeight="1" x14ac:dyDescent="0.35">
      <c r="B56" s="37" t="s">
        <v>358</v>
      </c>
    </row>
    <row r="57" spans="1:38" ht="15" customHeight="1" x14ac:dyDescent="0.45">
      <c r="A57" s="34" t="s">
        <v>359</v>
      </c>
      <c r="B57" s="38" t="s">
        <v>309</v>
      </c>
      <c r="C57" s="42">
        <v>14.294352</v>
      </c>
      <c r="D57" s="42">
        <v>15.195361999999999</v>
      </c>
      <c r="E57" s="42">
        <v>14.061298000000001</v>
      </c>
      <c r="F57" s="42">
        <v>14.937288000000001</v>
      </c>
      <c r="G57" s="42">
        <v>15.73611</v>
      </c>
      <c r="H57" s="42">
        <v>16.018163999999999</v>
      </c>
      <c r="I57" s="42">
        <v>16.268785000000001</v>
      </c>
      <c r="J57" s="42">
        <v>16.478085</v>
      </c>
      <c r="K57" s="42">
        <v>16.729953999999999</v>
      </c>
      <c r="L57" s="42">
        <v>16.776249</v>
      </c>
      <c r="M57" s="42">
        <v>16.816984000000001</v>
      </c>
      <c r="N57" s="42">
        <v>16.843423999999999</v>
      </c>
      <c r="O57" s="42">
        <v>16.916267000000001</v>
      </c>
      <c r="P57" s="42">
        <v>17.153908000000001</v>
      </c>
      <c r="Q57" s="42">
        <v>17.234694000000001</v>
      </c>
      <c r="R57" s="42">
        <v>17.413488000000001</v>
      </c>
      <c r="S57" s="42">
        <v>17.648990999999999</v>
      </c>
      <c r="T57" s="42">
        <v>17.859472</v>
      </c>
      <c r="U57" s="42">
        <v>18.016525000000001</v>
      </c>
      <c r="V57" s="42">
        <v>18.217310000000001</v>
      </c>
      <c r="W57" s="42">
        <v>18.428830999999999</v>
      </c>
      <c r="X57" s="42">
        <v>18.507524</v>
      </c>
      <c r="Y57" s="42">
        <v>18.828484</v>
      </c>
      <c r="Z57" s="42">
        <v>18.959095000000001</v>
      </c>
      <c r="AA57" s="42">
        <v>19.061256</v>
      </c>
      <c r="AB57" s="42">
        <v>19.223101</v>
      </c>
      <c r="AC57" s="42">
        <v>19.350456000000001</v>
      </c>
      <c r="AD57" s="42">
        <v>19.519359999999999</v>
      </c>
      <c r="AE57" s="42">
        <v>19.643063000000001</v>
      </c>
      <c r="AF57" s="42">
        <v>19.828613000000001</v>
      </c>
      <c r="AG57" s="42">
        <v>19.944192999999999</v>
      </c>
      <c r="AH57" s="42">
        <v>20.091107999999998</v>
      </c>
      <c r="AI57" s="42">
        <v>20.288405999999998</v>
      </c>
      <c r="AJ57" s="42">
        <v>20.471672000000002</v>
      </c>
      <c r="AK57" s="42">
        <v>20.586147</v>
      </c>
      <c r="AL57" s="40">
        <v>9.2429999999999995E-3</v>
      </c>
    </row>
    <row r="58" spans="1:38" ht="15" customHeight="1" x14ac:dyDescent="0.45">
      <c r="A58" s="34" t="s">
        <v>360</v>
      </c>
      <c r="B58" s="38" t="s">
        <v>339</v>
      </c>
      <c r="C58" s="42">
        <v>20.812339999999999</v>
      </c>
      <c r="D58" s="42">
        <v>22.286798000000001</v>
      </c>
      <c r="E58" s="42">
        <v>29.106795999999999</v>
      </c>
      <c r="F58" s="42">
        <v>28.729818000000002</v>
      </c>
      <c r="G58" s="42">
        <v>31.626055000000001</v>
      </c>
      <c r="H58" s="42">
        <v>32.880775</v>
      </c>
      <c r="I58" s="42">
        <v>31.61702</v>
      </c>
      <c r="J58" s="42">
        <v>29.415323000000001</v>
      </c>
      <c r="K58" s="42">
        <v>28.282371999999999</v>
      </c>
      <c r="L58" s="42">
        <v>25.998284999999999</v>
      </c>
      <c r="M58" s="42">
        <v>25.419561000000002</v>
      </c>
      <c r="N58" s="42">
        <v>24.589397000000002</v>
      </c>
      <c r="O58" s="42">
        <v>24.370229999999999</v>
      </c>
      <c r="P58" s="42">
        <v>24.412544</v>
      </c>
      <c r="Q58" s="42">
        <v>24.186147999999999</v>
      </c>
      <c r="R58" s="42">
        <v>24.980875000000001</v>
      </c>
      <c r="S58" s="42">
        <v>25.086212</v>
      </c>
      <c r="T58" s="42">
        <v>24.765488000000001</v>
      </c>
      <c r="U58" s="42">
        <v>24.586597000000001</v>
      </c>
      <c r="V58" s="42">
        <v>24.325731000000001</v>
      </c>
      <c r="W58" s="42">
        <v>24.283667000000001</v>
      </c>
      <c r="X58" s="42">
        <v>24.69022</v>
      </c>
      <c r="Y58" s="42">
        <v>24.849271999999999</v>
      </c>
      <c r="Z58" s="42">
        <v>25.23122</v>
      </c>
      <c r="AA58" s="42">
        <v>25.786197999999999</v>
      </c>
      <c r="AB58" s="42">
        <v>26.366095000000001</v>
      </c>
      <c r="AC58" s="42">
        <v>26.962257000000001</v>
      </c>
      <c r="AD58" s="42">
        <v>27.518217</v>
      </c>
      <c r="AE58" s="42">
        <v>28.386984000000002</v>
      </c>
      <c r="AF58" s="42">
        <v>28.445518</v>
      </c>
      <c r="AG58" s="42">
        <v>28.38983</v>
      </c>
      <c r="AH58" s="42">
        <v>28.983898</v>
      </c>
      <c r="AI58" s="42">
        <v>30.667786</v>
      </c>
      <c r="AJ58" s="42">
        <v>32.631180000000001</v>
      </c>
      <c r="AK58" s="42">
        <v>33.226185000000001</v>
      </c>
      <c r="AL58" s="40">
        <v>1.2175E-2</v>
      </c>
    </row>
    <row r="59" spans="1:38" ht="15" customHeight="1" x14ac:dyDescent="0.45">
      <c r="A59" s="34" t="s">
        <v>361</v>
      </c>
      <c r="B59" s="38" t="s">
        <v>341</v>
      </c>
      <c r="C59" s="42">
        <v>19.111619999999998</v>
      </c>
      <c r="D59" s="42">
        <v>20.777381999999999</v>
      </c>
      <c r="E59" s="42">
        <v>20.476828000000001</v>
      </c>
      <c r="F59" s="42">
        <v>21.014500000000002</v>
      </c>
      <c r="G59" s="42">
        <v>23.933487</v>
      </c>
      <c r="H59" s="42">
        <v>25.371649000000001</v>
      </c>
      <c r="I59" s="42">
        <v>26.003502000000001</v>
      </c>
      <c r="J59" s="42">
        <v>26.482012000000001</v>
      </c>
      <c r="K59" s="42">
        <v>27.043821000000001</v>
      </c>
      <c r="L59" s="42">
        <v>26.995325000000001</v>
      </c>
      <c r="M59" s="42">
        <v>26.989623999999999</v>
      </c>
      <c r="N59" s="42">
        <v>27.159203999999999</v>
      </c>
      <c r="O59" s="42">
        <v>27.391902999999999</v>
      </c>
      <c r="P59" s="42">
        <v>27.681141</v>
      </c>
      <c r="Q59" s="42">
        <v>27.790690999999999</v>
      </c>
      <c r="R59" s="42">
        <v>28.147366000000002</v>
      </c>
      <c r="S59" s="42">
        <v>28.264050999999998</v>
      </c>
      <c r="T59" s="42">
        <v>28.409372000000001</v>
      </c>
      <c r="U59" s="42">
        <v>28.657892</v>
      </c>
      <c r="V59" s="42">
        <v>28.771757000000001</v>
      </c>
      <c r="W59" s="42">
        <v>28.835395999999999</v>
      </c>
      <c r="X59" s="42">
        <v>29.270181999999998</v>
      </c>
      <c r="Y59" s="42">
        <v>29.387194000000001</v>
      </c>
      <c r="Z59" s="42">
        <v>29.560538999999999</v>
      </c>
      <c r="AA59" s="42">
        <v>29.768056999999999</v>
      </c>
      <c r="AB59" s="42">
        <v>29.930771</v>
      </c>
      <c r="AC59" s="42">
        <v>30.06307</v>
      </c>
      <c r="AD59" s="42">
        <v>30.140324</v>
      </c>
      <c r="AE59" s="42">
        <v>30.219336999999999</v>
      </c>
      <c r="AF59" s="42">
        <v>30.302921000000001</v>
      </c>
      <c r="AG59" s="42">
        <v>30.211425999999999</v>
      </c>
      <c r="AH59" s="42">
        <v>30.378017</v>
      </c>
      <c r="AI59" s="42">
        <v>30.561250999999999</v>
      </c>
      <c r="AJ59" s="42">
        <v>30.629251</v>
      </c>
      <c r="AK59" s="42">
        <v>30.721605</v>
      </c>
      <c r="AL59" s="40">
        <v>1.1922E-2</v>
      </c>
    </row>
    <row r="60" spans="1:38" ht="15" customHeight="1" x14ac:dyDescent="0.45">
      <c r="A60" s="34" t="s">
        <v>362</v>
      </c>
      <c r="B60" s="38" t="s">
        <v>343</v>
      </c>
      <c r="C60" s="42">
        <v>9.9809680000000007</v>
      </c>
      <c r="D60" s="42">
        <v>11.947901999999999</v>
      </c>
      <c r="E60" s="42">
        <v>12.257629</v>
      </c>
      <c r="F60" s="42">
        <v>13.075085</v>
      </c>
      <c r="G60" s="42">
        <v>16.345033999999998</v>
      </c>
      <c r="H60" s="42">
        <v>17.718266</v>
      </c>
      <c r="I60" s="42">
        <v>18.208731</v>
      </c>
      <c r="J60" s="42">
        <v>18.553381000000002</v>
      </c>
      <c r="K60" s="42">
        <v>18.869748999999999</v>
      </c>
      <c r="L60" s="42">
        <v>18.993863999999999</v>
      </c>
      <c r="M60" s="42">
        <v>19.069727</v>
      </c>
      <c r="N60" s="42">
        <v>19.335315999999999</v>
      </c>
      <c r="O60" s="42">
        <v>19.616956999999999</v>
      </c>
      <c r="P60" s="42">
        <v>20.065563000000001</v>
      </c>
      <c r="Q60" s="42">
        <v>20.303635</v>
      </c>
      <c r="R60" s="42">
        <v>20.725435000000001</v>
      </c>
      <c r="S60" s="42">
        <v>20.959536</v>
      </c>
      <c r="T60" s="42">
        <v>21.281597000000001</v>
      </c>
      <c r="U60" s="42">
        <v>21.563713</v>
      </c>
      <c r="V60" s="42">
        <v>21.721733</v>
      </c>
      <c r="W60" s="42">
        <v>21.889219000000001</v>
      </c>
      <c r="X60" s="42">
        <v>22.442713000000001</v>
      </c>
      <c r="Y60" s="42">
        <v>22.640969999999999</v>
      </c>
      <c r="Z60" s="42">
        <v>22.874586000000001</v>
      </c>
      <c r="AA60" s="42">
        <v>23.101603000000001</v>
      </c>
      <c r="AB60" s="42">
        <v>23.359494999999999</v>
      </c>
      <c r="AC60" s="42">
        <v>23.443142000000002</v>
      </c>
      <c r="AD60" s="42">
        <v>23.575707999999999</v>
      </c>
      <c r="AE60" s="42">
        <v>23.682116000000001</v>
      </c>
      <c r="AF60" s="42">
        <v>23.775514999999999</v>
      </c>
      <c r="AG60" s="42">
        <v>23.750533999999998</v>
      </c>
      <c r="AH60" s="42">
        <v>23.929701000000001</v>
      </c>
      <c r="AI60" s="42">
        <v>24.189125000000001</v>
      </c>
      <c r="AJ60" s="42">
        <v>24.301290999999999</v>
      </c>
      <c r="AK60" s="42">
        <v>24.409012000000001</v>
      </c>
      <c r="AL60" s="40">
        <v>2.1884000000000001E-2</v>
      </c>
    </row>
    <row r="61" spans="1:38" ht="15" customHeight="1" x14ac:dyDescent="0.45">
      <c r="A61" s="34" t="s">
        <v>363</v>
      </c>
      <c r="B61" s="38" t="s">
        <v>311</v>
      </c>
      <c r="C61" s="42">
        <v>16.455431000000001</v>
      </c>
      <c r="D61" s="42">
        <v>18.564427999999999</v>
      </c>
      <c r="E61" s="42">
        <v>19.21077</v>
      </c>
      <c r="F61" s="42">
        <v>19.496341999999999</v>
      </c>
      <c r="G61" s="42">
        <v>22.271576</v>
      </c>
      <c r="H61" s="42">
        <v>23.424316000000001</v>
      </c>
      <c r="I61" s="42">
        <v>23.817944000000001</v>
      </c>
      <c r="J61" s="42">
        <v>24.171852000000001</v>
      </c>
      <c r="K61" s="42">
        <v>24.743480999999999</v>
      </c>
      <c r="L61" s="42">
        <v>25.013494000000001</v>
      </c>
      <c r="M61" s="42">
        <v>25.096191000000001</v>
      </c>
      <c r="N61" s="42">
        <v>25.381627999999999</v>
      </c>
      <c r="O61" s="42">
        <v>25.684362</v>
      </c>
      <c r="P61" s="42">
        <v>26.069123999999999</v>
      </c>
      <c r="Q61" s="42">
        <v>26.289446000000002</v>
      </c>
      <c r="R61" s="42">
        <v>26.623643999999999</v>
      </c>
      <c r="S61" s="42">
        <v>26.770311</v>
      </c>
      <c r="T61" s="42">
        <v>27.032872999999999</v>
      </c>
      <c r="U61" s="42">
        <v>27.327573999999998</v>
      </c>
      <c r="V61" s="42">
        <v>27.484342999999999</v>
      </c>
      <c r="W61" s="42">
        <v>27.612133</v>
      </c>
      <c r="X61" s="42">
        <v>28.084257000000001</v>
      </c>
      <c r="Y61" s="42">
        <v>28.219014999999999</v>
      </c>
      <c r="Z61" s="42">
        <v>28.419750000000001</v>
      </c>
      <c r="AA61" s="42">
        <v>28.590254000000002</v>
      </c>
      <c r="AB61" s="42">
        <v>28.777168</v>
      </c>
      <c r="AC61" s="42">
        <v>28.787603000000001</v>
      </c>
      <c r="AD61" s="42">
        <v>28.818922000000001</v>
      </c>
      <c r="AE61" s="42">
        <v>28.804632000000002</v>
      </c>
      <c r="AF61" s="42">
        <v>28.865341000000001</v>
      </c>
      <c r="AG61" s="42">
        <v>28.778075999999999</v>
      </c>
      <c r="AH61" s="42">
        <v>28.868559000000001</v>
      </c>
      <c r="AI61" s="42">
        <v>28.939955000000001</v>
      </c>
      <c r="AJ61" s="42">
        <v>28.792142999999999</v>
      </c>
      <c r="AK61" s="42">
        <v>28.840557</v>
      </c>
      <c r="AL61" s="40">
        <v>1.3439E-2</v>
      </c>
    </row>
    <row r="62" spans="1:38" ht="15" customHeight="1" x14ac:dyDescent="0.45">
      <c r="A62" s="34" t="s">
        <v>364</v>
      </c>
      <c r="B62" s="38" t="s">
        <v>320</v>
      </c>
      <c r="C62" s="42">
        <v>6.607945</v>
      </c>
      <c r="D62" s="42">
        <v>8.5006430000000002</v>
      </c>
      <c r="E62" s="42">
        <v>8.3218359999999993</v>
      </c>
      <c r="F62" s="42">
        <v>9.1789050000000003</v>
      </c>
      <c r="G62" s="42">
        <v>9.799023</v>
      </c>
      <c r="H62" s="42">
        <v>11.209622</v>
      </c>
      <c r="I62" s="42">
        <v>12.719626</v>
      </c>
      <c r="J62" s="42">
        <v>13.093018000000001</v>
      </c>
      <c r="K62" s="42">
        <v>13.076183</v>
      </c>
      <c r="L62" s="42">
        <v>13.0924</v>
      </c>
      <c r="M62" s="42">
        <v>13.473578</v>
      </c>
      <c r="N62" s="42">
        <v>13.629954</v>
      </c>
      <c r="O62" s="42">
        <v>13.79341</v>
      </c>
      <c r="P62" s="42">
        <v>14.066599</v>
      </c>
      <c r="Q62" s="42">
        <v>14.233993</v>
      </c>
      <c r="R62" s="42">
        <v>14.499104000000001</v>
      </c>
      <c r="S62" s="42">
        <v>14.654159</v>
      </c>
      <c r="T62" s="42">
        <v>14.840297</v>
      </c>
      <c r="U62" s="42">
        <v>15.013788999999999</v>
      </c>
      <c r="V62" s="42">
        <v>15.165139</v>
      </c>
      <c r="W62" s="42">
        <v>15.236984</v>
      </c>
      <c r="X62" s="42">
        <v>15.603476000000001</v>
      </c>
      <c r="Y62" s="42">
        <v>15.720665</v>
      </c>
      <c r="Z62" s="42">
        <v>15.875745999999999</v>
      </c>
      <c r="AA62" s="42">
        <v>16.016470000000002</v>
      </c>
      <c r="AB62" s="42">
        <v>16.179227999999998</v>
      </c>
      <c r="AC62" s="42">
        <v>16.230239999999998</v>
      </c>
      <c r="AD62" s="42">
        <v>16.280811</v>
      </c>
      <c r="AE62" s="42">
        <v>16.283833000000001</v>
      </c>
      <c r="AF62" s="42">
        <v>16.311295999999999</v>
      </c>
      <c r="AG62" s="42">
        <v>16.237473000000001</v>
      </c>
      <c r="AH62" s="42">
        <v>16.318194999999999</v>
      </c>
      <c r="AI62" s="42">
        <v>16.433993999999998</v>
      </c>
      <c r="AJ62" s="42">
        <v>16.476846999999999</v>
      </c>
      <c r="AK62" s="42">
        <v>16.601714999999999</v>
      </c>
      <c r="AL62" s="40">
        <v>2.0490999999999999E-2</v>
      </c>
    </row>
    <row r="63" spans="1:38" ht="15" customHeight="1" x14ac:dyDescent="0.45">
      <c r="A63" s="34" t="s">
        <v>365</v>
      </c>
      <c r="B63" s="38" t="s">
        <v>313</v>
      </c>
      <c r="C63" s="42">
        <v>4.8676830000000004</v>
      </c>
      <c r="D63" s="42">
        <v>5.5330589999999997</v>
      </c>
      <c r="E63" s="42">
        <v>5.537884</v>
      </c>
      <c r="F63" s="42">
        <v>5.8074830000000004</v>
      </c>
      <c r="G63" s="42">
        <v>6.0783719999999999</v>
      </c>
      <c r="H63" s="42">
        <v>6.089461</v>
      </c>
      <c r="I63" s="42">
        <v>6.1404249999999996</v>
      </c>
      <c r="J63" s="42">
        <v>6.2942130000000001</v>
      </c>
      <c r="K63" s="42">
        <v>6.4683479999999998</v>
      </c>
      <c r="L63" s="42">
        <v>6.5908170000000004</v>
      </c>
      <c r="M63" s="42">
        <v>6.6259249999999996</v>
      </c>
      <c r="N63" s="42">
        <v>6.6689889999999998</v>
      </c>
      <c r="O63" s="42">
        <v>6.6570049999999998</v>
      </c>
      <c r="P63" s="42">
        <v>6.73752</v>
      </c>
      <c r="Q63" s="42">
        <v>6.7331859999999999</v>
      </c>
      <c r="R63" s="42">
        <v>6.7363330000000001</v>
      </c>
      <c r="S63" s="42">
        <v>6.7565039999999996</v>
      </c>
      <c r="T63" s="42">
        <v>6.7590349999999999</v>
      </c>
      <c r="U63" s="42">
        <v>6.7645650000000002</v>
      </c>
      <c r="V63" s="42">
        <v>6.766826</v>
      </c>
      <c r="W63" s="42">
        <v>6.8598280000000003</v>
      </c>
      <c r="X63" s="42">
        <v>6.8717379999999997</v>
      </c>
      <c r="Y63" s="42">
        <v>6.929875</v>
      </c>
      <c r="Z63" s="42">
        <v>6.9696049999999996</v>
      </c>
      <c r="AA63" s="42">
        <v>6.9898990000000003</v>
      </c>
      <c r="AB63" s="42">
        <v>7.0241490000000004</v>
      </c>
      <c r="AC63" s="42">
        <v>7.0852269999999997</v>
      </c>
      <c r="AD63" s="42">
        <v>7.116803</v>
      </c>
      <c r="AE63" s="42">
        <v>7.1726640000000002</v>
      </c>
      <c r="AF63" s="42">
        <v>7.228091</v>
      </c>
      <c r="AG63" s="42">
        <v>7.2792709999999996</v>
      </c>
      <c r="AH63" s="42">
        <v>7.3317649999999999</v>
      </c>
      <c r="AI63" s="42">
        <v>7.4082220000000003</v>
      </c>
      <c r="AJ63" s="42">
        <v>7.4813409999999996</v>
      </c>
      <c r="AK63" s="42">
        <v>7.558878</v>
      </c>
      <c r="AL63" s="40">
        <v>9.4990000000000005E-3</v>
      </c>
    </row>
    <row r="64" spans="1:38" ht="15" customHeight="1" x14ac:dyDescent="0.45">
      <c r="A64" s="34" t="s">
        <v>366</v>
      </c>
      <c r="B64" s="38" t="s">
        <v>330</v>
      </c>
      <c r="C64" s="42">
        <v>4.3029599999999997</v>
      </c>
      <c r="D64" s="42">
        <v>4.2371480000000004</v>
      </c>
      <c r="E64" s="42">
        <v>4.1703099999999997</v>
      </c>
      <c r="F64" s="42">
        <v>4.2331500000000002</v>
      </c>
      <c r="G64" s="42">
        <v>4.3093240000000002</v>
      </c>
      <c r="H64" s="42">
        <v>4.345199</v>
      </c>
      <c r="I64" s="42">
        <v>4.3996389999999996</v>
      </c>
      <c r="J64" s="42">
        <v>4.4635179999999997</v>
      </c>
      <c r="K64" s="42">
        <v>4.5178240000000001</v>
      </c>
      <c r="L64" s="42">
        <v>4.5679080000000001</v>
      </c>
      <c r="M64" s="42">
        <v>4.5992160000000002</v>
      </c>
      <c r="N64" s="42">
        <v>4.6139849999999996</v>
      </c>
      <c r="O64" s="42">
        <v>4.621391</v>
      </c>
      <c r="P64" s="42">
        <v>4.6339079999999999</v>
      </c>
      <c r="Q64" s="42">
        <v>4.6516469999999996</v>
      </c>
      <c r="R64" s="42">
        <v>4.6703939999999999</v>
      </c>
      <c r="S64" s="42">
        <v>4.6886950000000001</v>
      </c>
      <c r="T64" s="42">
        <v>4.7097800000000003</v>
      </c>
      <c r="U64" s="42">
        <v>4.7219410000000002</v>
      </c>
      <c r="V64" s="42">
        <v>4.7466970000000002</v>
      </c>
      <c r="W64" s="42">
        <v>4.7643000000000004</v>
      </c>
      <c r="X64" s="42">
        <v>4.7825139999999999</v>
      </c>
      <c r="Y64" s="42">
        <v>4.8000220000000002</v>
      </c>
      <c r="Z64" s="42">
        <v>4.8112440000000003</v>
      </c>
      <c r="AA64" s="42">
        <v>4.8299370000000001</v>
      </c>
      <c r="AB64" s="42">
        <v>4.8518330000000001</v>
      </c>
      <c r="AC64" s="42">
        <v>4.8641160000000001</v>
      </c>
      <c r="AD64" s="42">
        <v>4.8852070000000003</v>
      </c>
      <c r="AE64" s="42">
        <v>4.9098569999999997</v>
      </c>
      <c r="AF64" s="42">
        <v>4.9418259999999998</v>
      </c>
      <c r="AG64" s="42">
        <v>4.9744010000000003</v>
      </c>
      <c r="AH64" s="42">
        <v>5.0108030000000001</v>
      </c>
      <c r="AI64" s="42">
        <v>5.0526799999999996</v>
      </c>
      <c r="AJ64" s="42">
        <v>5.0899960000000002</v>
      </c>
      <c r="AK64" s="42">
        <v>5.1314289999999998</v>
      </c>
      <c r="AL64" s="40">
        <v>5.8199999999999997E-3</v>
      </c>
    </row>
    <row r="65" spans="1:38" ht="15" customHeight="1" x14ac:dyDescent="0.45">
      <c r="A65" s="34" t="s">
        <v>367</v>
      </c>
      <c r="B65" s="38" t="s">
        <v>368</v>
      </c>
      <c r="C65" s="42">
        <v>2.2612399999999999</v>
      </c>
      <c r="D65" s="42">
        <v>2.204637</v>
      </c>
      <c r="E65" s="42">
        <v>2.2229040000000002</v>
      </c>
      <c r="F65" s="42">
        <v>2.274289</v>
      </c>
      <c r="G65" s="42">
        <v>2.3066689999999999</v>
      </c>
      <c r="H65" s="42">
        <v>2.3162039999999999</v>
      </c>
      <c r="I65" s="42">
        <v>2.3101699999999998</v>
      </c>
      <c r="J65" s="42">
        <v>2.3181349999999998</v>
      </c>
      <c r="K65" s="42">
        <v>2.3393769999999998</v>
      </c>
      <c r="L65" s="42">
        <v>2.352903</v>
      </c>
      <c r="M65" s="42">
        <v>2.357958</v>
      </c>
      <c r="N65" s="42">
        <v>2.3617059999999999</v>
      </c>
      <c r="O65" s="42">
        <v>2.3623409999999998</v>
      </c>
      <c r="P65" s="42">
        <v>2.3671549999999999</v>
      </c>
      <c r="Q65" s="42">
        <v>2.3760409999999998</v>
      </c>
      <c r="R65" s="42">
        <v>2.3792040000000001</v>
      </c>
      <c r="S65" s="42">
        <v>2.3818999999999999</v>
      </c>
      <c r="T65" s="42">
        <v>2.3919649999999999</v>
      </c>
      <c r="U65" s="42">
        <v>2.3996460000000002</v>
      </c>
      <c r="V65" s="42">
        <v>2.4135409999999999</v>
      </c>
      <c r="W65" s="42">
        <v>2.4237289999999998</v>
      </c>
      <c r="X65" s="42">
        <v>2.439244</v>
      </c>
      <c r="Y65" s="42">
        <v>2.450307</v>
      </c>
      <c r="Z65" s="42">
        <v>2.466208</v>
      </c>
      <c r="AA65" s="42">
        <v>2.4725130000000002</v>
      </c>
      <c r="AB65" s="42">
        <v>2.4818229999999999</v>
      </c>
      <c r="AC65" s="42">
        <v>2.4900880000000001</v>
      </c>
      <c r="AD65" s="42">
        <v>2.4953319999999999</v>
      </c>
      <c r="AE65" s="42">
        <v>2.5006179999999998</v>
      </c>
      <c r="AF65" s="42">
        <v>2.5045109999999999</v>
      </c>
      <c r="AG65" s="42">
        <v>2.510351</v>
      </c>
      <c r="AH65" s="42">
        <v>2.5139749999999998</v>
      </c>
      <c r="AI65" s="42">
        <v>2.5176959999999999</v>
      </c>
      <c r="AJ65" s="42">
        <v>2.5259490000000002</v>
      </c>
      <c r="AK65" s="42">
        <v>2.5306250000000001</v>
      </c>
      <c r="AL65" s="40">
        <v>4.1879999999999999E-3</v>
      </c>
    </row>
    <row r="66" spans="1:38" ht="15" customHeight="1" x14ac:dyDescent="0.45">
      <c r="A66" s="34" t="s">
        <v>369</v>
      </c>
      <c r="B66" s="38" t="s">
        <v>334</v>
      </c>
      <c r="C66" s="40" t="s">
        <v>205</v>
      </c>
      <c r="D66" s="40" t="s">
        <v>205</v>
      </c>
      <c r="E66" s="40" t="s">
        <v>205</v>
      </c>
      <c r="F66" s="40" t="s">
        <v>205</v>
      </c>
      <c r="G66" s="40" t="s">
        <v>205</v>
      </c>
      <c r="H66" s="40" t="s">
        <v>205</v>
      </c>
      <c r="I66" s="40" t="s">
        <v>205</v>
      </c>
      <c r="J66" s="40" t="s">
        <v>205</v>
      </c>
      <c r="K66" s="40" t="s">
        <v>205</v>
      </c>
      <c r="L66" s="40" t="s">
        <v>205</v>
      </c>
      <c r="M66" s="40" t="s">
        <v>205</v>
      </c>
      <c r="N66" s="40" t="s">
        <v>205</v>
      </c>
      <c r="O66" s="40" t="s">
        <v>205</v>
      </c>
      <c r="P66" s="40" t="s">
        <v>205</v>
      </c>
      <c r="Q66" s="40" t="s">
        <v>205</v>
      </c>
      <c r="R66" s="40" t="s">
        <v>205</v>
      </c>
      <c r="S66" s="40" t="s">
        <v>205</v>
      </c>
      <c r="T66" s="40" t="s">
        <v>205</v>
      </c>
      <c r="U66" s="40" t="s">
        <v>205</v>
      </c>
      <c r="V66" s="40" t="s">
        <v>205</v>
      </c>
      <c r="W66" s="40" t="s">
        <v>205</v>
      </c>
      <c r="X66" s="40" t="s">
        <v>205</v>
      </c>
      <c r="Y66" s="40" t="s">
        <v>205</v>
      </c>
      <c r="Z66" s="40" t="s">
        <v>205</v>
      </c>
      <c r="AA66" s="40" t="s">
        <v>205</v>
      </c>
      <c r="AB66" s="40" t="s">
        <v>205</v>
      </c>
      <c r="AC66" s="40" t="s">
        <v>205</v>
      </c>
      <c r="AD66" s="40" t="s">
        <v>205</v>
      </c>
      <c r="AE66" s="40" t="s">
        <v>205</v>
      </c>
      <c r="AF66" s="40" t="s">
        <v>205</v>
      </c>
      <c r="AG66" s="40" t="s">
        <v>205</v>
      </c>
      <c r="AH66" s="40" t="s">
        <v>205</v>
      </c>
      <c r="AI66" s="40" t="s">
        <v>205</v>
      </c>
      <c r="AJ66" s="40" t="s">
        <v>205</v>
      </c>
      <c r="AK66" s="40" t="s">
        <v>205</v>
      </c>
      <c r="AL66" s="40" t="s">
        <v>205</v>
      </c>
    </row>
    <row r="67" spans="1:38" ht="15" customHeight="1" x14ac:dyDescent="0.45">
      <c r="A67" s="34" t="s">
        <v>370</v>
      </c>
      <c r="B67" s="38" t="s">
        <v>315</v>
      </c>
      <c r="C67" s="42">
        <v>30.808288999999998</v>
      </c>
      <c r="D67" s="42">
        <v>30.930848999999998</v>
      </c>
      <c r="E67" s="42">
        <v>31.025559999999999</v>
      </c>
      <c r="F67" s="42">
        <v>31.316071000000001</v>
      </c>
      <c r="G67" s="42">
        <v>32.004246000000002</v>
      </c>
      <c r="H67" s="42">
        <v>31.980791</v>
      </c>
      <c r="I67" s="42">
        <v>32.080997000000004</v>
      </c>
      <c r="J67" s="42">
        <v>32.151463</v>
      </c>
      <c r="K67" s="42">
        <v>32.237456999999999</v>
      </c>
      <c r="L67" s="42">
        <v>32.585850000000001</v>
      </c>
      <c r="M67" s="42">
        <v>32.690311000000001</v>
      </c>
      <c r="N67" s="42">
        <v>32.753967000000003</v>
      </c>
      <c r="O67" s="42">
        <v>32.786625000000001</v>
      </c>
      <c r="P67" s="42">
        <v>32.826984000000003</v>
      </c>
      <c r="Q67" s="42">
        <v>32.901783000000002</v>
      </c>
      <c r="R67" s="42">
        <v>32.996613000000004</v>
      </c>
      <c r="S67" s="42">
        <v>32.999619000000003</v>
      </c>
      <c r="T67" s="42">
        <v>32.980927000000001</v>
      </c>
      <c r="U67" s="42">
        <v>32.936619</v>
      </c>
      <c r="V67" s="42">
        <v>32.876114000000001</v>
      </c>
      <c r="W67" s="42">
        <v>32.853676</v>
      </c>
      <c r="X67" s="42">
        <v>32.812922999999998</v>
      </c>
      <c r="Y67" s="42">
        <v>32.813774000000002</v>
      </c>
      <c r="Z67" s="42">
        <v>32.805743999999997</v>
      </c>
      <c r="AA67" s="42">
        <v>32.778564000000003</v>
      </c>
      <c r="AB67" s="42">
        <v>32.740971000000002</v>
      </c>
      <c r="AC67" s="42">
        <v>32.675578999999999</v>
      </c>
      <c r="AD67" s="42">
        <v>32.604030999999999</v>
      </c>
      <c r="AE67" s="42">
        <v>32.546391</v>
      </c>
      <c r="AF67" s="42">
        <v>32.490806999999997</v>
      </c>
      <c r="AG67" s="42">
        <v>32.377688999999997</v>
      </c>
      <c r="AH67" s="42">
        <v>32.345413000000001</v>
      </c>
      <c r="AI67" s="42">
        <v>32.398457000000001</v>
      </c>
      <c r="AJ67" s="42">
        <v>32.361033999999997</v>
      </c>
      <c r="AK67" s="42">
        <v>32.171267999999998</v>
      </c>
      <c r="AL67" s="40">
        <v>1.1919999999999999E-3</v>
      </c>
    </row>
    <row r="69" spans="1:38" ht="15" customHeight="1" x14ac:dyDescent="0.35">
      <c r="B69" s="37" t="s">
        <v>371</v>
      </c>
    </row>
    <row r="70" spans="1:38" ht="15" customHeight="1" x14ac:dyDescent="0.35">
      <c r="B70" s="37" t="s">
        <v>372</v>
      </c>
    </row>
    <row r="71" spans="1:38" ht="15" customHeight="1" x14ac:dyDescent="0.45">
      <c r="A71" s="34" t="s">
        <v>373</v>
      </c>
      <c r="B71" s="38" t="s">
        <v>307</v>
      </c>
      <c r="C71" s="42">
        <v>238.65013099999999</v>
      </c>
      <c r="D71" s="42">
        <v>240.07025100000001</v>
      </c>
      <c r="E71" s="42">
        <v>245.938873</v>
      </c>
      <c r="F71" s="42">
        <v>253.06849700000001</v>
      </c>
      <c r="G71" s="42">
        <v>259.09155299999998</v>
      </c>
      <c r="H71" s="42">
        <v>259.679688</v>
      </c>
      <c r="I71" s="42">
        <v>260.65808099999998</v>
      </c>
      <c r="J71" s="42">
        <v>262.69897500000002</v>
      </c>
      <c r="K71" s="42">
        <v>265.08441199999999</v>
      </c>
      <c r="L71" s="42">
        <v>267.31957999999997</v>
      </c>
      <c r="M71" s="42">
        <v>268.535034</v>
      </c>
      <c r="N71" s="42">
        <v>269.890289</v>
      </c>
      <c r="O71" s="42">
        <v>270.89736900000003</v>
      </c>
      <c r="P71" s="42">
        <v>272.754456</v>
      </c>
      <c r="Q71" s="42">
        <v>273.40280200000001</v>
      </c>
      <c r="R71" s="42">
        <v>274.59082000000001</v>
      </c>
      <c r="S71" s="42">
        <v>275.30496199999999</v>
      </c>
      <c r="T71" s="42">
        <v>276.07461499999999</v>
      </c>
      <c r="U71" s="42">
        <v>276.908051</v>
      </c>
      <c r="V71" s="42">
        <v>277.66632099999998</v>
      </c>
      <c r="W71" s="42">
        <v>278.92535400000003</v>
      </c>
      <c r="X71" s="42">
        <v>280.05935699999998</v>
      </c>
      <c r="Y71" s="42">
        <v>281.41024800000002</v>
      </c>
      <c r="Z71" s="42">
        <v>282.58041400000002</v>
      </c>
      <c r="AA71" s="42">
        <v>283.31408699999997</v>
      </c>
      <c r="AB71" s="42">
        <v>284.27810699999998</v>
      </c>
      <c r="AC71" s="42">
        <v>285.172302</v>
      </c>
      <c r="AD71" s="42">
        <v>285.82165500000002</v>
      </c>
      <c r="AE71" s="42">
        <v>286.82421900000003</v>
      </c>
      <c r="AF71" s="42">
        <v>288.14514200000002</v>
      </c>
      <c r="AG71" s="42">
        <v>288.97607399999998</v>
      </c>
      <c r="AH71" s="42">
        <v>290.43463100000002</v>
      </c>
      <c r="AI71" s="42">
        <v>292.15731799999998</v>
      </c>
      <c r="AJ71" s="42">
        <v>293.20159899999999</v>
      </c>
      <c r="AK71" s="42">
        <v>293.25543199999998</v>
      </c>
      <c r="AL71" s="40">
        <v>6.0819999999999997E-3</v>
      </c>
    </row>
    <row r="72" spans="1:38" ht="15" customHeight="1" x14ac:dyDescent="0.45">
      <c r="A72" s="34" t="s">
        <v>374</v>
      </c>
      <c r="B72" s="38" t="s">
        <v>316</v>
      </c>
      <c r="C72" s="42">
        <v>182.608902</v>
      </c>
      <c r="D72" s="42">
        <v>186.12934899999999</v>
      </c>
      <c r="E72" s="42">
        <v>189.838684</v>
      </c>
      <c r="F72" s="42">
        <v>193.230209</v>
      </c>
      <c r="G72" s="42">
        <v>199.12674000000001</v>
      </c>
      <c r="H72" s="42">
        <v>199.682343</v>
      </c>
      <c r="I72" s="42">
        <v>201.241074</v>
      </c>
      <c r="J72" s="42">
        <v>203.37915000000001</v>
      </c>
      <c r="K72" s="42">
        <v>205.435104</v>
      </c>
      <c r="L72" s="42">
        <v>208.29231300000001</v>
      </c>
      <c r="M72" s="42">
        <v>209.18687399999999</v>
      </c>
      <c r="N72" s="42">
        <v>210.475067</v>
      </c>
      <c r="O72" s="42">
        <v>211.45602400000001</v>
      </c>
      <c r="P72" s="42">
        <v>212.98225400000001</v>
      </c>
      <c r="Q72" s="42">
        <v>213.78949</v>
      </c>
      <c r="R72" s="42">
        <v>214.93464700000001</v>
      </c>
      <c r="S72" s="42">
        <v>215.653854</v>
      </c>
      <c r="T72" s="42">
        <v>216.42953499999999</v>
      </c>
      <c r="U72" s="42">
        <v>217.22337300000001</v>
      </c>
      <c r="V72" s="42">
        <v>217.98602299999999</v>
      </c>
      <c r="W72" s="42">
        <v>219.26226800000001</v>
      </c>
      <c r="X72" s="42">
        <v>220.426468</v>
      </c>
      <c r="Y72" s="42">
        <v>221.856369</v>
      </c>
      <c r="Z72" s="42">
        <v>223.21992499999999</v>
      </c>
      <c r="AA72" s="42">
        <v>224.26733400000001</v>
      </c>
      <c r="AB72" s="42">
        <v>225.489136</v>
      </c>
      <c r="AC72" s="42">
        <v>226.724457</v>
      </c>
      <c r="AD72" s="42">
        <v>227.96899400000001</v>
      </c>
      <c r="AE72" s="42">
        <v>229.318207</v>
      </c>
      <c r="AF72" s="42">
        <v>230.917969</v>
      </c>
      <c r="AG72" s="42">
        <v>232.26617400000001</v>
      </c>
      <c r="AH72" s="42">
        <v>234.355988</v>
      </c>
      <c r="AI72" s="42">
        <v>236.93232699999999</v>
      </c>
      <c r="AJ72" s="42">
        <v>239.13893100000001</v>
      </c>
      <c r="AK72" s="42">
        <v>240.74298099999999</v>
      </c>
      <c r="AL72" s="40">
        <v>7.8270000000000006E-3</v>
      </c>
    </row>
    <row r="73" spans="1:38" ht="15" customHeight="1" x14ac:dyDescent="0.45">
      <c r="A73" s="34" t="s">
        <v>375</v>
      </c>
      <c r="B73" s="38" t="s">
        <v>323</v>
      </c>
      <c r="C73" s="42">
        <v>155.12721300000001</v>
      </c>
      <c r="D73" s="42">
        <v>173.36462399999999</v>
      </c>
      <c r="E73" s="42">
        <v>178.77654999999999</v>
      </c>
      <c r="F73" s="42">
        <v>186.16007999999999</v>
      </c>
      <c r="G73" s="42">
        <v>207.41978499999999</v>
      </c>
      <c r="H73" s="42">
        <v>216.44366500000001</v>
      </c>
      <c r="I73" s="42">
        <v>223.81242399999999</v>
      </c>
      <c r="J73" s="42">
        <v>231.31446800000001</v>
      </c>
      <c r="K73" s="42">
        <v>239.63098099999999</v>
      </c>
      <c r="L73" s="42">
        <v>245.176559</v>
      </c>
      <c r="M73" s="42">
        <v>245.908737</v>
      </c>
      <c r="N73" s="42">
        <v>250.18130500000001</v>
      </c>
      <c r="O73" s="42">
        <v>254.79225199999999</v>
      </c>
      <c r="P73" s="42">
        <v>260.091431</v>
      </c>
      <c r="Q73" s="42">
        <v>263.59927399999998</v>
      </c>
      <c r="R73" s="42">
        <v>268.13519300000002</v>
      </c>
      <c r="S73" s="42">
        <v>271.34378099999998</v>
      </c>
      <c r="T73" s="42">
        <v>274.97109999999998</v>
      </c>
      <c r="U73" s="42">
        <v>278.03308099999998</v>
      </c>
      <c r="V73" s="42">
        <v>280.81921399999999</v>
      </c>
      <c r="W73" s="42">
        <v>284.81753500000002</v>
      </c>
      <c r="X73" s="42">
        <v>289.51135299999999</v>
      </c>
      <c r="Y73" s="42">
        <v>295.27688599999999</v>
      </c>
      <c r="Z73" s="42">
        <v>298.84845000000001</v>
      </c>
      <c r="AA73" s="42">
        <v>301.89996300000001</v>
      </c>
      <c r="AB73" s="42">
        <v>305.919983</v>
      </c>
      <c r="AC73" s="42">
        <v>308.47799700000002</v>
      </c>
      <c r="AD73" s="42">
        <v>310.97943099999998</v>
      </c>
      <c r="AE73" s="42">
        <v>313.33291600000001</v>
      </c>
      <c r="AF73" s="42">
        <v>316.33145100000002</v>
      </c>
      <c r="AG73" s="42">
        <v>317.98254400000002</v>
      </c>
      <c r="AH73" s="42">
        <v>321.09292599999998</v>
      </c>
      <c r="AI73" s="42">
        <v>325.02572600000002</v>
      </c>
      <c r="AJ73" s="42">
        <v>327.767517</v>
      </c>
      <c r="AK73" s="42">
        <v>330.93127399999997</v>
      </c>
      <c r="AL73" s="40">
        <v>1.9784E-2</v>
      </c>
    </row>
    <row r="74" spans="1:38" ht="15" customHeight="1" x14ac:dyDescent="0.45">
      <c r="A74" s="34" t="s">
        <v>376</v>
      </c>
      <c r="B74" s="38" t="s">
        <v>336</v>
      </c>
      <c r="C74" s="42">
        <v>464.359375</v>
      </c>
      <c r="D74" s="42">
        <v>516.011169</v>
      </c>
      <c r="E74" s="42">
        <v>522.04083300000002</v>
      </c>
      <c r="F74" s="42">
        <v>534.15405299999998</v>
      </c>
      <c r="G74" s="42">
        <v>604.91137700000002</v>
      </c>
      <c r="H74" s="42">
        <v>632.51257299999997</v>
      </c>
      <c r="I74" s="42">
        <v>638.35876499999995</v>
      </c>
      <c r="J74" s="42">
        <v>638.00799600000005</v>
      </c>
      <c r="K74" s="42">
        <v>639.89129600000001</v>
      </c>
      <c r="L74" s="42">
        <v>629.07385299999999</v>
      </c>
      <c r="M74" s="42">
        <v>621.04925500000002</v>
      </c>
      <c r="N74" s="42">
        <v>618.01782200000002</v>
      </c>
      <c r="O74" s="42">
        <v>617.30310099999997</v>
      </c>
      <c r="P74" s="42">
        <v>619.31964100000005</v>
      </c>
      <c r="Q74" s="42">
        <v>617.78332499999999</v>
      </c>
      <c r="R74" s="42">
        <v>622.15472399999999</v>
      </c>
      <c r="S74" s="42">
        <v>621.87432899999999</v>
      </c>
      <c r="T74" s="42">
        <v>622.95715299999995</v>
      </c>
      <c r="U74" s="42">
        <v>626.10180700000001</v>
      </c>
      <c r="V74" s="42">
        <v>627.04193099999998</v>
      </c>
      <c r="W74" s="42">
        <v>628.89538600000003</v>
      </c>
      <c r="X74" s="42">
        <v>638.89227300000005</v>
      </c>
      <c r="Y74" s="42">
        <v>642.40234399999997</v>
      </c>
      <c r="Z74" s="42">
        <v>647.65130599999998</v>
      </c>
      <c r="AA74" s="42">
        <v>653.95263699999998</v>
      </c>
      <c r="AB74" s="42">
        <v>660.73736599999995</v>
      </c>
      <c r="AC74" s="42">
        <v>665.76916500000004</v>
      </c>
      <c r="AD74" s="42">
        <v>671.07586700000002</v>
      </c>
      <c r="AE74" s="42">
        <v>676.89843800000006</v>
      </c>
      <c r="AF74" s="42">
        <v>682.500854</v>
      </c>
      <c r="AG74" s="42">
        <v>685.08282499999996</v>
      </c>
      <c r="AH74" s="42">
        <v>693.82074</v>
      </c>
      <c r="AI74" s="42">
        <v>704.44885299999999</v>
      </c>
      <c r="AJ74" s="42">
        <v>712.01238999999998</v>
      </c>
      <c r="AK74" s="42">
        <v>719.99426300000005</v>
      </c>
      <c r="AL74" s="40">
        <v>1.0146000000000001E-2</v>
      </c>
    </row>
    <row r="75" spans="1:38" ht="15" customHeight="1" x14ac:dyDescent="0.45">
      <c r="A75" s="34" t="s">
        <v>377</v>
      </c>
      <c r="B75" s="38" t="s">
        <v>378</v>
      </c>
      <c r="C75" s="42">
        <v>1040.7456050000001</v>
      </c>
      <c r="D75" s="42">
        <v>1115.575439</v>
      </c>
      <c r="E75" s="42">
        <v>1136.594971</v>
      </c>
      <c r="F75" s="42">
        <v>1166.612793</v>
      </c>
      <c r="G75" s="42">
        <v>1270.549438</v>
      </c>
      <c r="H75" s="42">
        <v>1308.318237</v>
      </c>
      <c r="I75" s="42">
        <v>1324.0703120000001</v>
      </c>
      <c r="J75" s="42">
        <v>1335.400635</v>
      </c>
      <c r="K75" s="42">
        <v>1350.0417480000001</v>
      </c>
      <c r="L75" s="42">
        <v>1349.8623050000001</v>
      </c>
      <c r="M75" s="42">
        <v>1344.679932</v>
      </c>
      <c r="N75" s="42">
        <v>1348.564453</v>
      </c>
      <c r="O75" s="42">
        <v>1354.4487300000001</v>
      </c>
      <c r="P75" s="42">
        <v>1365.1477050000001</v>
      </c>
      <c r="Q75" s="42">
        <v>1368.5749510000001</v>
      </c>
      <c r="R75" s="42">
        <v>1379.8154300000001</v>
      </c>
      <c r="S75" s="42">
        <v>1384.1770019999999</v>
      </c>
      <c r="T75" s="42">
        <v>1390.4323730000001</v>
      </c>
      <c r="U75" s="42">
        <v>1398.266357</v>
      </c>
      <c r="V75" s="42">
        <v>1403.513428</v>
      </c>
      <c r="W75" s="42">
        <v>1411.900513</v>
      </c>
      <c r="X75" s="42">
        <v>1428.889404</v>
      </c>
      <c r="Y75" s="42">
        <v>1440.9458010000001</v>
      </c>
      <c r="Z75" s="42">
        <v>1452.3000489999999</v>
      </c>
      <c r="AA75" s="42">
        <v>1463.434082</v>
      </c>
      <c r="AB75" s="42">
        <v>1476.424561</v>
      </c>
      <c r="AC75" s="42">
        <v>1486.1439210000001</v>
      </c>
      <c r="AD75" s="42">
        <v>1495.845947</v>
      </c>
      <c r="AE75" s="42">
        <v>1506.373779</v>
      </c>
      <c r="AF75" s="42">
        <v>1517.8953859999999</v>
      </c>
      <c r="AG75" s="42">
        <v>1524.3076169999999</v>
      </c>
      <c r="AH75" s="42">
        <v>1539.704346</v>
      </c>
      <c r="AI75" s="42">
        <v>1558.5642089999999</v>
      </c>
      <c r="AJ75" s="42">
        <v>1572.120361</v>
      </c>
      <c r="AK75" s="42">
        <v>1584.9239500000001</v>
      </c>
      <c r="AL75" s="40">
        <v>1.0697999999999999E-2</v>
      </c>
    </row>
    <row r="76" spans="1:38" ht="15" customHeight="1" x14ac:dyDescent="0.45">
      <c r="A76" s="34" t="s">
        <v>379</v>
      </c>
      <c r="B76" s="38" t="s">
        <v>380</v>
      </c>
      <c r="C76" s="42">
        <v>0.17480100000000001</v>
      </c>
      <c r="D76" s="42">
        <v>0.22597700000000001</v>
      </c>
      <c r="E76" s="42">
        <v>1.137284</v>
      </c>
      <c r="F76" s="42">
        <v>1.4648410000000001</v>
      </c>
      <c r="G76" s="42">
        <v>1.919527</v>
      </c>
      <c r="H76" s="42">
        <v>2.365367</v>
      </c>
      <c r="I76" s="42">
        <v>2.8924820000000002</v>
      </c>
      <c r="J76" s="42">
        <v>3.8533620000000002</v>
      </c>
      <c r="K76" s="42">
        <v>4.8348190000000004</v>
      </c>
      <c r="L76" s="42">
        <v>5.635103</v>
      </c>
      <c r="M76" s="42">
        <v>5.7709789999999996</v>
      </c>
      <c r="N76" s="42">
        <v>6.1499220000000001</v>
      </c>
      <c r="O76" s="42">
        <v>6.341132</v>
      </c>
      <c r="P76" s="42">
        <v>6.5222769999999999</v>
      </c>
      <c r="Q76" s="42">
        <v>6.6434639999999998</v>
      </c>
      <c r="R76" s="42">
        <v>6.5494729999999999</v>
      </c>
      <c r="S76" s="42">
        <v>6.5565239999999996</v>
      </c>
      <c r="T76" s="42">
        <v>6.755147</v>
      </c>
      <c r="U76" s="42">
        <v>7.0047670000000002</v>
      </c>
      <c r="V76" s="42">
        <v>7.2120189999999997</v>
      </c>
      <c r="W76" s="42">
        <v>7.3240790000000002</v>
      </c>
      <c r="X76" s="42">
        <v>7.5685529999999996</v>
      </c>
      <c r="Y76" s="42">
        <v>7.6767300000000001</v>
      </c>
      <c r="Z76" s="42">
        <v>7.7508980000000003</v>
      </c>
      <c r="AA76" s="42">
        <v>7.7693760000000003</v>
      </c>
      <c r="AB76" s="42">
        <v>7.7158280000000001</v>
      </c>
      <c r="AC76" s="42">
        <v>7.6128179999999999</v>
      </c>
      <c r="AD76" s="42">
        <v>7.4736469999999997</v>
      </c>
      <c r="AE76" s="42">
        <v>7.1666990000000004</v>
      </c>
      <c r="AF76" s="42">
        <v>7.2505769999999998</v>
      </c>
      <c r="AG76" s="42">
        <v>7.2566100000000002</v>
      </c>
      <c r="AH76" s="42">
        <v>7.1433460000000002</v>
      </c>
      <c r="AI76" s="42">
        <v>6.4801780000000004</v>
      </c>
      <c r="AJ76" s="42">
        <v>5.5938730000000003</v>
      </c>
      <c r="AK76" s="42">
        <v>5.3882849999999998</v>
      </c>
      <c r="AL76" s="40">
        <v>0.100878</v>
      </c>
    </row>
    <row r="77" spans="1:38" ht="15" customHeight="1" x14ac:dyDescent="0.35">
      <c r="A77" s="34" t="s">
        <v>381</v>
      </c>
      <c r="B77" s="37" t="s">
        <v>382</v>
      </c>
      <c r="C77" s="60">
        <v>1040.9204099999999</v>
      </c>
      <c r="D77" s="60">
        <v>1115.8013920000001</v>
      </c>
      <c r="E77" s="60">
        <v>1137.7322999999999</v>
      </c>
      <c r="F77" s="60">
        <v>1168.0776370000001</v>
      </c>
      <c r="G77" s="60">
        <v>1272.4689940000001</v>
      </c>
      <c r="H77" s="60">
        <v>1310.6835940000001</v>
      </c>
      <c r="I77" s="60">
        <v>1326.962769</v>
      </c>
      <c r="J77" s="60">
        <v>1339.2540280000001</v>
      </c>
      <c r="K77" s="60">
        <v>1354.876587</v>
      </c>
      <c r="L77" s="60">
        <v>1355.497437</v>
      </c>
      <c r="M77" s="60">
        <v>1350.450928</v>
      </c>
      <c r="N77" s="60">
        <v>1354.7143550000001</v>
      </c>
      <c r="O77" s="60">
        <v>1360.7899170000001</v>
      </c>
      <c r="P77" s="60">
        <v>1371.669922</v>
      </c>
      <c r="Q77" s="60">
        <v>1375.218384</v>
      </c>
      <c r="R77" s="60">
        <v>1386.3648679999999</v>
      </c>
      <c r="S77" s="60">
        <v>1390.7335210000001</v>
      </c>
      <c r="T77" s="60">
        <v>1397.1875</v>
      </c>
      <c r="U77" s="60">
        <v>1405.2711179999999</v>
      </c>
      <c r="V77" s="60">
        <v>1410.7254640000001</v>
      </c>
      <c r="W77" s="60">
        <v>1419.2246090000001</v>
      </c>
      <c r="X77" s="60">
        <v>1436.4580080000001</v>
      </c>
      <c r="Y77" s="60">
        <v>1448.6225589999999</v>
      </c>
      <c r="Z77" s="60">
        <v>1460.0509030000001</v>
      </c>
      <c r="AA77" s="60">
        <v>1471.203491</v>
      </c>
      <c r="AB77" s="60">
        <v>1484.1403809999999</v>
      </c>
      <c r="AC77" s="60">
        <v>1493.7567140000001</v>
      </c>
      <c r="AD77" s="60">
        <v>1503.3195800000001</v>
      </c>
      <c r="AE77" s="60">
        <v>1513.5405270000001</v>
      </c>
      <c r="AF77" s="60">
        <v>1525.145996</v>
      </c>
      <c r="AG77" s="60">
        <v>1531.5642089999999</v>
      </c>
      <c r="AH77" s="60">
        <v>1546.8476559999999</v>
      </c>
      <c r="AI77" s="60">
        <v>1565.0444339999999</v>
      </c>
      <c r="AJ77" s="60">
        <v>1577.7142329999999</v>
      </c>
      <c r="AK77" s="60">
        <v>1590.3122559999999</v>
      </c>
      <c r="AL77" s="61">
        <v>1.0796E-2</v>
      </c>
    </row>
    <row r="80" spans="1:38" ht="15" customHeight="1" x14ac:dyDescent="0.35">
      <c r="B80" s="37" t="s">
        <v>383</v>
      </c>
    </row>
    <row r="81" spans="1:38" ht="15" customHeight="1" x14ac:dyDescent="0.35">
      <c r="B81" s="37" t="s">
        <v>307</v>
      </c>
    </row>
    <row r="82" spans="1:38" ht="15" customHeight="1" x14ac:dyDescent="0.45">
      <c r="A82" s="34" t="s">
        <v>384</v>
      </c>
      <c r="B82" s="38" t="s">
        <v>309</v>
      </c>
      <c r="C82" s="42">
        <v>16.277653000000001</v>
      </c>
      <c r="D82" s="42">
        <v>17.287089999999999</v>
      </c>
      <c r="E82" s="42">
        <v>16.741167000000001</v>
      </c>
      <c r="F82" s="42">
        <v>17.259253000000001</v>
      </c>
      <c r="G82" s="42">
        <v>18.591650000000001</v>
      </c>
      <c r="H82" s="42">
        <v>19.389011</v>
      </c>
      <c r="I82" s="42">
        <v>20.169373</v>
      </c>
      <c r="J82" s="42">
        <v>20.934401999999999</v>
      </c>
      <c r="K82" s="42">
        <v>21.808637999999998</v>
      </c>
      <c r="L82" s="42">
        <v>22.406970999999999</v>
      </c>
      <c r="M82" s="42">
        <v>22.991479999999999</v>
      </c>
      <c r="N82" s="42">
        <v>23.561921999999999</v>
      </c>
      <c r="O82" s="42">
        <v>24.184231</v>
      </c>
      <c r="P82" s="42">
        <v>25.044900999999999</v>
      </c>
      <c r="Q82" s="42">
        <v>25.711604999999999</v>
      </c>
      <c r="R82" s="42">
        <v>26.544447000000002</v>
      </c>
      <c r="S82" s="42">
        <v>27.488356</v>
      </c>
      <c r="T82" s="42">
        <v>28.425823000000001</v>
      </c>
      <c r="U82" s="42">
        <v>29.319969</v>
      </c>
      <c r="V82" s="42">
        <v>30.313393000000001</v>
      </c>
      <c r="W82" s="42">
        <v>31.362669</v>
      </c>
      <c r="X82" s="42">
        <v>32.228839999999998</v>
      </c>
      <c r="Y82" s="42">
        <v>33.518265</v>
      </c>
      <c r="Z82" s="42">
        <v>34.530987000000003</v>
      </c>
      <c r="AA82" s="42">
        <v>35.529311999999997</v>
      </c>
      <c r="AB82" s="42">
        <v>36.669659000000003</v>
      </c>
      <c r="AC82" s="42">
        <v>37.787345999999999</v>
      </c>
      <c r="AD82" s="42">
        <v>39.028599</v>
      </c>
      <c r="AE82" s="42">
        <v>40.231524999999998</v>
      </c>
      <c r="AF82" s="42">
        <v>41.600268999999997</v>
      </c>
      <c r="AG82" s="42">
        <v>42.873859000000003</v>
      </c>
      <c r="AH82" s="42">
        <v>44.259780999999997</v>
      </c>
      <c r="AI82" s="42">
        <v>45.808937</v>
      </c>
      <c r="AJ82" s="42">
        <v>47.376838999999997</v>
      </c>
      <c r="AK82" s="42">
        <v>48.856934000000003</v>
      </c>
      <c r="AL82" s="40">
        <v>3.1983999999999999E-2</v>
      </c>
    </row>
    <row r="83" spans="1:38" ht="15" customHeight="1" x14ac:dyDescent="0.45">
      <c r="A83" s="34" t="s">
        <v>385</v>
      </c>
      <c r="B83" s="38" t="s">
        <v>311</v>
      </c>
      <c r="C83" s="42">
        <v>15.341448</v>
      </c>
      <c r="D83" s="42">
        <v>18.190905000000001</v>
      </c>
      <c r="E83" s="42">
        <v>19.295019</v>
      </c>
      <c r="F83" s="42">
        <v>20.562076999999999</v>
      </c>
      <c r="G83" s="42">
        <v>24.606487000000001</v>
      </c>
      <c r="H83" s="42">
        <v>26.964468</v>
      </c>
      <c r="I83" s="42">
        <v>28.526990999999999</v>
      </c>
      <c r="J83" s="42">
        <v>30.068228000000001</v>
      </c>
      <c r="K83" s="42">
        <v>31.154121</v>
      </c>
      <c r="L83" s="42">
        <v>32.167403999999998</v>
      </c>
      <c r="M83" s="42">
        <v>32.985416000000001</v>
      </c>
      <c r="N83" s="42">
        <v>34.083302000000003</v>
      </c>
      <c r="O83" s="42">
        <v>35.188296999999999</v>
      </c>
      <c r="P83" s="42">
        <v>36.416190999999998</v>
      </c>
      <c r="Q83" s="42">
        <v>37.497962999999999</v>
      </c>
      <c r="R83" s="42">
        <v>38.798560999999999</v>
      </c>
      <c r="S83" s="42">
        <v>39.899543999999999</v>
      </c>
      <c r="T83" s="42">
        <v>41.172096000000003</v>
      </c>
      <c r="U83" s="42">
        <v>42.525894000000001</v>
      </c>
      <c r="V83" s="42">
        <v>43.706814000000001</v>
      </c>
      <c r="W83" s="42">
        <v>44.891556000000001</v>
      </c>
      <c r="X83" s="42">
        <v>46.694274999999998</v>
      </c>
      <c r="Y83" s="42">
        <v>47.975861000000002</v>
      </c>
      <c r="Z83" s="42">
        <v>49.440178000000003</v>
      </c>
      <c r="AA83" s="42">
        <v>50.896487999999998</v>
      </c>
      <c r="AB83" s="42">
        <v>52.436520000000002</v>
      </c>
      <c r="AC83" s="42">
        <v>53.701920000000001</v>
      </c>
      <c r="AD83" s="42">
        <v>55.078533</v>
      </c>
      <c r="AE83" s="42">
        <v>56.413505999999998</v>
      </c>
      <c r="AF83" s="42">
        <v>57.902659999999997</v>
      </c>
      <c r="AG83" s="42">
        <v>59.148330999999999</v>
      </c>
      <c r="AH83" s="42">
        <v>60.834834999999998</v>
      </c>
      <c r="AI83" s="42">
        <v>62.603439000000002</v>
      </c>
      <c r="AJ83" s="42">
        <v>63.969718999999998</v>
      </c>
      <c r="AK83" s="42">
        <v>65.720284000000007</v>
      </c>
      <c r="AL83" s="40">
        <v>3.9690999999999997E-2</v>
      </c>
    </row>
    <row r="84" spans="1:38" ht="15" customHeight="1" x14ac:dyDescent="0.45">
      <c r="A84" s="34" t="s">
        <v>386</v>
      </c>
      <c r="B84" s="38" t="s">
        <v>313</v>
      </c>
      <c r="C84" s="42">
        <v>9.7571809999999992</v>
      </c>
      <c r="D84" s="42">
        <v>10.773175999999999</v>
      </c>
      <c r="E84" s="42">
        <v>10.621758</v>
      </c>
      <c r="F84" s="42">
        <v>11.286785</v>
      </c>
      <c r="G84" s="42">
        <v>11.876884</v>
      </c>
      <c r="H84" s="42">
        <v>12.289895</v>
      </c>
      <c r="I84" s="42">
        <v>12.703951999999999</v>
      </c>
      <c r="J84" s="42">
        <v>13.294888</v>
      </c>
      <c r="K84" s="42">
        <v>14.019716000000001</v>
      </c>
      <c r="L84" s="42">
        <v>14.541395</v>
      </c>
      <c r="M84" s="42">
        <v>14.920074</v>
      </c>
      <c r="N84" s="42">
        <v>15.354200000000001</v>
      </c>
      <c r="O84" s="42">
        <v>15.688805</v>
      </c>
      <c r="P84" s="42">
        <v>16.232379999999999</v>
      </c>
      <c r="Q84" s="42">
        <v>16.580508999999999</v>
      </c>
      <c r="R84" s="42">
        <v>16.991672999999999</v>
      </c>
      <c r="S84" s="42">
        <v>17.422108000000001</v>
      </c>
      <c r="T84" s="42">
        <v>17.867211999999999</v>
      </c>
      <c r="U84" s="42">
        <v>18.325393999999999</v>
      </c>
      <c r="V84" s="42">
        <v>18.792282</v>
      </c>
      <c r="W84" s="42">
        <v>19.391089999999998</v>
      </c>
      <c r="X84" s="42">
        <v>19.933330999999999</v>
      </c>
      <c r="Y84" s="42">
        <v>20.4998</v>
      </c>
      <c r="Z84" s="42">
        <v>21.05039</v>
      </c>
      <c r="AA84" s="42">
        <v>21.600926999999999</v>
      </c>
      <c r="AB84" s="42">
        <v>22.217759999999998</v>
      </c>
      <c r="AC84" s="42">
        <v>22.918268000000001</v>
      </c>
      <c r="AD84" s="42">
        <v>23.519037000000001</v>
      </c>
      <c r="AE84" s="42">
        <v>24.175732</v>
      </c>
      <c r="AF84" s="42">
        <v>24.931524</v>
      </c>
      <c r="AG84" s="42">
        <v>25.673731</v>
      </c>
      <c r="AH84" s="42">
        <v>26.437525000000001</v>
      </c>
      <c r="AI84" s="42">
        <v>27.231590000000001</v>
      </c>
      <c r="AJ84" s="42">
        <v>28.104996</v>
      </c>
      <c r="AK84" s="42">
        <v>28.988371000000001</v>
      </c>
      <c r="AL84" s="40">
        <v>3.0449E-2</v>
      </c>
    </row>
    <row r="85" spans="1:38" ht="15" customHeight="1" x14ac:dyDescent="0.45">
      <c r="A85" s="34" t="s">
        <v>387</v>
      </c>
      <c r="B85" s="38" t="s">
        <v>315</v>
      </c>
      <c r="C85" s="42">
        <v>36.815944999999999</v>
      </c>
      <c r="D85" s="42">
        <v>37.117286999999997</v>
      </c>
      <c r="E85" s="42">
        <v>37.907527999999999</v>
      </c>
      <c r="F85" s="42">
        <v>39.829810999999999</v>
      </c>
      <c r="G85" s="42">
        <v>42.061508000000003</v>
      </c>
      <c r="H85" s="42">
        <v>43.359375</v>
      </c>
      <c r="I85" s="42">
        <v>44.650531999999998</v>
      </c>
      <c r="J85" s="42">
        <v>46.062804999999997</v>
      </c>
      <c r="K85" s="42">
        <v>47.480063999999999</v>
      </c>
      <c r="L85" s="42">
        <v>49.120055999999998</v>
      </c>
      <c r="M85" s="42">
        <v>50.484985000000002</v>
      </c>
      <c r="N85" s="42">
        <v>51.777442999999998</v>
      </c>
      <c r="O85" s="42">
        <v>52.998131000000001</v>
      </c>
      <c r="P85" s="42">
        <v>54.226753000000002</v>
      </c>
      <c r="Q85" s="42">
        <v>55.555861999999998</v>
      </c>
      <c r="R85" s="42">
        <v>56.989306999999997</v>
      </c>
      <c r="S85" s="42">
        <v>58.311565000000002</v>
      </c>
      <c r="T85" s="42">
        <v>59.655681999999999</v>
      </c>
      <c r="U85" s="42">
        <v>60.942081000000002</v>
      </c>
      <c r="V85" s="42">
        <v>62.232536000000003</v>
      </c>
      <c r="W85" s="42">
        <v>63.603577000000001</v>
      </c>
      <c r="X85" s="42">
        <v>65.011116000000001</v>
      </c>
      <c r="Y85" s="42">
        <v>66.530991</v>
      </c>
      <c r="Z85" s="42">
        <v>68.065291999999999</v>
      </c>
      <c r="AA85" s="42">
        <v>69.662102000000004</v>
      </c>
      <c r="AB85" s="42">
        <v>71.297424000000007</v>
      </c>
      <c r="AC85" s="42">
        <v>72.885574000000005</v>
      </c>
      <c r="AD85" s="42">
        <v>74.493256000000002</v>
      </c>
      <c r="AE85" s="42">
        <v>76.201201999999995</v>
      </c>
      <c r="AF85" s="42">
        <v>77.989806999999999</v>
      </c>
      <c r="AG85" s="42">
        <v>79.673743999999999</v>
      </c>
      <c r="AH85" s="42">
        <v>81.645484999999994</v>
      </c>
      <c r="AI85" s="42">
        <v>83.899353000000005</v>
      </c>
      <c r="AJ85" s="42">
        <v>85.932075999999995</v>
      </c>
      <c r="AK85" s="42">
        <v>87.556426999999999</v>
      </c>
      <c r="AL85" s="40">
        <v>2.6346999999999999E-2</v>
      </c>
    </row>
    <row r="87" spans="1:38" ht="15" customHeight="1" x14ac:dyDescent="0.35">
      <c r="B87" s="37" t="s">
        <v>316</v>
      </c>
    </row>
    <row r="88" spans="1:38" ht="15" customHeight="1" x14ac:dyDescent="0.45">
      <c r="A88" s="34" t="s">
        <v>388</v>
      </c>
      <c r="B88" s="38" t="s">
        <v>309</v>
      </c>
      <c r="C88" s="42">
        <v>14.559847</v>
      </c>
      <c r="D88" s="42">
        <v>15.444172999999999</v>
      </c>
      <c r="E88" s="42">
        <v>14.982381</v>
      </c>
      <c r="F88" s="42">
        <v>15.442548</v>
      </c>
      <c r="G88" s="42">
        <v>16.606544</v>
      </c>
      <c r="H88" s="42">
        <v>17.307859000000001</v>
      </c>
      <c r="I88" s="42">
        <v>17.994541000000002</v>
      </c>
      <c r="J88" s="42">
        <v>18.669564999999999</v>
      </c>
      <c r="K88" s="42">
        <v>19.485341999999999</v>
      </c>
      <c r="L88" s="42">
        <v>20.017744</v>
      </c>
      <c r="M88" s="42">
        <v>20.537281</v>
      </c>
      <c r="N88" s="42">
        <v>21.043333000000001</v>
      </c>
      <c r="O88" s="42">
        <v>21.594218999999999</v>
      </c>
      <c r="P88" s="42">
        <v>22.357600999999999</v>
      </c>
      <c r="Q88" s="42">
        <v>22.948263000000001</v>
      </c>
      <c r="R88" s="42">
        <v>23.681683</v>
      </c>
      <c r="S88" s="42">
        <v>24.512535</v>
      </c>
      <c r="T88" s="42">
        <v>25.337762999999999</v>
      </c>
      <c r="U88" s="42">
        <v>26.125921000000002</v>
      </c>
      <c r="V88" s="42">
        <v>27.000651999999999</v>
      </c>
      <c r="W88" s="42">
        <v>27.924713000000001</v>
      </c>
      <c r="X88" s="42">
        <v>28.689900999999999</v>
      </c>
      <c r="Y88" s="42">
        <v>29.821676</v>
      </c>
      <c r="Z88" s="42">
        <v>30.714706</v>
      </c>
      <c r="AA88" s="42">
        <v>31.595866999999998</v>
      </c>
      <c r="AB88" s="42">
        <v>32.600098000000003</v>
      </c>
      <c r="AC88" s="42">
        <v>33.585495000000002</v>
      </c>
      <c r="AD88" s="42">
        <v>34.678246000000001</v>
      </c>
      <c r="AE88" s="42">
        <v>35.738419</v>
      </c>
      <c r="AF88" s="42">
        <v>36.942557999999998</v>
      </c>
      <c r="AG88" s="42">
        <v>38.065418000000001</v>
      </c>
      <c r="AH88" s="42">
        <v>39.284824</v>
      </c>
      <c r="AI88" s="42">
        <v>40.647697000000001</v>
      </c>
      <c r="AJ88" s="42">
        <v>42.025871000000002</v>
      </c>
      <c r="AK88" s="42">
        <v>43.329371999999999</v>
      </c>
      <c r="AL88" s="40">
        <v>3.1753999999999998E-2</v>
      </c>
    </row>
    <row r="89" spans="1:38" ht="15" customHeight="1" x14ac:dyDescent="0.45">
      <c r="A89" s="34" t="s">
        <v>389</v>
      </c>
      <c r="B89" s="38" t="s">
        <v>311</v>
      </c>
      <c r="C89" s="42">
        <v>13.522738</v>
      </c>
      <c r="D89" s="42">
        <v>16.037226</v>
      </c>
      <c r="E89" s="42">
        <v>16.992857000000001</v>
      </c>
      <c r="F89" s="42">
        <v>17.717890000000001</v>
      </c>
      <c r="G89" s="42">
        <v>21.170469000000001</v>
      </c>
      <c r="H89" s="42">
        <v>22.930669999999999</v>
      </c>
      <c r="I89" s="42">
        <v>23.851631000000001</v>
      </c>
      <c r="J89" s="42">
        <v>24.721788</v>
      </c>
      <c r="K89" s="42">
        <v>25.935299000000001</v>
      </c>
      <c r="L89" s="42">
        <v>26.818773</v>
      </c>
      <c r="M89" s="42">
        <v>27.526188000000001</v>
      </c>
      <c r="N89" s="42">
        <v>28.491018</v>
      </c>
      <c r="O89" s="42">
        <v>29.476765</v>
      </c>
      <c r="P89" s="42">
        <v>30.611350999999999</v>
      </c>
      <c r="Q89" s="42">
        <v>31.563461</v>
      </c>
      <c r="R89" s="42">
        <v>32.732143000000001</v>
      </c>
      <c r="S89" s="42">
        <v>33.692574</v>
      </c>
      <c r="T89" s="42">
        <v>34.823405999999999</v>
      </c>
      <c r="U89" s="42">
        <v>36.027889000000002</v>
      </c>
      <c r="V89" s="42">
        <v>37.067768000000001</v>
      </c>
      <c r="W89" s="42">
        <v>38.101097000000003</v>
      </c>
      <c r="X89" s="42">
        <v>39.740634999999997</v>
      </c>
      <c r="Y89" s="42">
        <v>40.858581999999998</v>
      </c>
      <c r="Z89" s="42">
        <v>42.146248</v>
      </c>
      <c r="AA89" s="42">
        <v>43.427768999999998</v>
      </c>
      <c r="AB89" s="42">
        <v>44.787292000000001</v>
      </c>
      <c r="AC89" s="42">
        <v>45.873074000000003</v>
      </c>
      <c r="AD89" s="42">
        <v>47.044238999999997</v>
      </c>
      <c r="AE89" s="42">
        <v>48.177647</v>
      </c>
      <c r="AF89" s="42">
        <v>49.466991</v>
      </c>
      <c r="AG89" s="42">
        <v>50.504429000000002</v>
      </c>
      <c r="AH89" s="42">
        <v>51.962497999999997</v>
      </c>
      <c r="AI89" s="42">
        <v>53.495162999999998</v>
      </c>
      <c r="AJ89" s="42">
        <v>54.621772999999997</v>
      </c>
      <c r="AK89" s="42">
        <v>56.133651999999998</v>
      </c>
      <c r="AL89" s="40">
        <v>3.8693999999999999E-2</v>
      </c>
    </row>
    <row r="90" spans="1:38" ht="15" customHeight="1" x14ac:dyDescent="0.45">
      <c r="A90" s="34" t="s">
        <v>390</v>
      </c>
      <c r="B90" s="38" t="s">
        <v>320</v>
      </c>
      <c r="C90" s="42">
        <v>5.1837590000000002</v>
      </c>
      <c r="D90" s="42">
        <v>7.0451119999999996</v>
      </c>
      <c r="E90" s="42">
        <v>7.1166619999999998</v>
      </c>
      <c r="F90" s="42">
        <v>7.9470090000000004</v>
      </c>
      <c r="G90" s="42">
        <v>10.944831000000001</v>
      </c>
      <c r="H90" s="42">
        <v>12.265717</v>
      </c>
      <c r="I90" s="42">
        <v>12.868413</v>
      </c>
      <c r="J90" s="42">
        <v>13.350483000000001</v>
      </c>
      <c r="K90" s="42">
        <v>13.775365000000001</v>
      </c>
      <c r="L90" s="42">
        <v>14.126139999999999</v>
      </c>
      <c r="M90" s="42">
        <v>14.736362</v>
      </c>
      <c r="N90" s="42">
        <v>15.330602000000001</v>
      </c>
      <c r="O90" s="42">
        <v>15.867758</v>
      </c>
      <c r="P90" s="42">
        <v>16.603107000000001</v>
      </c>
      <c r="Q90" s="42">
        <v>17.206012999999999</v>
      </c>
      <c r="R90" s="42">
        <v>17.962824000000001</v>
      </c>
      <c r="S90" s="42">
        <v>18.556099</v>
      </c>
      <c r="T90" s="42">
        <v>19.256841999999999</v>
      </c>
      <c r="U90" s="42">
        <v>19.938053</v>
      </c>
      <c r="V90" s="42">
        <v>20.684291999999999</v>
      </c>
      <c r="W90" s="42">
        <v>21.264631000000001</v>
      </c>
      <c r="X90" s="42">
        <v>22.339566999999999</v>
      </c>
      <c r="Y90" s="42">
        <v>23.075945000000001</v>
      </c>
      <c r="Z90" s="42">
        <v>23.916685000000001</v>
      </c>
      <c r="AA90" s="42">
        <v>24.739431</v>
      </c>
      <c r="AB90" s="42">
        <v>25.595955</v>
      </c>
      <c r="AC90" s="42">
        <v>26.354437000000001</v>
      </c>
      <c r="AD90" s="42">
        <v>27.099270000000001</v>
      </c>
      <c r="AE90" s="42">
        <v>27.759868999999998</v>
      </c>
      <c r="AF90" s="42">
        <v>28.518208999999999</v>
      </c>
      <c r="AG90" s="42">
        <v>29.231881999999999</v>
      </c>
      <c r="AH90" s="42">
        <v>30.030798000000001</v>
      </c>
      <c r="AI90" s="42">
        <v>30.951758999999999</v>
      </c>
      <c r="AJ90" s="42">
        <v>32.023108999999998</v>
      </c>
      <c r="AK90" s="42">
        <v>33.196323</v>
      </c>
      <c r="AL90" s="40">
        <v>4.8093999999999998E-2</v>
      </c>
    </row>
    <row r="91" spans="1:38" ht="15" customHeight="1" x14ac:dyDescent="0.45">
      <c r="A91" s="34" t="s">
        <v>391</v>
      </c>
      <c r="B91" s="38" t="s">
        <v>313</v>
      </c>
      <c r="C91" s="42">
        <v>7.1107319999999996</v>
      </c>
      <c r="D91" s="42">
        <v>7.8182229999999997</v>
      </c>
      <c r="E91" s="42">
        <v>7.8469939999999996</v>
      </c>
      <c r="F91" s="42">
        <v>8.4076900000000006</v>
      </c>
      <c r="G91" s="42">
        <v>8.9934139999999996</v>
      </c>
      <c r="H91" s="42">
        <v>9.4210829999999994</v>
      </c>
      <c r="I91" s="42">
        <v>9.8612479999999998</v>
      </c>
      <c r="J91" s="42">
        <v>10.476029</v>
      </c>
      <c r="K91" s="42">
        <v>11.04547</v>
      </c>
      <c r="L91" s="42">
        <v>11.454788000000001</v>
      </c>
      <c r="M91" s="42">
        <v>11.728189</v>
      </c>
      <c r="N91" s="42">
        <v>12.059478</v>
      </c>
      <c r="O91" s="42">
        <v>12.293797</v>
      </c>
      <c r="P91" s="42">
        <v>12.726093000000001</v>
      </c>
      <c r="Q91" s="42">
        <v>12.967688000000001</v>
      </c>
      <c r="R91" s="42">
        <v>13.269997</v>
      </c>
      <c r="S91" s="42">
        <v>13.587379</v>
      </c>
      <c r="T91" s="42">
        <v>13.913894000000001</v>
      </c>
      <c r="U91" s="42">
        <v>14.248239999999999</v>
      </c>
      <c r="V91" s="42">
        <v>14.587834000000001</v>
      </c>
      <c r="W91" s="42">
        <v>15.052527</v>
      </c>
      <c r="X91" s="42">
        <v>15.455920000000001</v>
      </c>
      <c r="Y91" s="42">
        <v>15.882993000000001</v>
      </c>
      <c r="Z91" s="42">
        <v>16.293403999999999</v>
      </c>
      <c r="AA91" s="42">
        <v>16.702812000000002</v>
      </c>
      <c r="AB91" s="42">
        <v>17.175045000000001</v>
      </c>
      <c r="AC91" s="42">
        <v>17.728138000000001</v>
      </c>
      <c r="AD91" s="42">
        <v>18.178051</v>
      </c>
      <c r="AE91" s="42">
        <v>18.682130999999998</v>
      </c>
      <c r="AF91" s="42">
        <v>19.277484999999999</v>
      </c>
      <c r="AG91" s="42">
        <v>19.856123</v>
      </c>
      <c r="AH91" s="42">
        <v>20.451543999999998</v>
      </c>
      <c r="AI91" s="42">
        <v>21.070862000000002</v>
      </c>
      <c r="AJ91" s="42">
        <v>21.763967999999998</v>
      </c>
      <c r="AK91" s="42">
        <v>22.460011000000002</v>
      </c>
      <c r="AL91" s="40">
        <v>3.2495000000000003E-2</v>
      </c>
    </row>
    <row r="92" spans="1:38" ht="15" customHeight="1" x14ac:dyDescent="0.45">
      <c r="A92" s="34" t="s">
        <v>392</v>
      </c>
      <c r="B92" s="38" t="s">
        <v>315</v>
      </c>
      <c r="C92" s="42">
        <v>30.694607000000001</v>
      </c>
      <c r="D92" s="42">
        <v>31.321059999999999</v>
      </c>
      <c r="E92" s="42">
        <v>32.205787999999998</v>
      </c>
      <c r="F92" s="42">
        <v>33.115929000000001</v>
      </c>
      <c r="G92" s="42">
        <v>34.798755999999997</v>
      </c>
      <c r="H92" s="42">
        <v>35.534053999999998</v>
      </c>
      <c r="I92" s="42">
        <v>36.541038999999998</v>
      </c>
      <c r="J92" s="42">
        <v>37.519531000000001</v>
      </c>
      <c r="K92" s="42">
        <v>38.508450000000003</v>
      </c>
      <c r="L92" s="42">
        <v>39.892859999999999</v>
      </c>
      <c r="M92" s="42">
        <v>40.904522</v>
      </c>
      <c r="N92" s="42">
        <v>41.921978000000003</v>
      </c>
      <c r="O92" s="42">
        <v>42.856583000000001</v>
      </c>
      <c r="P92" s="42">
        <v>43.786579000000003</v>
      </c>
      <c r="Q92" s="42">
        <v>44.806773999999997</v>
      </c>
      <c r="R92" s="42">
        <v>45.862769999999998</v>
      </c>
      <c r="S92" s="42">
        <v>46.798865999999997</v>
      </c>
      <c r="T92" s="42">
        <v>47.750660000000003</v>
      </c>
      <c r="U92" s="42">
        <v>48.706752999999999</v>
      </c>
      <c r="V92" s="42">
        <v>49.679580999999999</v>
      </c>
      <c r="W92" s="42">
        <v>50.757420000000003</v>
      </c>
      <c r="X92" s="42">
        <v>51.810943999999999</v>
      </c>
      <c r="Y92" s="42">
        <v>52.977032000000001</v>
      </c>
      <c r="Z92" s="42">
        <v>54.143859999999997</v>
      </c>
      <c r="AA92" s="42">
        <v>55.321941000000002</v>
      </c>
      <c r="AB92" s="42">
        <v>56.503779999999999</v>
      </c>
      <c r="AC92" s="42">
        <v>57.658397999999998</v>
      </c>
      <c r="AD92" s="42">
        <v>58.88147</v>
      </c>
      <c r="AE92" s="42">
        <v>60.112845999999998</v>
      </c>
      <c r="AF92" s="42">
        <v>61.366669000000002</v>
      </c>
      <c r="AG92" s="42">
        <v>62.550049000000001</v>
      </c>
      <c r="AH92" s="42">
        <v>63.961739000000001</v>
      </c>
      <c r="AI92" s="42">
        <v>65.604042000000007</v>
      </c>
      <c r="AJ92" s="42">
        <v>67.082397</v>
      </c>
      <c r="AK92" s="42">
        <v>68.300124999999994</v>
      </c>
      <c r="AL92" s="40">
        <v>2.3906E-2</v>
      </c>
    </row>
    <row r="94" spans="1:38" ht="15" customHeight="1" x14ac:dyDescent="0.35">
      <c r="B94" s="37" t="s">
        <v>323</v>
      </c>
    </row>
    <row r="95" spans="1:38" ht="15" customHeight="1" x14ac:dyDescent="0.45">
      <c r="A95" s="34" t="s">
        <v>393</v>
      </c>
      <c r="B95" s="38" t="s">
        <v>309</v>
      </c>
      <c r="C95" s="42">
        <v>11.471981</v>
      </c>
      <c r="D95" s="42">
        <v>12.419774</v>
      </c>
      <c r="E95" s="42">
        <v>11.727169999999999</v>
      </c>
      <c r="F95" s="42">
        <v>12.129690999999999</v>
      </c>
      <c r="G95" s="42">
        <v>13.349494</v>
      </c>
      <c r="H95" s="42">
        <v>14.02632</v>
      </c>
      <c r="I95" s="42">
        <v>14.685662000000001</v>
      </c>
      <c r="J95" s="42">
        <v>15.320948</v>
      </c>
      <c r="K95" s="42">
        <v>15.856676999999999</v>
      </c>
      <c r="L95" s="42">
        <v>16.316079999999999</v>
      </c>
      <c r="M95" s="42">
        <v>16.762985</v>
      </c>
      <c r="N95" s="42">
        <v>17.1938</v>
      </c>
      <c r="O95" s="42">
        <v>17.681047</v>
      </c>
      <c r="P95" s="42">
        <v>18.377873999999998</v>
      </c>
      <c r="Q95" s="42">
        <v>18.904325</v>
      </c>
      <c r="R95" s="42">
        <v>19.595272000000001</v>
      </c>
      <c r="S95" s="42">
        <v>20.395508</v>
      </c>
      <c r="T95" s="42">
        <v>21.183406999999999</v>
      </c>
      <c r="U95" s="42">
        <v>21.921406000000001</v>
      </c>
      <c r="V95" s="42">
        <v>22.755676000000001</v>
      </c>
      <c r="W95" s="42">
        <v>23.640761999999999</v>
      </c>
      <c r="X95" s="42">
        <v>24.333152999999999</v>
      </c>
      <c r="Y95" s="42">
        <v>25.456530000000001</v>
      </c>
      <c r="Z95" s="42">
        <v>26.289626999999999</v>
      </c>
      <c r="AA95" s="42">
        <v>27.101372000000001</v>
      </c>
      <c r="AB95" s="42">
        <v>28.051600000000001</v>
      </c>
      <c r="AC95" s="42">
        <v>28.971222000000001</v>
      </c>
      <c r="AD95" s="42">
        <v>30.008717000000001</v>
      </c>
      <c r="AE95" s="42">
        <v>30.998546999999999</v>
      </c>
      <c r="AF95" s="42">
        <v>32.149619999999999</v>
      </c>
      <c r="AG95" s="42">
        <v>33.196209000000003</v>
      </c>
      <c r="AH95" s="42">
        <v>34.348846000000002</v>
      </c>
      <c r="AI95" s="42">
        <v>35.657963000000002</v>
      </c>
      <c r="AJ95" s="42">
        <v>36.979312999999998</v>
      </c>
      <c r="AK95" s="42">
        <v>38.199748999999997</v>
      </c>
      <c r="AL95" s="40">
        <v>3.4632999999999997E-2</v>
      </c>
    </row>
    <row r="96" spans="1:38" ht="15" customHeight="1" x14ac:dyDescent="0.45">
      <c r="A96" s="34" t="s">
        <v>394</v>
      </c>
      <c r="B96" s="38" t="s">
        <v>311</v>
      </c>
      <c r="C96" s="42">
        <v>13.502984</v>
      </c>
      <c r="D96" s="42">
        <v>16.010017000000001</v>
      </c>
      <c r="E96" s="42">
        <v>16.985847</v>
      </c>
      <c r="F96" s="42">
        <v>17.644905000000001</v>
      </c>
      <c r="G96" s="42">
        <v>21.038257999999999</v>
      </c>
      <c r="H96" s="42">
        <v>22.774629999999998</v>
      </c>
      <c r="I96" s="42">
        <v>23.677088000000001</v>
      </c>
      <c r="J96" s="42">
        <v>24.560749000000001</v>
      </c>
      <c r="K96" s="42">
        <v>25.547267999999999</v>
      </c>
      <c r="L96" s="42">
        <v>26.460070000000002</v>
      </c>
      <c r="M96" s="42">
        <v>27.181837000000002</v>
      </c>
      <c r="N96" s="42">
        <v>28.146889000000002</v>
      </c>
      <c r="O96" s="42">
        <v>29.149325999999999</v>
      </c>
      <c r="P96" s="42">
        <v>30.237804000000001</v>
      </c>
      <c r="Q96" s="42">
        <v>31.193069000000001</v>
      </c>
      <c r="R96" s="42">
        <v>32.357680999999999</v>
      </c>
      <c r="S96" s="42">
        <v>33.300190000000001</v>
      </c>
      <c r="T96" s="42">
        <v>34.431347000000002</v>
      </c>
      <c r="U96" s="42">
        <v>35.640179000000003</v>
      </c>
      <c r="V96" s="42">
        <v>36.692664999999998</v>
      </c>
      <c r="W96" s="42">
        <v>37.733212000000002</v>
      </c>
      <c r="X96" s="42">
        <v>39.364421999999998</v>
      </c>
      <c r="Y96" s="42">
        <v>40.485053999999998</v>
      </c>
      <c r="Z96" s="42">
        <v>41.762034999999997</v>
      </c>
      <c r="AA96" s="42">
        <v>43.038879000000001</v>
      </c>
      <c r="AB96" s="42">
        <v>44.393084999999999</v>
      </c>
      <c r="AC96" s="42">
        <v>45.477657000000001</v>
      </c>
      <c r="AD96" s="42">
        <v>46.631839999999997</v>
      </c>
      <c r="AE96" s="42">
        <v>47.752583000000001</v>
      </c>
      <c r="AF96" s="42">
        <v>49.048779000000003</v>
      </c>
      <c r="AG96" s="42">
        <v>50.089458</v>
      </c>
      <c r="AH96" s="42">
        <v>51.535266999999997</v>
      </c>
      <c r="AI96" s="42">
        <v>53.032046999999999</v>
      </c>
      <c r="AJ96" s="42">
        <v>54.118771000000002</v>
      </c>
      <c r="AK96" s="42">
        <v>55.624554000000003</v>
      </c>
      <c r="AL96" s="40">
        <v>3.8461000000000002E-2</v>
      </c>
    </row>
    <row r="97" spans="1:38" ht="15" customHeight="1" x14ac:dyDescent="0.45">
      <c r="A97" s="34" t="s">
        <v>395</v>
      </c>
      <c r="B97" s="38" t="s">
        <v>320</v>
      </c>
      <c r="C97" s="42">
        <v>4.909198</v>
      </c>
      <c r="D97" s="42">
        <v>6.6671880000000003</v>
      </c>
      <c r="E97" s="42">
        <v>6.7468029999999999</v>
      </c>
      <c r="F97" s="42">
        <v>7.8390230000000001</v>
      </c>
      <c r="G97" s="42">
        <v>11.297184</v>
      </c>
      <c r="H97" s="42">
        <v>13.120635999999999</v>
      </c>
      <c r="I97" s="42">
        <v>14.260422</v>
      </c>
      <c r="J97" s="42">
        <v>15.299765000000001</v>
      </c>
      <c r="K97" s="42">
        <v>15.77984</v>
      </c>
      <c r="L97" s="42">
        <v>16.177261000000001</v>
      </c>
      <c r="M97" s="42">
        <v>16.835203</v>
      </c>
      <c r="N97" s="42">
        <v>17.473984000000002</v>
      </c>
      <c r="O97" s="42">
        <v>18.054689</v>
      </c>
      <c r="P97" s="42">
        <v>18.833808999999999</v>
      </c>
      <c r="Q97" s="42">
        <v>19.476189000000002</v>
      </c>
      <c r="R97" s="42">
        <v>20.275656000000001</v>
      </c>
      <c r="S97" s="42">
        <v>20.912043000000001</v>
      </c>
      <c r="T97" s="42">
        <v>21.658826999999999</v>
      </c>
      <c r="U97" s="42">
        <v>22.387886000000002</v>
      </c>
      <c r="V97" s="42">
        <v>23.153100999999999</v>
      </c>
      <c r="W97" s="42">
        <v>23.762581000000001</v>
      </c>
      <c r="X97" s="42">
        <v>24.891739000000001</v>
      </c>
      <c r="Y97" s="42">
        <v>25.679079000000002</v>
      </c>
      <c r="Z97" s="42">
        <v>26.575346</v>
      </c>
      <c r="AA97" s="42">
        <v>27.454875999999999</v>
      </c>
      <c r="AB97" s="42">
        <v>28.368517000000001</v>
      </c>
      <c r="AC97" s="42">
        <v>29.183456</v>
      </c>
      <c r="AD97" s="42">
        <v>30.010157</v>
      </c>
      <c r="AE97" s="42">
        <v>30.768414</v>
      </c>
      <c r="AF97" s="42">
        <v>31.588455</v>
      </c>
      <c r="AG97" s="42">
        <v>32.216568000000002</v>
      </c>
      <c r="AH97" s="42">
        <v>33.086799999999997</v>
      </c>
      <c r="AI97" s="42">
        <v>34.189964000000003</v>
      </c>
      <c r="AJ97" s="42">
        <v>35.155056000000002</v>
      </c>
      <c r="AK97" s="42">
        <v>36.451599000000002</v>
      </c>
      <c r="AL97" s="40">
        <v>5.2825999999999998E-2</v>
      </c>
    </row>
    <row r="98" spans="1:38" ht="15" customHeight="1" x14ac:dyDescent="0.45">
      <c r="A98" s="34" t="s">
        <v>396</v>
      </c>
      <c r="B98" s="38" t="s">
        <v>328</v>
      </c>
      <c r="C98" s="42">
        <v>3.4100329999999999</v>
      </c>
      <c r="D98" s="42">
        <v>3.951238</v>
      </c>
      <c r="E98" s="42">
        <v>4.1048229999999997</v>
      </c>
      <c r="F98" s="42">
        <v>4.5406930000000001</v>
      </c>
      <c r="G98" s="42">
        <v>4.9230989999999997</v>
      </c>
      <c r="H98" s="42">
        <v>5.0050299999999996</v>
      </c>
      <c r="I98" s="42">
        <v>5.160825</v>
      </c>
      <c r="J98" s="42">
        <v>5.4349059999999998</v>
      </c>
      <c r="K98" s="42">
        <v>5.6720280000000001</v>
      </c>
      <c r="L98" s="42">
        <v>5.9568729999999999</v>
      </c>
      <c r="M98" s="42">
        <v>6.1370360000000002</v>
      </c>
      <c r="N98" s="42">
        <v>6.3317399999999999</v>
      </c>
      <c r="O98" s="42">
        <v>6.4729000000000001</v>
      </c>
      <c r="P98" s="42">
        <v>6.6929400000000001</v>
      </c>
      <c r="Q98" s="42">
        <v>6.8330909999999996</v>
      </c>
      <c r="R98" s="42">
        <v>6.9840489999999997</v>
      </c>
      <c r="S98" s="42">
        <v>7.1528299999999998</v>
      </c>
      <c r="T98" s="42">
        <v>7.3075970000000003</v>
      </c>
      <c r="U98" s="42">
        <v>7.4816409999999998</v>
      </c>
      <c r="V98" s="42">
        <v>7.6441509999999999</v>
      </c>
      <c r="W98" s="42">
        <v>7.9624870000000003</v>
      </c>
      <c r="X98" s="42">
        <v>8.1691450000000003</v>
      </c>
      <c r="Y98" s="42">
        <v>8.4539580000000001</v>
      </c>
      <c r="Z98" s="42">
        <v>8.7190250000000002</v>
      </c>
      <c r="AA98" s="42">
        <v>8.9630259999999993</v>
      </c>
      <c r="AB98" s="42">
        <v>9.2327539999999999</v>
      </c>
      <c r="AC98" s="42">
        <v>9.5597110000000001</v>
      </c>
      <c r="AD98" s="42">
        <v>9.8573310000000003</v>
      </c>
      <c r="AE98" s="42">
        <v>10.187162000000001</v>
      </c>
      <c r="AF98" s="42">
        <v>10.531902000000001</v>
      </c>
      <c r="AG98" s="42">
        <v>10.88669</v>
      </c>
      <c r="AH98" s="42">
        <v>11.256897</v>
      </c>
      <c r="AI98" s="42">
        <v>11.707564</v>
      </c>
      <c r="AJ98" s="42">
        <v>12.14292</v>
      </c>
      <c r="AK98" s="42">
        <v>12.630902000000001</v>
      </c>
      <c r="AL98" s="40">
        <v>3.5843E-2</v>
      </c>
    </row>
    <row r="99" spans="1:38" ht="15" customHeight="1" x14ac:dyDescent="0.45">
      <c r="A99" s="34" t="s">
        <v>397</v>
      </c>
      <c r="B99" s="38" t="s">
        <v>330</v>
      </c>
      <c r="C99" s="42">
        <v>4.2285810000000001</v>
      </c>
      <c r="D99" s="42">
        <v>4.2371480000000004</v>
      </c>
      <c r="E99" s="42">
        <v>4.2631420000000002</v>
      </c>
      <c r="F99" s="42">
        <v>4.4284270000000001</v>
      </c>
      <c r="G99" s="42">
        <v>4.6260089999999998</v>
      </c>
      <c r="H99" s="42">
        <v>4.7798280000000002</v>
      </c>
      <c r="I99" s="42">
        <v>4.9564459999999997</v>
      </c>
      <c r="J99" s="42">
        <v>5.1525650000000001</v>
      </c>
      <c r="K99" s="42">
        <v>5.3418559999999999</v>
      </c>
      <c r="L99" s="42">
        <v>5.5300320000000003</v>
      </c>
      <c r="M99" s="42">
        <v>5.6955900000000002</v>
      </c>
      <c r="N99" s="42">
        <v>5.8425079999999996</v>
      </c>
      <c r="O99" s="42">
        <v>5.9781399999999998</v>
      </c>
      <c r="P99" s="42">
        <v>6.1222269999999996</v>
      </c>
      <c r="Q99" s="42">
        <v>6.2776100000000001</v>
      </c>
      <c r="R99" s="42">
        <v>6.4405390000000002</v>
      </c>
      <c r="S99" s="42">
        <v>6.6078640000000002</v>
      </c>
      <c r="T99" s="42">
        <v>6.7850970000000004</v>
      </c>
      <c r="U99" s="42">
        <v>6.9551420000000004</v>
      </c>
      <c r="V99" s="42">
        <v>7.1498970000000002</v>
      </c>
      <c r="W99" s="42">
        <v>7.3407489999999997</v>
      </c>
      <c r="X99" s="42">
        <v>7.5377039999999997</v>
      </c>
      <c r="Y99" s="42">
        <v>7.7379939999999996</v>
      </c>
      <c r="Z99" s="42">
        <v>7.9342240000000004</v>
      </c>
      <c r="AA99" s="42">
        <v>8.1494420000000005</v>
      </c>
      <c r="AB99" s="42">
        <v>8.3779990000000009</v>
      </c>
      <c r="AC99" s="42">
        <v>8.5975610000000007</v>
      </c>
      <c r="AD99" s="42">
        <v>8.8418550000000007</v>
      </c>
      <c r="AE99" s="42">
        <v>9.1017019999999995</v>
      </c>
      <c r="AF99" s="42">
        <v>9.3854570000000006</v>
      </c>
      <c r="AG99" s="42">
        <v>9.6790889999999994</v>
      </c>
      <c r="AH99" s="42">
        <v>9.9918250000000004</v>
      </c>
      <c r="AI99" s="42">
        <v>10.329154000000001</v>
      </c>
      <c r="AJ99" s="42">
        <v>10.667631</v>
      </c>
      <c r="AK99" s="42">
        <v>11.028432</v>
      </c>
      <c r="AL99" s="40">
        <v>2.9412000000000001E-2</v>
      </c>
    </row>
    <row r="100" spans="1:38" ht="15" customHeight="1" x14ac:dyDescent="0.45">
      <c r="A100" s="34" t="s">
        <v>398</v>
      </c>
      <c r="B100" s="38" t="s">
        <v>332</v>
      </c>
      <c r="C100" s="42">
        <v>3.244068</v>
      </c>
      <c r="D100" s="42">
        <v>3.261285</v>
      </c>
      <c r="E100" s="42">
        <v>3.3441999999999998</v>
      </c>
      <c r="F100" s="42">
        <v>3.4801419999999998</v>
      </c>
      <c r="G100" s="42">
        <v>3.6100099999999999</v>
      </c>
      <c r="H100" s="42">
        <v>3.720164</v>
      </c>
      <c r="I100" s="42">
        <v>3.8168419999999998</v>
      </c>
      <c r="J100" s="42">
        <v>3.91066</v>
      </c>
      <c r="K100" s="42">
        <v>4.0096670000000003</v>
      </c>
      <c r="L100" s="42">
        <v>4.1208619999999998</v>
      </c>
      <c r="M100" s="42">
        <v>4.2249499999999998</v>
      </c>
      <c r="N100" s="42">
        <v>4.3108719999999998</v>
      </c>
      <c r="O100" s="42">
        <v>4.3932380000000002</v>
      </c>
      <c r="P100" s="42">
        <v>4.4726759999999999</v>
      </c>
      <c r="Q100" s="42">
        <v>4.5720999999999998</v>
      </c>
      <c r="R100" s="42">
        <v>4.6682790000000001</v>
      </c>
      <c r="S100" s="42">
        <v>4.7607140000000001</v>
      </c>
      <c r="T100" s="42">
        <v>4.862158</v>
      </c>
      <c r="U100" s="42">
        <v>4.9622510000000002</v>
      </c>
      <c r="V100" s="42">
        <v>5.0764230000000001</v>
      </c>
      <c r="W100" s="42">
        <v>5.1895980000000002</v>
      </c>
      <c r="X100" s="42">
        <v>5.3304349999999996</v>
      </c>
      <c r="Y100" s="42">
        <v>5.4608100000000004</v>
      </c>
      <c r="Z100" s="42">
        <v>5.6059089999999996</v>
      </c>
      <c r="AA100" s="42">
        <v>5.7461159999999998</v>
      </c>
      <c r="AB100" s="42">
        <v>5.9026719999999999</v>
      </c>
      <c r="AC100" s="42">
        <v>6.073264</v>
      </c>
      <c r="AD100" s="42">
        <v>6.2424600000000003</v>
      </c>
      <c r="AE100" s="42">
        <v>6.4073310000000001</v>
      </c>
      <c r="AF100" s="42">
        <v>6.5878209999999999</v>
      </c>
      <c r="AG100" s="42">
        <v>6.7672610000000004</v>
      </c>
      <c r="AH100" s="42">
        <v>6.9583849999999998</v>
      </c>
      <c r="AI100" s="42">
        <v>7.1578970000000002</v>
      </c>
      <c r="AJ100" s="42">
        <v>7.362311</v>
      </c>
      <c r="AK100" s="42">
        <v>7.5803529999999997</v>
      </c>
      <c r="AL100" s="40">
        <v>2.5888000000000001E-2</v>
      </c>
    </row>
    <row r="101" spans="1:38" ht="15" customHeight="1" x14ac:dyDescent="0.45">
      <c r="A101" s="34" t="s">
        <v>399</v>
      </c>
      <c r="B101" s="38" t="s">
        <v>334</v>
      </c>
      <c r="C101" s="40" t="s">
        <v>205</v>
      </c>
      <c r="D101" s="40" t="s">
        <v>205</v>
      </c>
      <c r="E101" s="40" t="s">
        <v>205</v>
      </c>
      <c r="F101" s="40" t="s">
        <v>205</v>
      </c>
      <c r="G101" s="40" t="s">
        <v>205</v>
      </c>
      <c r="H101" s="40" t="s">
        <v>205</v>
      </c>
      <c r="I101" s="40" t="s">
        <v>205</v>
      </c>
      <c r="J101" s="40" t="s">
        <v>205</v>
      </c>
      <c r="K101" s="40" t="s">
        <v>205</v>
      </c>
      <c r="L101" s="40" t="s">
        <v>205</v>
      </c>
      <c r="M101" s="40" t="s">
        <v>205</v>
      </c>
      <c r="N101" s="40" t="s">
        <v>205</v>
      </c>
      <c r="O101" s="40" t="s">
        <v>205</v>
      </c>
      <c r="P101" s="40" t="s">
        <v>205</v>
      </c>
      <c r="Q101" s="40" t="s">
        <v>205</v>
      </c>
      <c r="R101" s="40" t="s">
        <v>205</v>
      </c>
      <c r="S101" s="40" t="s">
        <v>205</v>
      </c>
      <c r="T101" s="40" t="s">
        <v>205</v>
      </c>
      <c r="U101" s="40" t="s">
        <v>205</v>
      </c>
      <c r="V101" s="40" t="s">
        <v>205</v>
      </c>
      <c r="W101" s="40" t="s">
        <v>205</v>
      </c>
      <c r="X101" s="40" t="s">
        <v>205</v>
      </c>
      <c r="Y101" s="40" t="s">
        <v>205</v>
      </c>
      <c r="Z101" s="40" t="s">
        <v>205</v>
      </c>
      <c r="AA101" s="40" t="s">
        <v>205</v>
      </c>
      <c r="AB101" s="40" t="s">
        <v>205</v>
      </c>
      <c r="AC101" s="40" t="s">
        <v>205</v>
      </c>
      <c r="AD101" s="40" t="s">
        <v>205</v>
      </c>
      <c r="AE101" s="40" t="s">
        <v>205</v>
      </c>
      <c r="AF101" s="40" t="s">
        <v>205</v>
      </c>
      <c r="AG101" s="40" t="s">
        <v>205</v>
      </c>
      <c r="AH101" s="40" t="s">
        <v>205</v>
      </c>
      <c r="AI101" s="40" t="s">
        <v>205</v>
      </c>
      <c r="AJ101" s="40" t="s">
        <v>205</v>
      </c>
      <c r="AK101" s="40" t="s">
        <v>205</v>
      </c>
      <c r="AL101" s="40" t="s">
        <v>205</v>
      </c>
    </row>
    <row r="102" spans="1:38" ht="15" customHeight="1" x14ac:dyDescent="0.45">
      <c r="A102" s="34" t="s">
        <v>400</v>
      </c>
      <c r="B102" s="38" t="s">
        <v>315</v>
      </c>
      <c r="C102" s="42">
        <v>19.856387999999999</v>
      </c>
      <c r="D102" s="42">
        <v>21.383452999999999</v>
      </c>
      <c r="E102" s="42">
        <v>21.938824</v>
      </c>
      <c r="F102" s="42">
        <v>22.136761</v>
      </c>
      <c r="G102" s="42">
        <v>23.100753999999998</v>
      </c>
      <c r="H102" s="42">
        <v>23.602851999999999</v>
      </c>
      <c r="I102" s="42">
        <v>24.235529</v>
      </c>
      <c r="J102" s="42">
        <v>24.790593999999999</v>
      </c>
      <c r="K102" s="42">
        <v>25.434694</v>
      </c>
      <c r="L102" s="42">
        <v>26.362013000000001</v>
      </c>
      <c r="M102" s="42">
        <v>27.018034</v>
      </c>
      <c r="N102" s="42">
        <v>27.640381000000001</v>
      </c>
      <c r="O102" s="42">
        <v>28.249027000000002</v>
      </c>
      <c r="P102" s="42">
        <v>28.869554999999998</v>
      </c>
      <c r="Q102" s="42">
        <v>29.523486999999999</v>
      </c>
      <c r="R102" s="42">
        <v>30.24736</v>
      </c>
      <c r="S102" s="42">
        <v>30.874832000000001</v>
      </c>
      <c r="T102" s="42">
        <v>31.485855000000001</v>
      </c>
      <c r="U102" s="42">
        <v>32.130989</v>
      </c>
      <c r="V102" s="42">
        <v>32.789741999999997</v>
      </c>
      <c r="W102" s="42">
        <v>33.528171999999998</v>
      </c>
      <c r="X102" s="42">
        <v>34.249454</v>
      </c>
      <c r="Y102" s="42">
        <v>35.026676000000002</v>
      </c>
      <c r="Z102" s="42">
        <v>35.819941999999998</v>
      </c>
      <c r="AA102" s="42">
        <v>36.584671</v>
      </c>
      <c r="AB102" s="42">
        <v>37.374881999999999</v>
      </c>
      <c r="AC102" s="42">
        <v>38.184314999999998</v>
      </c>
      <c r="AD102" s="42">
        <v>39.004162000000001</v>
      </c>
      <c r="AE102" s="42">
        <v>39.895336</v>
      </c>
      <c r="AF102" s="42">
        <v>40.808098000000001</v>
      </c>
      <c r="AG102" s="42">
        <v>41.683418000000003</v>
      </c>
      <c r="AH102" s="42">
        <v>42.633361999999998</v>
      </c>
      <c r="AI102" s="42">
        <v>43.784916000000003</v>
      </c>
      <c r="AJ102" s="42">
        <v>44.892924999999998</v>
      </c>
      <c r="AK102" s="42">
        <v>45.862717000000004</v>
      </c>
      <c r="AL102" s="40">
        <v>2.3392E-2</v>
      </c>
    </row>
    <row r="105" spans="1:38" ht="15" customHeight="1" x14ac:dyDescent="0.35">
      <c r="B105" s="37" t="s">
        <v>336</v>
      </c>
    </row>
    <row r="106" spans="1:38" ht="15" customHeight="1" x14ac:dyDescent="0.45">
      <c r="A106" s="34" t="s">
        <v>401</v>
      </c>
      <c r="B106" s="38" t="s">
        <v>309</v>
      </c>
      <c r="C106" s="42">
        <v>17.435032</v>
      </c>
      <c r="D106" s="42">
        <v>18.474964</v>
      </c>
      <c r="E106" s="42">
        <v>17.948162</v>
      </c>
      <c r="F106" s="42">
        <v>18.498114000000001</v>
      </c>
      <c r="G106" s="42">
        <v>19.864547999999999</v>
      </c>
      <c r="H106" s="42">
        <v>20.691095000000001</v>
      </c>
      <c r="I106" s="42">
        <v>21.501729999999998</v>
      </c>
      <c r="J106" s="42">
        <v>22.297015999999999</v>
      </c>
      <c r="K106" s="42">
        <v>23.633194</v>
      </c>
      <c r="L106" s="42">
        <v>24.265637999999999</v>
      </c>
      <c r="M106" s="42">
        <v>24.888335999999999</v>
      </c>
      <c r="N106" s="42">
        <v>25.490755</v>
      </c>
      <c r="O106" s="42">
        <v>26.144793</v>
      </c>
      <c r="P106" s="42">
        <v>27.101455999999999</v>
      </c>
      <c r="Q106" s="42">
        <v>27.802637000000001</v>
      </c>
      <c r="R106" s="42">
        <v>28.670828</v>
      </c>
      <c r="S106" s="42">
        <v>29.652494000000001</v>
      </c>
      <c r="T106" s="42">
        <v>30.628349</v>
      </c>
      <c r="U106" s="42">
        <v>31.560245999999999</v>
      </c>
      <c r="V106" s="42">
        <v>32.595219</v>
      </c>
      <c r="W106" s="42">
        <v>33.693600000000004</v>
      </c>
      <c r="X106" s="42">
        <v>34.603214000000001</v>
      </c>
      <c r="Y106" s="42">
        <v>35.943644999999997</v>
      </c>
      <c r="Z106" s="42">
        <v>37.005405000000003</v>
      </c>
      <c r="AA106" s="42">
        <v>38.052363999999997</v>
      </c>
      <c r="AB106" s="42">
        <v>39.243343000000003</v>
      </c>
      <c r="AC106" s="42">
        <v>40.412799999999997</v>
      </c>
      <c r="AD106" s="42">
        <v>41.708832000000001</v>
      </c>
      <c r="AE106" s="42">
        <v>42.966994999999997</v>
      </c>
      <c r="AF106" s="42">
        <v>44.393261000000003</v>
      </c>
      <c r="AG106" s="42">
        <v>45.725960000000001</v>
      </c>
      <c r="AH106" s="42">
        <v>47.169635999999997</v>
      </c>
      <c r="AI106" s="42">
        <v>48.779578999999998</v>
      </c>
      <c r="AJ106" s="42">
        <v>50.410583000000003</v>
      </c>
      <c r="AK106" s="42">
        <v>51.954692999999999</v>
      </c>
      <c r="AL106" s="40">
        <v>3.1828000000000002E-2</v>
      </c>
    </row>
    <row r="107" spans="1:38" ht="15" customHeight="1" x14ac:dyDescent="0.45">
      <c r="A107" s="34" t="s">
        <v>402</v>
      </c>
      <c r="B107" s="38" t="s">
        <v>339</v>
      </c>
      <c r="C107" s="42">
        <v>20.452584999999999</v>
      </c>
      <c r="D107" s="42">
        <v>22.286798000000001</v>
      </c>
      <c r="E107" s="42">
        <v>29.754711</v>
      </c>
      <c r="F107" s="42">
        <v>30.055136000000001</v>
      </c>
      <c r="G107" s="42">
        <v>33.950206999999999</v>
      </c>
      <c r="H107" s="42">
        <v>36.169677999999998</v>
      </c>
      <c r="I107" s="42">
        <v>35.618385000000004</v>
      </c>
      <c r="J107" s="42">
        <v>33.956257000000001</v>
      </c>
      <c r="K107" s="42">
        <v>33.440959999999997</v>
      </c>
      <c r="L107" s="42">
        <v>31.474222000000001</v>
      </c>
      <c r="M107" s="42">
        <v>31.479154999999999</v>
      </c>
      <c r="N107" s="42">
        <v>31.136590999999999</v>
      </c>
      <c r="O107" s="42">
        <v>31.524847000000001</v>
      </c>
      <c r="P107" s="42">
        <v>32.253368000000002</v>
      </c>
      <c r="Q107" s="42">
        <v>32.640315999999999</v>
      </c>
      <c r="R107" s="42">
        <v>34.448977999999997</v>
      </c>
      <c r="S107" s="42">
        <v>35.354464999999998</v>
      </c>
      <c r="T107" s="42">
        <v>35.678145999999998</v>
      </c>
      <c r="U107" s="42">
        <v>36.214618999999999</v>
      </c>
      <c r="V107" s="42">
        <v>36.641575000000003</v>
      </c>
      <c r="W107" s="42">
        <v>37.415844</v>
      </c>
      <c r="X107" s="42">
        <v>38.914169000000001</v>
      </c>
      <c r="Y107" s="42">
        <v>40.058880000000002</v>
      </c>
      <c r="Z107" s="42">
        <v>41.608806999999999</v>
      </c>
      <c r="AA107" s="42">
        <v>43.508465000000001</v>
      </c>
      <c r="AB107" s="42">
        <v>45.528179000000002</v>
      </c>
      <c r="AC107" s="42">
        <v>47.657103999999997</v>
      </c>
      <c r="AD107" s="42">
        <v>49.805889000000001</v>
      </c>
      <c r="AE107" s="42">
        <v>52.622687999999997</v>
      </c>
      <c r="AF107" s="42">
        <v>54.023384</v>
      </c>
      <c r="AG107" s="42">
        <v>55.240360000000003</v>
      </c>
      <c r="AH107" s="42">
        <v>57.795535999999998</v>
      </c>
      <c r="AI107" s="42">
        <v>62.693905000000001</v>
      </c>
      <c r="AJ107" s="42">
        <v>68.388535000000005</v>
      </c>
      <c r="AK107" s="42">
        <v>71.409492</v>
      </c>
      <c r="AL107" s="40">
        <v>3.5915999999999997E-2</v>
      </c>
    </row>
    <row r="108" spans="1:38" ht="15" customHeight="1" x14ac:dyDescent="0.45">
      <c r="A108" s="34" t="s">
        <v>403</v>
      </c>
      <c r="B108" s="38" t="s">
        <v>341</v>
      </c>
      <c r="C108" s="42">
        <v>18.793102000000001</v>
      </c>
      <c r="D108" s="42">
        <v>20.800454999999999</v>
      </c>
      <c r="E108" s="42">
        <v>20.956721999999999</v>
      </c>
      <c r="F108" s="42">
        <v>22.001801</v>
      </c>
      <c r="G108" s="42">
        <v>25.704908</v>
      </c>
      <c r="H108" s="42">
        <v>27.916779999999999</v>
      </c>
      <c r="I108" s="42">
        <v>29.296676999999999</v>
      </c>
      <c r="J108" s="42">
        <v>30.566793000000001</v>
      </c>
      <c r="K108" s="42">
        <v>31.977440000000001</v>
      </c>
      <c r="L108" s="42">
        <v>32.680824000000001</v>
      </c>
      <c r="M108" s="42">
        <v>33.422255999999997</v>
      </c>
      <c r="N108" s="42">
        <v>34.388832000000001</v>
      </c>
      <c r="O108" s="42">
        <v>35.431190000000001</v>
      </c>
      <c r="P108" s="42">
        <v>36.569595</v>
      </c>
      <c r="Q108" s="42">
        <v>37.501862000000003</v>
      </c>
      <c r="R108" s="42">
        <v>38.812041999999998</v>
      </c>
      <c r="S108" s="42">
        <v>39.828747</v>
      </c>
      <c r="T108" s="42">
        <v>40.922770999999997</v>
      </c>
      <c r="U108" s="42">
        <v>42.205855999999997</v>
      </c>
      <c r="V108" s="42">
        <v>43.332023999999997</v>
      </c>
      <c r="W108" s="42">
        <v>44.422356000000001</v>
      </c>
      <c r="X108" s="42">
        <v>46.125988</v>
      </c>
      <c r="Y108" s="42">
        <v>47.367531</v>
      </c>
      <c r="Z108" s="42">
        <v>48.741444000000001</v>
      </c>
      <c r="AA108" s="42">
        <v>50.219867999999998</v>
      </c>
      <c r="AB108" s="42">
        <v>51.676315000000002</v>
      </c>
      <c r="AC108" s="42">
        <v>53.130530999999998</v>
      </c>
      <c r="AD108" s="42">
        <v>54.544102000000002</v>
      </c>
      <c r="AE108" s="42">
        <v>56.011538999999999</v>
      </c>
      <c r="AF108" s="42">
        <v>57.542633000000002</v>
      </c>
      <c r="AG108" s="42">
        <v>58.776085000000002</v>
      </c>
      <c r="AH108" s="42">
        <v>60.566814000000001</v>
      </c>
      <c r="AI108" s="42">
        <v>62.467503000000001</v>
      </c>
      <c r="AJ108" s="42">
        <v>64.184471000000002</v>
      </c>
      <c r="AK108" s="42">
        <v>66.018187999999995</v>
      </c>
      <c r="AL108" s="40">
        <v>3.5617999999999997E-2</v>
      </c>
    </row>
    <row r="109" spans="1:38" ht="15" customHeight="1" x14ac:dyDescent="0.45">
      <c r="A109" s="34" t="s">
        <v>404</v>
      </c>
      <c r="B109" s="38" t="s">
        <v>343</v>
      </c>
      <c r="C109" s="42">
        <v>9.8084410000000002</v>
      </c>
      <c r="D109" s="42">
        <v>11.947901999999999</v>
      </c>
      <c r="E109" s="42">
        <v>12.530483</v>
      </c>
      <c r="F109" s="42">
        <v>13.678243</v>
      </c>
      <c r="G109" s="42">
        <v>17.546206000000002</v>
      </c>
      <c r="H109" s="42">
        <v>19.490535999999999</v>
      </c>
      <c r="I109" s="42">
        <v>20.513179999999998</v>
      </c>
      <c r="J109" s="42">
        <v>21.417524</v>
      </c>
      <c r="K109" s="42">
        <v>22.311513999999999</v>
      </c>
      <c r="L109" s="42">
        <v>22.994479999999999</v>
      </c>
      <c r="M109" s="42">
        <v>23.615627</v>
      </c>
      <c r="N109" s="42">
        <v>24.483553000000001</v>
      </c>
      <c r="O109" s="42">
        <v>25.376106</v>
      </c>
      <c r="P109" s="42">
        <v>26.510223</v>
      </c>
      <c r="Q109" s="42">
        <v>27.400686</v>
      </c>
      <c r="R109" s="42">
        <v>28.580666999999998</v>
      </c>
      <c r="S109" s="42">
        <v>29.538661999999999</v>
      </c>
      <c r="T109" s="42">
        <v>30.659116999999998</v>
      </c>
      <c r="U109" s="42">
        <v>31.762089</v>
      </c>
      <c r="V109" s="42">
        <v>32.719203999999998</v>
      </c>
      <c r="W109" s="42">
        <v>33.726520999999998</v>
      </c>
      <c r="X109" s="42">
        <v>35.371879999999997</v>
      </c>
      <c r="Y109" s="42">
        <v>36.498936</v>
      </c>
      <c r="Z109" s="42">
        <v>37.722484999999999</v>
      </c>
      <c r="AA109" s="42">
        <v>38.978805999999999</v>
      </c>
      <c r="AB109" s="42">
        <v>40.336475</v>
      </c>
      <c r="AC109" s="42">
        <v>41.436892999999998</v>
      </c>
      <c r="AD109" s="42">
        <v>42.670250000000003</v>
      </c>
      <c r="AE109" s="42">
        <v>43.900986000000003</v>
      </c>
      <c r="AF109" s="42">
        <v>45.154170999999998</v>
      </c>
      <c r="AG109" s="42">
        <v>46.21331</v>
      </c>
      <c r="AH109" s="42">
        <v>47.717182000000001</v>
      </c>
      <c r="AI109" s="42">
        <v>49.449630999999997</v>
      </c>
      <c r="AJ109" s="42">
        <v>50.930728999999999</v>
      </c>
      <c r="AK109" s="42">
        <v>52.459682000000001</v>
      </c>
      <c r="AL109" s="40">
        <v>4.5852999999999998E-2</v>
      </c>
    </row>
    <row r="110" spans="1:38" ht="15" customHeight="1" x14ac:dyDescent="0.45">
      <c r="A110" s="34" t="s">
        <v>405</v>
      </c>
      <c r="B110" s="38" t="s">
        <v>345</v>
      </c>
      <c r="C110" s="42">
        <v>16.926736999999999</v>
      </c>
      <c r="D110" s="42">
        <v>19.293282999999999</v>
      </c>
      <c r="E110" s="42">
        <v>20.398465999999999</v>
      </c>
      <c r="F110" s="42">
        <v>21.135897</v>
      </c>
      <c r="G110" s="42">
        <v>24.632764999999999</v>
      </c>
      <c r="H110" s="42">
        <v>26.508137000000001</v>
      </c>
      <c r="I110" s="42">
        <v>27.588868999999999</v>
      </c>
      <c r="J110" s="42">
        <v>28.717044999999999</v>
      </c>
      <c r="K110" s="42">
        <v>30.189125000000001</v>
      </c>
      <c r="L110" s="42">
        <v>31.254307000000001</v>
      </c>
      <c r="M110" s="42">
        <v>32.095905000000002</v>
      </c>
      <c r="N110" s="42">
        <v>33.192867</v>
      </c>
      <c r="O110" s="42">
        <v>34.322257999999998</v>
      </c>
      <c r="P110" s="42">
        <v>35.549827999999998</v>
      </c>
      <c r="Q110" s="42">
        <v>36.616680000000002</v>
      </c>
      <c r="R110" s="42">
        <v>37.925944999999999</v>
      </c>
      <c r="S110" s="42">
        <v>38.922348</v>
      </c>
      <c r="T110" s="42">
        <v>40.200527000000001</v>
      </c>
      <c r="U110" s="42">
        <v>41.575091999999998</v>
      </c>
      <c r="V110" s="42">
        <v>42.746898999999999</v>
      </c>
      <c r="W110" s="42">
        <v>43.914265</v>
      </c>
      <c r="X110" s="42">
        <v>45.671436</v>
      </c>
      <c r="Y110" s="42">
        <v>46.953938000000001</v>
      </c>
      <c r="Z110" s="42">
        <v>48.350825999999998</v>
      </c>
      <c r="AA110" s="42">
        <v>49.765605999999998</v>
      </c>
      <c r="AB110" s="42">
        <v>51.253677000000003</v>
      </c>
      <c r="AC110" s="42">
        <v>52.469718999999998</v>
      </c>
      <c r="AD110" s="42">
        <v>53.786892000000002</v>
      </c>
      <c r="AE110" s="42">
        <v>55.071182</v>
      </c>
      <c r="AF110" s="42">
        <v>56.537368999999998</v>
      </c>
      <c r="AG110" s="42">
        <v>57.753391000000001</v>
      </c>
      <c r="AH110" s="42">
        <v>59.373756</v>
      </c>
      <c r="AI110" s="42">
        <v>61.013103000000001</v>
      </c>
      <c r="AJ110" s="42">
        <v>62.203792999999997</v>
      </c>
      <c r="AK110" s="42">
        <v>63.892310999999999</v>
      </c>
      <c r="AL110" s="40">
        <v>3.6951999999999999E-2</v>
      </c>
    </row>
    <row r="111" spans="1:38" ht="15" customHeight="1" x14ac:dyDescent="0.45">
      <c r="A111" s="34" t="s">
        <v>406</v>
      </c>
      <c r="B111" s="38" t="s">
        <v>320</v>
      </c>
      <c r="C111" s="42">
        <v>6.149019</v>
      </c>
      <c r="D111" s="42">
        <v>8.3608089999999997</v>
      </c>
      <c r="E111" s="42">
        <v>8.4536420000000003</v>
      </c>
      <c r="F111" s="42">
        <v>9.6441970000000001</v>
      </c>
      <c r="G111" s="42">
        <v>9.9871440000000007</v>
      </c>
      <c r="H111" s="42">
        <v>12.033353999999999</v>
      </c>
      <c r="I111" s="42">
        <v>14.263935</v>
      </c>
      <c r="J111" s="42">
        <v>15.08301</v>
      </c>
      <c r="K111" s="42">
        <v>15.413912</v>
      </c>
      <c r="L111" s="42">
        <v>15.807104000000001</v>
      </c>
      <c r="M111" s="42">
        <v>16.676577000000002</v>
      </c>
      <c r="N111" s="42">
        <v>17.243300999999999</v>
      </c>
      <c r="O111" s="42">
        <v>17.833822000000001</v>
      </c>
      <c r="P111" s="42">
        <v>18.570684</v>
      </c>
      <c r="Q111" s="42">
        <v>19.195906000000001</v>
      </c>
      <c r="R111" s="42">
        <v>19.977523999999999</v>
      </c>
      <c r="S111" s="42">
        <v>20.643243999999999</v>
      </c>
      <c r="T111" s="42">
        <v>21.369748999999999</v>
      </c>
      <c r="U111" s="42">
        <v>22.10894</v>
      </c>
      <c r="V111" s="42">
        <v>22.830366000000001</v>
      </c>
      <c r="W111" s="42">
        <v>23.475394999999999</v>
      </c>
      <c r="X111" s="42">
        <v>24.591511000000001</v>
      </c>
      <c r="Y111" s="42">
        <v>25.343278999999999</v>
      </c>
      <c r="Z111" s="42">
        <v>26.177595</v>
      </c>
      <c r="AA111" s="42">
        <v>27.025283999999999</v>
      </c>
      <c r="AB111" s="42">
        <v>27.961887000000001</v>
      </c>
      <c r="AC111" s="42">
        <v>28.72541</v>
      </c>
      <c r="AD111" s="42">
        <v>29.527391000000001</v>
      </c>
      <c r="AE111" s="42">
        <v>30.274708</v>
      </c>
      <c r="AF111" s="42">
        <v>31.092445000000001</v>
      </c>
      <c r="AG111" s="42">
        <v>31.702559999999998</v>
      </c>
      <c r="AH111" s="42">
        <v>32.672500999999997</v>
      </c>
      <c r="AI111" s="42">
        <v>33.755485999999998</v>
      </c>
      <c r="AJ111" s="42">
        <v>34.654910999999998</v>
      </c>
      <c r="AK111" s="42">
        <v>35.784484999999997</v>
      </c>
      <c r="AL111" s="40">
        <v>4.5044000000000001E-2</v>
      </c>
    </row>
    <row r="112" spans="1:38" ht="15" customHeight="1" x14ac:dyDescent="0.45">
      <c r="A112" s="34" t="s">
        <v>407</v>
      </c>
      <c r="B112" s="38" t="s">
        <v>348</v>
      </c>
      <c r="C112" s="42">
        <v>14.032143</v>
      </c>
      <c r="D112" s="42">
        <v>14.452373</v>
      </c>
      <c r="E112" s="42">
        <v>14.465629</v>
      </c>
      <c r="F112" s="42">
        <v>14.747876</v>
      </c>
      <c r="G112" s="42">
        <v>15.159941</v>
      </c>
      <c r="H112" s="42">
        <v>14.844626</v>
      </c>
      <c r="I112" s="42">
        <v>14.997445000000001</v>
      </c>
      <c r="J112" s="42">
        <v>15.321368</v>
      </c>
      <c r="K112" s="42">
        <v>16.432290999999999</v>
      </c>
      <c r="L112" s="42">
        <v>16.717911000000001</v>
      </c>
      <c r="M112" s="42">
        <v>16.857735000000002</v>
      </c>
      <c r="N112" s="42">
        <v>17.050592000000002</v>
      </c>
      <c r="O112" s="42">
        <v>17.199707</v>
      </c>
      <c r="P112" s="42">
        <v>17.578780999999999</v>
      </c>
      <c r="Q112" s="42">
        <v>17.768581000000001</v>
      </c>
      <c r="R112" s="42">
        <v>17.998816000000001</v>
      </c>
      <c r="S112" s="42">
        <v>18.261303000000002</v>
      </c>
      <c r="T112" s="42">
        <v>18.542750999999999</v>
      </c>
      <c r="U112" s="42">
        <v>18.855592999999999</v>
      </c>
      <c r="V112" s="42">
        <v>19.175156000000001</v>
      </c>
      <c r="W112" s="42">
        <v>19.648392000000001</v>
      </c>
      <c r="X112" s="42">
        <v>20.054490999999999</v>
      </c>
      <c r="Y112" s="42">
        <v>20.516214000000002</v>
      </c>
      <c r="Z112" s="42">
        <v>20.991104</v>
      </c>
      <c r="AA112" s="42">
        <v>21.450801999999999</v>
      </c>
      <c r="AB112" s="42">
        <v>21.962343000000001</v>
      </c>
      <c r="AC112" s="42">
        <v>22.545915999999998</v>
      </c>
      <c r="AD112" s="42">
        <v>23.096488999999998</v>
      </c>
      <c r="AE112" s="42">
        <v>23.697222</v>
      </c>
      <c r="AF112" s="42">
        <v>24.345096999999999</v>
      </c>
      <c r="AG112" s="42">
        <v>25.013041999999999</v>
      </c>
      <c r="AH112" s="42">
        <v>25.712230999999999</v>
      </c>
      <c r="AI112" s="42">
        <v>26.508005000000001</v>
      </c>
      <c r="AJ112" s="42">
        <v>27.297079</v>
      </c>
      <c r="AK112" s="42">
        <v>28.167000000000002</v>
      </c>
      <c r="AL112" s="40">
        <v>2.0427000000000001E-2</v>
      </c>
    </row>
    <row r="113" spans="1:38" ht="15" customHeight="1" x14ac:dyDescent="0.45">
      <c r="A113" s="34" t="s">
        <v>408</v>
      </c>
      <c r="B113" s="38" t="s">
        <v>315</v>
      </c>
      <c r="C113" s="42">
        <v>28.386109999999999</v>
      </c>
      <c r="D113" s="42">
        <v>31.148299999999999</v>
      </c>
      <c r="E113" s="42">
        <v>32.740378999999997</v>
      </c>
      <c r="F113" s="42">
        <v>34.490948000000003</v>
      </c>
      <c r="G113" s="42">
        <v>37.621788000000002</v>
      </c>
      <c r="H113" s="42">
        <v>39.551228000000002</v>
      </c>
      <c r="I113" s="42">
        <v>41.608035999999998</v>
      </c>
      <c r="J113" s="42">
        <v>43.751731999999997</v>
      </c>
      <c r="K113" s="42">
        <v>45.577067999999997</v>
      </c>
      <c r="L113" s="42">
        <v>47.598098999999998</v>
      </c>
      <c r="M113" s="42">
        <v>49.355041999999997</v>
      </c>
      <c r="N113" s="42">
        <v>50.790118999999997</v>
      </c>
      <c r="O113" s="42">
        <v>52.094920999999999</v>
      </c>
      <c r="P113" s="42">
        <v>53.390213000000003</v>
      </c>
      <c r="Q113" s="42">
        <v>54.71743</v>
      </c>
      <c r="R113" s="42">
        <v>56.099369000000003</v>
      </c>
      <c r="S113" s="42">
        <v>57.486663999999998</v>
      </c>
      <c r="T113" s="42">
        <v>58.727795</v>
      </c>
      <c r="U113" s="42">
        <v>59.803848000000002</v>
      </c>
      <c r="V113" s="42">
        <v>60.866531000000002</v>
      </c>
      <c r="W113" s="42">
        <v>62.037685000000003</v>
      </c>
      <c r="X113" s="42">
        <v>63.218102000000002</v>
      </c>
      <c r="Y113" s="42">
        <v>64.396941999999996</v>
      </c>
      <c r="Z113" s="42">
        <v>65.612060999999997</v>
      </c>
      <c r="AA113" s="42">
        <v>66.800560000000004</v>
      </c>
      <c r="AB113" s="42">
        <v>68.052422000000007</v>
      </c>
      <c r="AC113" s="42">
        <v>69.325462000000002</v>
      </c>
      <c r="AD113" s="42">
        <v>70.499161000000001</v>
      </c>
      <c r="AE113" s="42">
        <v>71.782150000000001</v>
      </c>
      <c r="AF113" s="42">
        <v>73.316597000000002</v>
      </c>
      <c r="AG113" s="42">
        <v>74.717399999999998</v>
      </c>
      <c r="AH113" s="42">
        <v>76.196678000000006</v>
      </c>
      <c r="AI113" s="42">
        <v>77.768799000000001</v>
      </c>
      <c r="AJ113" s="42">
        <v>79.322685000000007</v>
      </c>
      <c r="AK113" s="42">
        <v>80.796417000000005</v>
      </c>
      <c r="AL113" s="40">
        <v>2.9305000000000001E-2</v>
      </c>
    </row>
    <row r="115" spans="1:38" ht="15" customHeight="1" x14ac:dyDescent="0.35">
      <c r="B115" s="37" t="s">
        <v>350</v>
      </c>
    </row>
    <row r="116" spans="1:38" ht="15" customHeight="1" x14ac:dyDescent="0.45">
      <c r="A116" s="34" t="s">
        <v>409</v>
      </c>
      <c r="B116" s="38" t="s">
        <v>311</v>
      </c>
      <c r="C116" s="42">
        <v>11.941280000000001</v>
      </c>
      <c r="D116" s="42">
        <v>14.116877000000001</v>
      </c>
      <c r="E116" s="42">
        <v>14.972064</v>
      </c>
      <c r="F116" s="42">
        <v>16.103867999999999</v>
      </c>
      <c r="G116" s="42">
        <v>19.906488</v>
      </c>
      <c r="H116" s="42">
        <v>21.886633</v>
      </c>
      <c r="I116" s="42">
        <v>22.936274000000001</v>
      </c>
      <c r="J116" s="42">
        <v>23.851006000000002</v>
      </c>
      <c r="K116" s="42">
        <v>24.649201999999999</v>
      </c>
      <c r="L116" s="42">
        <v>25.334185000000002</v>
      </c>
      <c r="M116" s="42">
        <v>25.889821999999999</v>
      </c>
      <c r="N116" s="42">
        <v>26.668469999999999</v>
      </c>
      <c r="O116" s="42">
        <v>27.482391</v>
      </c>
      <c r="P116" s="42">
        <v>28.487938</v>
      </c>
      <c r="Q116" s="42">
        <v>29.319538000000001</v>
      </c>
      <c r="R116" s="42">
        <v>30.330276000000001</v>
      </c>
      <c r="S116" s="42">
        <v>31.290792</v>
      </c>
      <c r="T116" s="42">
        <v>32.373119000000003</v>
      </c>
      <c r="U116" s="42">
        <v>33.490093000000002</v>
      </c>
      <c r="V116" s="42">
        <v>34.462336999999998</v>
      </c>
      <c r="W116" s="42">
        <v>35.458793999999997</v>
      </c>
      <c r="X116" s="42">
        <v>37.049411999999997</v>
      </c>
      <c r="Y116" s="42">
        <v>37.994514000000002</v>
      </c>
      <c r="Z116" s="42">
        <v>39.281798999999999</v>
      </c>
      <c r="AA116" s="42">
        <v>40.539558</v>
      </c>
      <c r="AB116" s="42">
        <v>41.855587</v>
      </c>
      <c r="AC116" s="42">
        <v>42.906418000000002</v>
      </c>
      <c r="AD116" s="42">
        <v>44.020663999999996</v>
      </c>
      <c r="AE116" s="42">
        <v>45.169617000000002</v>
      </c>
      <c r="AF116" s="42">
        <v>46.376797000000003</v>
      </c>
      <c r="AG116" s="42">
        <v>47.334938000000001</v>
      </c>
      <c r="AH116" s="42">
        <v>48.795017000000001</v>
      </c>
      <c r="AI116" s="42">
        <v>50.457301999999999</v>
      </c>
      <c r="AJ116" s="42">
        <v>51.763435000000001</v>
      </c>
      <c r="AK116" s="42">
        <v>53.271903999999999</v>
      </c>
      <c r="AL116" s="40">
        <v>4.1064000000000003E-2</v>
      </c>
    </row>
    <row r="117" spans="1:38" ht="15" customHeight="1" x14ac:dyDescent="0.45">
      <c r="A117" s="34" t="s">
        <v>410</v>
      </c>
      <c r="B117" s="38" t="s">
        <v>320</v>
      </c>
      <c r="C117" s="42">
        <v>8.1673100000000005</v>
      </c>
      <c r="D117" s="42">
        <v>10.533640999999999</v>
      </c>
      <c r="E117" s="42">
        <v>10.445398000000001</v>
      </c>
      <c r="F117" s="42">
        <v>11.992969</v>
      </c>
      <c r="G117" s="42">
        <v>14.877025</v>
      </c>
      <c r="H117" s="42">
        <v>16.173207999999999</v>
      </c>
      <c r="I117" s="42">
        <v>16.734901000000001</v>
      </c>
      <c r="J117" s="42">
        <v>17.192774</v>
      </c>
      <c r="K117" s="42">
        <v>17.684775999999999</v>
      </c>
      <c r="L117" s="42">
        <v>18.209679000000001</v>
      </c>
      <c r="M117" s="42">
        <v>18.945705</v>
      </c>
      <c r="N117" s="42">
        <v>19.592435999999999</v>
      </c>
      <c r="O117" s="42">
        <v>20.103255999999998</v>
      </c>
      <c r="P117" s="42">
        <v>20.882915000000001</v>
      </c>
      <c r="Q117" s="42">
        <v>21.591456999999998</v>
      </c>
      <c r="R117" s="42">
        <v>22.511596999999998</v>
      </c>
      <c r="S117" s="42">
        <v>23.165455000000001</v>
      </c>
      <c r="T117" s="42">
        <v>23.908968000000002</v>
      </c>
      <c r="U117" s="42">
        <v>24.643024</v>
      </c>
      <c r="V117" s="42">
        <v>25.444132</v>
      </c>
      <c r="W117" s="42">
        <v>26.060596</v>
      </c>
      <c r="X117" s="42">
        <v>27.165512</v>
      </c>
      <c r="Y117" s="42">
        <v>27.940676</v>
      </c>
      <c r="Z117" s="42">
        <v>28.829751999999999</v>
      </c>
      <c r="AA117" s="42">
        <v>29.574234000000001</v>
      </c>
      <c r="AB117" s="42">
        <v>30.352350000000001</v>
      </c>
      <c r="AC117" s="42">
        <v>30.98958</v>
      </c>
      <c r="AD117" s="42">
        <v>31.542749000000001</v>
      </c>
      <c r="AE117" s="42">
        <v>31.997696000000001</v>
      </c>
      <c r="AF117" s="42">
        <v>32.472813000000002</v>
      </c>
      <c r="AG117" s="42">
        <v>33.105553</v>
      </c>
      <c r="AH117" s="42">
        <v>33.936183999999997</v>
      </c>
      <c r="AI117" s="42">
        <v>34.606662999999998</v>
      </c>
      <c r="AJ117" s="42">
        <v>36.286903000000002</v>
      </c>
      <c r="AK117" s="42">
        <v>37.638911999999998</v>
      </c>
      <c r="AL117" s="40">
        <v>3.9343999999999997E-2</v>
      </c>
    </row>
    <row r="118" spans="1:38" ht="15" customHeight="1" x14ac:dyDescent="0.45">
      <c r="A118" s="34" t="s">
        <v>411</v>
      </c>
      <c r="B118" s="38" t="s">
        <v>313</v>
      </c>
      <c r="C118" s="42">
        <v>2.88273</v>
      </c>
      <c r="D118" s="42">
        <v>3.4661050000000002</v>
      </c>
      <c r="E118" s="42">
        <v>3.6518600000000001</v>
      </c>
      <c r="F118" s="42">
        <v>4.1022119999999997</v>
      </c>
      <c r="G118" s="42">
        <v>4.4627239999999997</v>
      </c>
      <c r="H118" s="42">
        <v>4.5066389999999998</v>
      </c>
      <c r="I118" s="42">
        <v>4.6594980000000001</v>
      </c>
      <c r="J118" s="42">
        <v>4.9095950000000004</v>
      </c>
      <c r="K118" s="42">
        <v>5.1487879999999997</v>
      </c>
      <c r="L118" s="42">
        <v>5.4206399999999997</v>
      </c>
      <c r="M118" s="42">
        <v>5.5886659999999999</v>
      </c>
      <c r="N118" s="42">
        <v>5.7708909999999998</v>
      </c>
      <c r="O118" s="42">
        <v>5.9033480000000003</v>
      </c>
      <c r="P118" s="42">
        <v>6.1114889999999997</v>
      </c>
      <c r="Q118" s="42">
        <v>6.2382220000000004</v>
      </c>
      <c r="R118" s="42">
        <v>6.3645360000000002</v>
      </c>
      <c r="S118" s="42">
        <v>6.5255939999999999</v>
      </c>
      <c r="T118" s="42">
        <v>6.6496589999999998</v>
      </c>
      <c r="U118" s="42">
        <v>6.8095889999999999</v>
      </c>
      <c r="V118" s="42">
        <v>6.9512890000000001</v>
      </c>
      <c r="W118" s="42">
        <v>7.2731579999999996</v>
      </c>
      <c r="X118" s="42">
        <v>7.4433239999999996</v>
      </c>
      <c r="Y118" s="42">
        <v>7.7185870000000003</v>
      </c>
      <c r="Z118" s="42">
        <v>7.9749679999999996</v>
      </c>
      <c r="AA118" s="42">
        <v>8.2060650000000006</v>
      </c>
      <c r="AB118" s="42">
        <v>8.4477150000000005</v>
      </c>
      <c r="AC118" s="42">
        <v>8.7467959999999998</v>
      </c>
      <c r="AD118" s="42">
        <v>9.0289249999999992</v>
      </c>
      <c r="AE118" s="42">
        <v>9.3471989999999998</v>
      </c>
      <c r="AF118" s="42">
        <v>9.6437530000000002</v>
      </c>
      <c r="AG118" s="42">
        <v>9.967746</v>
      </c>
      <c r="AH118" s="42">
        <v>10.314771</v>
      </c>
      <c r="AI118" s="42">
        <v>10.760636</v>
      </c>
      <c r="AJ118" s="42">
        <v>11.160399</v>
      </c>
      <c r="AK118" s="42">
        <v>11.643006</v>
      </c>
      <c r="AL118" s="40">
        <v>3.7400000000000003E-2</v>
      </c>
    </row>
    <row r="119" spans="1:38" ht="15" customHeight="1" x14ac:dyDescent="0.45">
      <c r="A119" s="34" t="s">
        <v>412</v>
      </c>
      <c r="B119" s="38" t="s">
        <v>355</v>
      </c>
      <c r="C119" s="42">
        <v>2.1603129999999999</v>
      </c>
      <c r="D119" s="42">
        <v>2.145607</v>
      </c>
      <c r="E119" s="42">
        <v>2.2093379999999998</v>
      </c>
      <c r="F119" s="42">
        <v>2.3080050000000001</v>
      </c>
      <c r="G119" s="42">
        <v>2.3995489999999999</v>
      </c>
      <c r="H119" s="42">
        <v>2.464915</v>
      </c>
      <c r="I119" s="42">
        <v>2.5127679999999999</v>
      </c>
      <c r="J119" s="42">
        <v>2.5845180000000001</v>
      </c>
      <c r="K119" s="42">
        <v>2.676107</v>
      </c>
      <c r="L119" s="42">
        <v>2.7577479999999999</v>
      </c>
      <c r="M119" s="42">
        <v>2.828668</v>
      </c>
      <c r="N119" s="42">
        <v>2.8983340000000002</v>
      </c>
      <c r="O119" s="42">
        <v>2.9624809999999999</v>
      </c>
      <c r="P119" s="42">
        <v>3.035021</v>
      </c>
      <c r="Q119" s="42">
        <v>3.1126670000000001</v>
      </c>
      <c r="R119" s="42">
        <v>3.1852109999999998</v>
      </c>
      <c r="S119" s="42">
        <v>3.2602199999999999</v>
      </c>
      <c r="T119" s="42">
        <v>3.348754</v>
      </c>
      <c r="U119" s="42">
        <v>3.4370229999999999</v>
      </c>
      <c r="V119" s="42">
        <v>3.5375350000000001</v>
      </c>
      <c r="W119" s="42">
        <v>3.6356839999999999</v>
      </c>
      <c r="X119" s="42">
        <v>3.7433489999999998</v>
      </c>
      <c r="Y119" s="42">
        <v>3.8473999999999999</v>
      </c>
      <c r="Z119" s="42">
        <v>3.9627150000000002</v>
      </c>
      <c r="AA119" s="42">
        <v>4.0647380000000002</v>
      </c>
      <c r="AB119" s="42">
        <v>4.1753090000000004</v>
      </c>
      <c r="AC119" s="42">
        <v>4.2865929999999999</v>
      </c>
      <c r="AD119" s="42">
        <v>4.3978419999999998</v>
      </c>
      <c r="AE119" s="42">
        <v>4.5150230000000002</v>
      </c>
      <c r="AF119" s="42">
        <v>4.6320370000000004</v>
      </c>
      <c r="AG119" s="42">
        <v>4.7558680000000004</v>
      </c>
      <c r="AH119" s="42">
        <v>4.8799520000000003</v>
      </c>
      <c r="AI119" s="42">
        <v>5.00908</v>
      </c>
      <c r="AJ119" s="42">
        <v>5.1532349999999996</v>
      </c>
      <c r="AK119" s="42">
        <v>5.2937419999999999</v>
      </c>
      <c r="AL119" s="40">
        <v>2.7744999999999999E-2</v>
      </c>
    </row>
    <row r="120" spans="1:38" ht="15" customHeight="1" x14ac:dyDescent="0.45">
      <c r="A120" s="34" t="s">
        <v>413</v>
      </c>
      <c r="B120" s="38" t="s">
        <v>357</v>
      </c>
      <c r="C120" s="42">
        <v>0.63483400000000001</v>
      </c>
      <c r="D120" s="42">
        <v>0.64700000000000002</v>
      </c>
      <c r="E120" s="42">
        <v>0.66344700000000001</v>
      </c>
      <c r="F120" s="42">
        <v>0.67998499999999995</v>
      </c>
      <c r="G120" s="42">
        <v>0.69991499999999995</v>
      </c>
      <c r="H120" s="42">
        <v>0.71831599999999995</v>
      </c>
      <c r="I120" s="42">
        <v>0.73676900000000001</v>
      </c>
      <c r="J120" s="42">
        <v>0.75726899999999997</v>
      </c>
      <c r="K120" s="42">
        <v>0.77683400000000002</v>
      </c>
      <c r="L120" s="42">
        <v>0.79780300000000004</v>
      </c>
      <c r="M120" s="42">
        <v>0.81733299999999998</v>
      </c>
      <c r="N120" s="42">
        <v>0.83826500000000004</v>
      </c>
      <c r="O120" s="42">
        <v>0.85764399999999996</v>
      </c>
      <c r="P120" s="42">
        <v>0.87726400000000004</v>
      </c>
      <c r="Q120" s="42">
        <v>0.89879699999999996</v>
      </c>
      <c r="R120" s="42">
        <v>0.91980200000000001</v>
      </c>
      <c r="S120" s="42">
        <v>0.94283399999999995</v>
      </c>
      <c r="T120" s="42">
        <v>0.966669</v>
      </c>
      <c r="U120" s="42">
        <v>0.98981699999999995</v>
      </c>
      <c r="V120" s="42">
        <v>1.015239</v>
      </c>
      <c r="W120" s="42">
        <v>1.041569</v>
      </c>
      <c r="X120" s="42">
        <v>1.0670170000000001</v>
      </c>
      <c r="Y120" s="42">
        <v>1.0945990000000001</v>
      </c>
      <c r="Z120" s="42">
        <v>1.1230370000000001</v>
      </c>
      <c r="AA120" s="42">
        <v>1.1524099999999999</v>
      </c>
      <c r="AB120" s="42">
        <v>1.1828369999999999</v>
      </c>
      <c r="AC120" s="42">
        <v>1.2125379999999999</v>
      </c>
      <c r="AD120" s="42">
        <v>1.245228</v>
      </c>
      <c r="AE120" s="42">
        <v>1.2790950000000001</v>
      </c>
      <c r="AF120" s="42">
        <v>1.314238</v>
      </c>
      <c r="AG120" s="42">
        <v>1.350371</v>
      </c>
      <c r="AH120" s="42">
        <v>1.3878630000000001</v>
      </c>
      <c r="AI120" s="42">
        <v>1.4269160000000001</v>
      </c>
      <c r="AJ120" s="42">
        <v>1.4670620000000001</v>
      </c>
      <c r="AK120" s="42">
        <v>1.508734</v>
      </c>
      <c r="AL120" s="40">
        <v>2.5989000000000002E-2</v>
      </c>
    </row>
    <row r="122" spans="1:38" ht="15" customHeight="1" x14ac:dyDescent="0.35">
      <c r="B122" s="37" t="s">
        <v>358</v>
      </c>
    </row>
    <row r="123" spans="1:38" ht="15" customHeight="1" x14ac:dyDescent="0.45">
      <c r="A123" s="34" t="s">
        <v>414</v>
      </c>
      <c r="B123" s="38" t="s">
        <v>309</v>
      </c>
      <c r="C123" s="42">
        <v>14.047264999999999</v>
      </c>
      <c r="D123" s="42">
        <v>15.195361999999999</v>
      </c>
      <c r="E123" s="42">
        <v>14.374302</v>
      </c>
      <c r="F123" s="42">
        <v>15.62635</v>
      </c>
      <c r="G123" s="42">
        <v>16.892534000000001</v>
      </c>
      <c r="H123" s="42">
        <v>17.620381999999999</v>
      </c>
      <c r="I123" s="42">
        <v>18.327718999999998</v>
      </c>
      <c r="J123" s="42">
        <v>19.021856</v>
      </c>
      <c r="K123" s="42">
        <v>19.781428999999999</v>
      </c>
      <c r="L123" s="42">
        <v>20.309775999999999</v>
      </c>
      <c r="M123" s="42">
        <v>20.825869000000001</v>
      </c>
      <c r="N123" s="42">
        <v>21.328168999999999</v>
      </c>
      <c r="O123" s="42">
        <v>21.882546999999999</v>
      </c>
      <c r="P123" s="42">
        <v>22.663402999999999</v>
      </c>
      <c r="Q123" s="42">
        <v>23.259008000000001</v>
      </c>
      <c r="R123" s="42">
        <v>24.013446999999999</v>
      </c>
      <c r="S123" s="42">
        <v>24.873051</v>
      </c>
      <c r="T123" s="42">
        <v>25.729068999999999</v>
      </c>
      <c r="U123" s="42">
        <v>26.537289000000001</v>
      </c>
      <c r="V123" s="42">
        <v>27.440532999999999</v>
      </c>
      <c r="W123" s="42">
        <v>28.394815000000001</v>
      </c>
      <c r="X123" s="42">
        <v>29.169644999999999</v>
      </c>
      <c r="Y123" s="42">
        <v>30.352922</v>
      </c>
      <c r="Z123" s="42">
        <v>31.265446000000001</v>
      </c>
      <c r="AA123" s="42">
        <v>32.161625000000001</v>
      </c>
      <c r="AB123" s="42">
        <v>33.193874000000001</v>
      </c>
      <c r="AC123" s="42">
        <v>34.202877000000001</v>
      </c>
      <c r="AD123" s="42">
        <v>35.328564</v>
      </c>
      <c r="AE123" s="42">
        <v>36.413547999999999</v>
      </c>
      <c r="AF123" s="42">
        <v>37.658264000000003</v>
      </c>
      <c r="AG123" s="42">
        <v>38.807006999999999</v>
      </c>
      <c r="AH123" s="42">
        <v>40.062812999999998</v>
      </c>
      <c r="AI123" s="42">
        <v>41.475425999999999</v>
      </c>
      <c r="AJ123" s="42">
        <v>42.904598</v>
      </c>
      <c r="AK123" s="42">
        <v>44.243606999999997</v>
      </c>
      <c r="AL123" s="40">
        <v>3.2916000000000001E-2</v>
      </c>
    </row>
    <row r="124" spans="1:38" ht="15" customHeight="1" x14ac:dyDescent="0.45">
      <c r="A124" s="34" t="s">
        <v>415</v>
      </c>
      <c r="B124" s="38" t="s">
        <v>339</v>
      </c>
      <c r="C124" s="42">
        <v>20.452584999999999</v>
      </c>
      <c r="D124" s="42">
        <v>22.286798000000001</v>
      </c>
      <c r="E124" s="42">
        <v>29.754711</v>
      </c>
      <c r="F124" s="42">
        <v>30.055136000000001</v>
      </c>
      <c r="G124" s="42">
        <v>33.950206999999999</v>
      </c>
      <c r="H124" s="42">
        <v>36.169677999999998</v>
      </c>
      <c r="I124" s="42">
        <v>35.618385000000004</v>
      </c>
      <c r="J124" s="42">
        <v>33.956257000000001</v>
      </c>
      <c r="K124" s="42">
        <v>33.440959999999997</v>
      </c>
      <c r="L124" s="42">
        <v>31.474222000000001</v>
      </c>
      <c r="M124" s="42">
        <v>31.479154999999999</v>
      </c>
      <c r="N124" s="42">
        <v>31.136590999999999</v>
      </c>
      <c r="O124" s="42">
        <v>31.524847000000001</v>
      </c>
      <c r="P124" s="42">
        <v>32.253368000000002</v>
      </c>
      <c r="Q124" s="42">
        <v>32.640315999999999</v>
      </c>
      <c r="R124" s="42">
        <v>34.448977999999997</v>
      </c>
      <c r="S124" s="42">
        <v>35.354464999999998</v>
      </c>
      <c r="T124" s="42">
        <v>35.678145999999998</v>
      </c>
      <c r="U124" s="42">
        <v>36.214618999999999</v>
      </c>
      <c r="V124" s="42">
        <v>36.641575000000003</v>
      </c>
      <c r="W124" s="42">
        <v>37.415844</v>
      </c>
      <c r="X124" s="42">
        <v>38.914169000000001</v>
      </c>
      <c r="Y124" s="42">
        <v>40.058880000000002</v>
      </c>
      <c r="Z124" s="42">
        <v>41.608806999999999</v>
      </c>
      <c r="AA124" s="42">
        <v>43.508465000000001</v>
      </c>
      <c r="AB124" s="42">
        <v>45.528179000000002</v>
      </c>
      <c r="AC124" s="42">
        <v>47.657103999999997</v>
      </c>
      <c r="AD124" s="42">
        <v>49.805889000000001</v>
      </c>
      <c r="AE124" s="42">
        <v>52.622687999999997</v>
      </c>
      <c r="AF124" s="42">
        <v>54.023384</v>
      </c>
      <c r="AG124" s="42">
        <v>55.240360000000003</v>
      </c>
      <c r="AH124" s="42">
        <v>57.795535999999998</v>
      </c>
      <c r="AI124" s="42">
        <v>62.693905000000001</v>
      </c>
      <c r="AJ124" s="42">
        <v>68.388535000000005</v>
      </c>
      <c r="AK124" s="42">
        <v>71.409492</v>
      </c>
      <c r="AL124" s="40">
        <v>3.5915999999999997E-2</v>
      </c>
    </row>
    <row r="125" spans="1:38" ht="15" customHeight="1" x14ac:dyDescent="0.45">
      <c r="A125" s="34" t="s">
        <v>416</v>
      </c>
      <c r="B125" s="38" t="s">
        <v>341</v>
      </c>
      <c r="C125" s="42">
        <v>18.781262999999999</v>
      </c>
      <c r="D125" s="42">
        <v>20.777381999999999</v>
      </c>
      <c r="E125" s="42">
        <v>20.932639999999999</v>
      </c>
      <c r="F125" s="42">
        <v>21.983906000000001</v>
      </c>
      <c r="G125" s="42">
        <v>25.692323999999999</v>
      </c>
      <c r="H125" s="42">
        <v>27.909448999999999</v>
      </c>
      <c r="I125" s="42">
        <v>29.294436000000001</v>
      </c>
      <c r="J125" s="42">
        <v>30.570122000000001</v>
      </c>
      <c r="K125" s="42">
        <v>31.976500999999999</v>
      </c>
      <c r="L125" s="42">
        <v>32.681266999999998</v>
      </c>
      <c r="M125" s="42">
        <v>33.423492000000003</v>
      </c>
      <c r="N125" s="42">
        <v>34.390639999999998</v>
      </c>
      <c r="O125" s="42">
        <v>35.433624000000002</v>
      </c>
      <c r="P125" s="42">
        <v>36.571773999999998</v>
      </c>
      <c r="Q125" s="42">
        <v>37.504814000000003</v>
      </c>
      <c r="R125" s="42">
        <v>38.815612999999999</v>
      </c>
      <c r="S125" s="42">
        <v>39.833053999999997</v>
      </c>
      <c r="T125" s="42">
        <v>40.927672999999999</v>
      </c>
      <c r="U125" s="42">
        <v>42.211399</v>
      </c>
      <c r="V125" s="42">
        <v>43.338577000000001</v>
      </c>
      <c r="W125" s="42">
        <v>44.429070000000003</v>
      </c>
      <c r="X125" s="42">
        <v>46.132629000000001</v>
      </c>
      <c r="Y125" s="42">
        <v>47.374352000000002</v>
      </c>
      <c r="Z125" s="42">
        <v>48.748286999999998</v>
      </c>
      <c r="AA125" s="42">
        <v>50.226962999999998</v>
      </c>
      <c r="AB125" s="42">
        <v>51.683556000000003</v>
      </c>
      <c r="AC125" s="42">
        <v>53.137939000000003</v>
      </c>
      <c r="AD125" s="42">
        <v>54.551704000000001</v>
      </c>
      <c r="AE125" s="42">
        <v>56.019435999999999</v>
      </c>
      <c r="AF125" s="42">
        <v>57.550941000000002</v>
      </c>
      <c r="AG125" s="42">
        <v>58.784785999999997</v>
      </c>
      <c r="AH125" s="42">
        <v>60.575488999999997</v>
      </c>
      <c r="AI125" s="42">
        <v>62.476115999999998</v>
      </c>
      <c r="AJ125" s="42">
        <v>64.192886000000001</v>
      </c>
      <c r="AK125" s="42">
        <v>66.026664999999994</v>
      </c>
      <c r="AL125" s="40">
        <v>3.5657000000000001E-2</v>
      </c>
    </row>
    <row r="126" spans="1:38" ht="15" customHeight="1" x14ac:dyDescent="0.45">
      <c r="A126" s="34" t="s">
        <v>417</v>
      </c>
      <c r="B126" s="38" t="s">
        <v>343</v>
      </c>
      <c r="C126" s="42">
        <v>9.8084410000000002</v>
      </c>
      <c r="D126" s="42">
        <v>11.947901999999999</v>
      </c>
      <c r="E126" s="42">
        <v>12.530483</v>
      </c>
      <c r="F126" s="42">
        <v>13.678243</v>
      </c>
      <c r="G126" s="42">
        <v>17.546206000000002</v>
      </c>
      <c r="H126" s="42">
        <v>19.490535999999999</v>
      </c>
      <c r="I126" s="42">
        <v>20.513179999999998</v>
      </c>
      <c r="J126" s="42">
        <v>21.417524</v>
      </c>
      <c r="K126" s="42">
        <v>22.311513999999999</v>
      </c>
      <c r="L126" s="42">
        <v>22.994479999999999</v>
      </c>
      <c r="M126" s="42">
        <v>23.615627</v>
      </c>
      <c r="N126" s="42">
        <v>24.483553000000001</v>
      </c>
      <c r="O126" s="42">
        <v>25.376106</v>
      </c>
      <c r="P126" s="42">
        <v>26.510223</v>
      </c>
      <c r="Q126" s="42">
        <v>27.400686</v>
      </c>
      <c r="R126" s="42">
        <v>28.580666999999998</v>
      </c>
      <c r="S126" s="42">
        <v>29.538661999999999</v>
      </c>
      <c r="T126" s="42">
        <v>30.659116999999998</v>
      </c>
      <c r="U126" s="42">
        <v>31.762089</v>
      </c>
      <c r="V126" s="42">
        <v>32.719203999999998</v>
      </c>
      <c r="W126" s="42">
        <v>33.726520999999998</v>
      </c>
      <c r="X126" s="42">
        <v>35.371879999999997</v>
      </c>
      <c r="Y126" s="42">
        <v>36.498936</v>
      </c>
      <c r="Z126" s="42">
        <v>37.722484999999999</v>
      </c>
      <c r="AA126" s="42">
        <v>38.978805999999999</v>
      </c>
      <c r="AB126" s="42">
        <v>40.336475</v>
      </c>
      <c r="AC126" s="42">
        <v>41.436892999999998</v>
      </c>
      <c r="AD126" s="42">
        <v>42.670250000000003</v>
      </c>
      <c r="AE126" s="42">
        <v>43.900986000000003</v>
      </c>
      <c r="AF126" s="42">
        <v>45.154170999999998</v>
      </c>
      <c r="AG126" s="42">
        <v>46.21331</v>
      </c>
      <c r="AH126" s="42">
        <v>47.717182000000001</v>
      </c>
      <c r="AI126" s="42">
        <v>49.449630999999997</v>
      </c>
      <c r="AJ126" s="42">
        <v>50.930728999999999</v>
      </c>
      <c r="AK126" s="42">
        <v>52.459682000000001</v>
      </c>
      <c r="AL126" s="40">
        <v>4.5852999999999998E-2</v>
      </c>
    </row>
    <row r="127" spans="1:38" ht="15" customHeight="1" x14ac:dyDescent="0.45">
      <c r="A127" s="34" t="s">
        <v>418</v>
      </c>
      <c r="B127" s="38" t="s">
        <v>311</v>
      </c>
      <c r="C127" s="42">
        <v>16.170988000000001</v>
      </c>
      <c r="D127" s="42">
        <v>18.564427999999999</v>
      </c>
      <c r="E127" s="42">
        <v>19.638401000000002</v>
      </c>
      <c r="F127" s="42">
        <v>20.395716</v>
      </c>
      <c r="G127" s="42">
        <v>23.908280999999999</v>
      </c>
      <c r="H127" s="42">
        <v>25.767336</v>
      </c>
      <c r="I127" s="42">
        <v>26.832277000000001</v>
      </c>
      <c r="J127" s="42">
        <v>27.903335999999999</v>
      </c>
      <c r="K127" s="42">
        <v>29.256588000000001</v>
      </c>
      <c r="L127" s="42">
        <v>30.282007</v>
      </c>
      <c r="M127" s="42">
        <v>31.078699</v>
      </c>
      <c r="N127" s="42">
        <v>32.139763000000002</v>
      </c>
      <c r="O127" s="42">
        <v>33.224781</v>
      </c>
      <c r="P127" s="42">
        <v>34.442008999999999</v>
      </c>
      <c r="Q127" s="42">
        <v>35.478813000000002</v>
      </c>
      <c r="R127" s="42">
        <v>36.714382000000001</v>
      </c>
      <c r="S127" s="42">
        <v>37.727898000000003</v>
      </c>
      <c r="T127" s="42">
        <v>38.944633000000003</v>
      </c>
      <c r="U127" s="42">
        <v>40.251914999999997</v>
      </c>
      <c r="V127" s="42">
        <v>41.399360999999999</v>
      </c>
      <c r="W127" s="42">
        <v>42.544285000000002</v>
      </c>
      <c r="X127" s="42">
        <v>44.263500000000001</v>
      </c>
      <c r="Y127" s="42">
        <v>45.491160999999998</v>
      </c>
      <c r="Z127" s="42">
        <v>46.867012000000003</v>
      </c>
      <c r="AA127" s="42">
        <v>48.239685000000001</v>
      </c>
      <c r="AB127" s="42">
        <v>49.691547</v>
      </c>
      <c r="AC127" s="42">
        <v>50.883491999999997</v>
      </c>
      <c r="AD127" s="42">
        <v>52.160069</v>
      </c>
      <c r="AE127" s="42">
        <v>53.396908000000003</v>
      </c>
      <c r="AF127" s="42">
        <v>54.820709000000001</v>
      </c>
      <c r="AG127" s="42">
        <v>55.995804</v>
      </c>
      <c r="AH127" s="42">
        <v>57.565544000000003</v>
      </c>
      <c r="AI127" s="42">
        <v>59.161715999999998</v>
      </c>
      <c r="AJ127" s="42">
        <v>60.342669999999998</v>
      </c>
      <c r="AK127" s="42">
        <v>61.983932000000003</v>
      </c>
      <c r="AL127" s="40">
        <v>3.721E-2</v>
      </c>
    </row>
    <row r="128" spans="1:38" ht="15" customHeight="1" x14ac:dyDescent="0.45">
      <c r="A128" s="34" t="s">
        <v>419</v>
      </c>
      <c r="B128" s="38" t="s">
        <v>320</v>
      </c>
      <c r="C128" s="42">
        <v>6.493722</v>
      </c>
      <c r="D128" s="42">
        <v>8.5006430000000002</v>
      </c>
      <c r="E128" s="42">
        <v>8.5070800000000002</v>
      </c>
      <c r="F128" s="42">
        <v>9.6023320000000005</v>
      </c>
      <c r="G128" s="42">
        <v>10.519138</v>
      </c>
      <c r="H128" s="42">
        <v>12.330864999999999</v>
      </c>
      <c r="I128" s="42">
        <v>14.329388</v>
      </c>
      <c r="J128" s="42">
        <v>15.114227</v>
      </c>
      <c r="K128" s="42">
        <v>15.461225000000001</v>
      </c>
      <c r="L128" s="42">
        <v>15.850011</v>
      </c>
      <c r="M128" s="42">
        <v>16.685452000000002</v>
      </c>
      <c r="N128" s="42">
        <v>17.259077000000001</v>
      </c>
      <c r="O128" s="42">
        <v>17.842881999999999</v>
      </c>
      <c r="P128" s="42">
        <v>18.584510999999999</v>
      </c>
      <c r="Q128" s="42">
        <v>19.209427000000002</v>
      </c>
      <c r="R128" s="42">
        <v>19.994471000000001</v>
      </c>
      <c r="S128" s="42">
        <v>20.652377999999999</v>
      </c>
      <c r="T128" s="42">
        <v>21.379522000000001</v>
      </c>
      <c r="U128" s="42">
        <v>22.114432999999998</v>
      </c>
      <c r="V128" s="42">
        <v>22.843081000000002</v>
      </c>
      <c r="W128" s="42">
        <v>23.476875</v>
      </c>
      <c r="X128" s="42">
        <v>24.592583000000001</v>
      </c>
      <c r="Y128" s="42">
        <v>25.342886</v>
      </c>
      <c r="Z128" s="42">
        <v>26.180695</v>
      </c>
      <c r="AA128" s="42">
        <v>27.024225000000001</v>
      </c>
      <c r="AB128" s="42">
        <v>27.937802999999999</v>
      </c>
      <c r="AC128" s="42">
        <v>28.687740000000002</v>
      </c>
      <c r="AD128" s="42">
        <v>29.467037000000001</v>
      </c>
      <c r="AE128" s="42">
        <v>30.186337000000002</v>
      </c>
      <c r="AF128" s="42">
        <v>30.978217999999998</v>
      </c>
      <c r="AG128" s="42">
        <v>31.594549000000001</v>
      </c>
      <c r="AH128" s="42">
        <v>32.539406</v>
      </c>
      <c r="AI128" s="42">
        <v>33.595878999999996</v>
      </c>
      <c r="AJ128" s="42">
        <v>34.532229999999998</v>
      </c>
      <c r="AK128" s="42">
        <v>35.680294000000004</v>
      </c>
      <c r="AL128" s="40">
        <v>4.4427000000000001E-2</v>
      </c>
    </row>
    <row r="129" spans="1:38" ht="15" customHeight="1" x14ac:dyDescent="0.45">
      <c r="A129" s="34" t="s">
        <v>420</v>
      </c>
      <c r="B129" s="38" t="s">
        <v>313</v>
      </c>
      <c r="C129" s="42">
        <v>4.7835419999999997</v>
      </c>
      <c r="D129" s="42">
        <v>5.5330589999999997</v>
      </c>
      <c r="E129" s="42">
        <v>5.6611570000000002</v>
      </c>
      <c r="F129" s="42">
        <v>6.0753839999999997</v>
      </c>
      <c r="G129" s="42">
        <v>6.5250620000000001</v>
      </c>
      <c r="H129" s="42">
        <v>6.6985599999999996</v>
      </c>
      <c r="I129" s="42">
        <v>6.9175409999999999</v>
      </c>
      <c r="J129" s="42">
        <v>7.2658699999999996</v>
      </c>
      <c r="K129" s="42">
        <v>7.6481469999999998</v>
      </c>
      <c r="L129" s="42">
        <v>7.9790210000000004</v>
      </c>
      <c r="M129" s="42">
        <v>8.2054329999999993</v>
      </c>
      <c r="N129" s="42">
        <v>8.44468</v>
      </c>
      <c r="O129" s="42">
        <v>8.6113689999999998</v>
      </c>
      <c r="P129" s="42">
        <v>8.9014779999999991</v>
      </c>
      <c r="Q129" s="42">
        <v>9.0867430000000002</v>
      </c>
      <c r="R129" s="42">
        <v>9.289498</v>
      </c>
      <c r="S129" s="42">
        <v>9.5220660000000006</v>
      </c>
      <c r="T129" s="42">
        <v>9.7373340000000006</v>
      </c>
      <c r="U129" s="42">
        <v>9.9638069999999992</v>
      </c>
      <c r="V129" s="42">
        <v>10.192793999999999</v>
      </c>
      <c r="W129" s="42">
        <v>10.569502</v>
      </c>
      <c r="X129" s="42">
        <v>10.830522999999999</v>
      </c>
      <c r="Y129" s="42">
        <v>11.171476</v>
      </c>
      <c r="Z129" s="42">
        <v>11.493577</v>
      </c>
      <c r="AA129" s="42">
        <v>11.793896</v>
      </c>
      <c r="AB129" s="42">
        <v>12.129089</v>
      </c>
      <c r="AC129" s="42">
        <v>12.523483000000001</v>
      </c>
      <c r="AD129" s="42">
        <v>12.880875</v>
      </c>
      <c r="AE129" s="42">
        <v>13.296405999999999</v>
      </c>
      <c r="AF129" s="42">
        <v>13.727503</v>
      </c>
      <c r="AG129" s="42">
        <v>14.163859</v>
      </c>
      <c r="AH129" s="42">
        <v>14.619954999999999</v>
      </c>
      <c r="AI129" s="42">
        <v>15.144567</v>
      </c>
      <c r="AJ129" s="42">
        <v>15.67942</v>
      </c>
      <c r="AK129" s="42">
        <v>16.245491000000001</v>
      </c>
      <c r="AL129" s="40">
        <v>3.3176999999999998E-2</v>
      </c>
    </row>
    <row r="130" spans="1:38" ht="15" customHeight="1" x14ac:dyDescent="0.45">
      <c r="A130" s="34" t="s">
        <v>421</v>
      </c>
      <c r="B130" s="38" t="s">
        <v>330</v>
      </c>
      <c r="C130" s="42">
        <v>4.2285810000000001</v>
      </c>
      <c r="D130" s="42">
        <v>4.2371480000000004</v>
      </c>
      <c r="E130" s="42">
        <v>4.2631420000000002</v>
      </c>
      <c r="F130" s="42">
        <v>4.4284270000000001</v>
      </c>
      <c r="G130" s="42">
        <v>4.6260089999999998</v>
      </c>
      <c r="H130" s="42">
        <v>4.7798280000000002</v>
      </c>
      <c r="I130" s="42">
        <v>4.9564459999999997</v>
      </c>
      <c r="J130" s="42">
        <v>5.1525650000000001</v>
      </c>
      <c r="K130" s="42">
        <v>5.3418559999999999</v>
      </c>
      <c r="L130" s="42">
        <v>5.5300320000000003</v>
      </c>
      <c r="M130" s="42">
        <v>5.6955900000000002</v>
      </c>
      <c r="N130" s="42">
        <v>5.8425079999999996</v>
      </c>
      <c r="O130" s="42">
        <v>5.9781399999999998</v>
      </c>
      <c r="P130" s="42">
        <v>6.1222269999999996</v>
      </c>
      <c r="Q130" s="42">
        <v>6.2776100000000001</v>
      </c>
      <c r="R130" s="42">
        <v>6.4405390000000002</v>
      </c>
      <c r="S130" s="42">
        <v>6.6078640000000002</v>
      </c>
      <c r="T130" s="42">
        <v>6.7850970000000004</v>
      </c>
      <c r="U130" s="42">
        <v>6.9551420000000004</v>
      </c>
      <c r="V130" s="42">
        <v>7.1498970000000002</v>
      </c>
      <c r="W130" s="42">
        <v>7.3407489999999997</v>
      </c>
      <c r="X130" s="42">
        <v>7.5377039999999997</v>
      </c>
      <c r="Y130" s="42">
        <v>7.7379939999999996</v>
      </c>
      <c r="Z130" s="42">
        <v>7.9342240000000004</v>
      </c>
      <c r="AA130" s="42">
        <v>8.1494420000000005</v>
      </c>
      <c r="AB130" s="42">
        <v>8.3779990000000009</v>
      </c>
      <c r="AC130" s="42">
        <v>8.5975610000000007</v>
      </c>
      <c r="AD130" s="42">
        <v>8.8418550000000007</v>
      </c>
      <c r="AE130" s="42">
        <v>9.1017019999999995</v>
      </c>
      <c r="AF130" s="42">
        <v>9.3854570000000006</v>
      </c>
      <c r="AG130" s="42">
        <v>9.6790889999999994</v>
      </c>
      <c r="AH130" s="42">
        <v>9.9918250000000004</v>
      </c>
      <c r="AI130" s="42">
        <v>10.329154000000001</v>
      </c>
      <c r="AJ130" s="42">
        <v>10.667631</v>
      </c>
      <c r="AK130" s="42">
        <v>11.028432</v>
      </c>
      <c r="AL130" s="40">
        <v>2.9412000000000001E-2</v>
      </c>
    </row>
    <row r="131" spans="1:38" ht="15" customHeight="1" x14ac:dyDescent="0.45">
      <c r="A131" s="34" t="s">
        <v>422</v>
      </c>
      <c r="B131" s="38" t="s">
        <v>368</v>
      </c>
      <c r="C131" s="42">
        <v>2.222153</v>
      </c>
      <c r="D131" s="42">
        <v>2.204637</v>
      </c>
      <c r="E131" s="42">
        <v>2.272386</v>
      </c>
      <c r="F131" s="42">
        <v>2.379203</v>
      </c>
      <c r="G131" s="42">
        <v>2.4761820000000001</v>
      </c>
      <c r="H131" s="42">
        <v>2.5478830000000001</v>
      </c>
      <c r="I131" s="42">
        <v>2.6025390000000002</v>
      </c>
      <c r="J131" s="42">
        <v>2.6759930000000001</v>
      </c>
      <c r="K131" s="42">
        <v>2.76607</v>
      </c>
      <c r="L131" s="42">
        <v>2.848487</v>
      </c>
      <c r="M131" s="42">
        <v>2.9200560000000002</v>
      </c>
      <c r="N131" s="42">
        <v>2.9905349999999999</v>
      </c>
      <c r="O131" s="42">
        <v>3.0558779999999999</v>
      </c>
      <c r="P131" s="42">
        <v>3.1274389999999999</v>
      </c>
      <c r="Q131" s="42">
        <v>3.2065760000000001</v>
      </c>
      <c r="R131" s="42">
        <v>3.2809560000000002</v>
      </c>
      <c r="S131" s="42">
        <v>3.3568560000000001</v>
      </c>
      <c r="T131" s="42">
        <v>3.4459599999999999</v>
      </c>
      <c r="U131" s="42">
        <v>3.534538</v>
      </c>
      <c r="V131" s="42">
        <v>3.6354899999999999</v>
      </c>
      <c r="W131" s="42">
        <v>3.7344390000000001</v>
      </c>
      <c r="X131" s="42">
        <v>3.844484</v>
      </c>
      <c r="Y131" s="42">
        <v>3.950078</v>
      </c>
      <c r="Z131" s="42">
        <v>4.067024</v>
      </c>
      <c r="AA131" s="42">
        <v>4.1718140000000004</v>
      </c>
      <c r="AB131" s="42">
        <v>4.2855379999999998</v>
      </c>
      <c r="AC131" s="42">
        <v>4.4013520000000002</v>
      </c>
      <c r="AD131" s="42">
        <v>4.516362</v>
      </c>
      <c r="AE131" s="42">
        <v>4.6355500000000003</v>
      </c>
      <c r="AF131" s="42">
        <v>4.7565359999999997</v>
      </c>
      <c r="AG131" s="42">
        <v>4.8845919999999996</v>
      </c>
      <c r="AH131" s="42">
        <v>5.0130090000000003</v>
      </c>
      <c r="AI131" s="42">
        <v>5.1469050000000003</v>
      </c>
      <c r="AJ131" s="42">
        <v>5.2938919999999996</v>
      </c>
      <c r="AK131" s="42">
        <v>5.4388019999999999</v>
      </c>
      <c r="AL131" s="40">
        <v>2.7740999999999998E-2</v>
      </c>
    </row>
    <row r="132" spans="1:38" ht="15" customHeight="1" x14ac:dyDescent="0.45">
      <c r="A132" s="34" t="s">
        <v>423</v>
      </c>
      <c r="B132" s="38" t="s">
        <v>334</v>
      </c>
      <c r="C132" s="40" t="s">
        <v>205</v>
      </c>
      <c r="D132" s="40" t="s">
        <v>205</v>
      </c>
      <c r="E132" s="40" t="s">
        <v>205</v>
      </c>
      <c r="F132" s="40" t="s">
        <v>205</v>
      </c>
      <c r="G132" s="40" t="s">
        <v>205</v>
      </c>
      <c r="H132" s="40" t="s">
        <v>205</v>
      </c>
      <c r="I132" s="40" t="s">
        <v>205</v>
      </c>
      <c r="J132" s="40" t="s">
        <v>205</v>
      </c>
      <c r="K132" s="40" t="s">
        <v>205</v>
      </c>
      <c r="L132" s="40" t="s">
        <v>205</v>
      </c>
      <c r="M132" s="40" t="s">
        <v>205</v>
      </c>
      <c r="N132" s="40" t="s">
        <v>205</v>
      </c>
      <c r="O132" s="40" t="s">
        <v>205</v>
      </c>
      <c r="P132" s="40" t="s">
        <v>205</v>
      </c>
      <c r="Q132" s="40" t="s">
        <v>205</v>
      </c>
      <c r="R132" s="40" t="s">
        <v>205</v>
      </c>
      <c r="S132" s="40" t="s">
        <v>205</v>
      </c>
      <c r="T132" s="40" t="s">
        <v>205</v>
      </c>
      <c r="U132" s="40" t="s">
        <v>205</v>
      </c>
      <c r="V132" s="40" t="s">
        <v>205</v>
      </c>
      <c r="W132" s="40" t="s">
        <v>205</v>
      </c>
      <c r="X132" s="40" t="s">
        <v>205</v>
      </c>
      <c r="Y132" s="40" t="s">
        <v>205</v>
      </c>
      <c r="Z132" s="40" t="s">
        <v>205</v>
      </c>
      <c r="AA132" s="40" t="s">
        <v>205</v>
      </c>
      <c r="AB132" s="40" t="s">
        <v>205</v>
      </c>
      <c r="AC132" s="40" t="s">
        <v>205</v>
      </c>
      <c r="AD132" s="40" t="s">
        <v>205</v>
      </c>
      <c r="AE132" s="40" t="s">
        <v>205</v>
      </c>
      <c r="AF132" s="40" t="s">
        <v>205</v>
      </c>
      <c r="AG132" s="40" t="s">
        <v>205</v>
      </c>
      <c r="AH132" s="40" t="s">
        <v>205</v>
      </c>
      <c r="AI132" s="40" t="s">
        <v>205</v>
      </c>
      <c r="AJ132" s="40" t="s">
        <v>205</v>
      </c>
      <c r="AK132" s="40" t="s">
        <v>205</v>
      </c>
      <c r="AL132" s="40" t="s">
        <v>205</v>
      </c>
    </row>
    <row r="133" spans="1:38" ht="15" customHeight="1" x14ac:dyDescent="0.45">
      <c r="A133" s="34" t="s">
        <v>424</v>
      </c>
      <c r="B133" s="38" t="s">
        <v>315</v>
      </c>
      <c r="C133" s="42">
        <v>30.275749000000001</v>
      </c>
      <c r="D133" s="42">
        <v>30.930848999999998</v>
      </c>
      <c r="E133" s="42">
        <v>31.716187000000001</v>
      </c>
      <c r="F133" s="42">
        <v>32.760693000000003</v>
      </c>
      <c r="G133" s="42">
        <v>34.356189999999998</v>
      </c>
      <c r="H133" s="42">
        <v>35.179671999999997</v>
      </c>
      <c r="I133" s="42">
        <v>36.141083000000002</v>
      </c>
      <c r="J133" s="42">
        <v>37.114784</v>
      </c>
      <c r="K133" s="42">
        <v>38.117435</v>
      </c>
      <c r="L133" s="42">
        <v>39.449303</v>
      </c>
      <c r="M133" s="42">
        <v>40.483128000000001</v>
      </c>
      <c r="N133" s="42">
        <v>41.475067000000003</v>
      </c>
      <c r="O133" s="42">
        <v>42.412128000000003</v>
      </c>
      <c r="P133" s="42">
        <v>43.370361000000003</v>
      </c>
      <c r="Q133" s="42">
        <v>44.402465999999997</v>
      </c>
      <c r="R133" s="42">
        <v>45.502791999999999</v>
      </c>
      <c r="S133" s="42">
        <v>46.506976999999999</v>
      </c>
      <c r="T133" s="42">
        <v>47.513638</v>
      </c>
      <c r="U133" s="42">
        <v>48.513710000000003</v>
      </c>
      <c r="V133" s="42">
        <v>49.520924000000001</v>
      </c>
      <c r="W133" s="42">
        <v>50.620361000000003</v>
      </c>
      <c r="X133" s="42">
        <v>51.716335000000001</v>
      </c>
      <c r="Y133" s="42">
        <v>52.898254000000001</v>
      </c>
      <c r="Z133" s="42">
        <v>54.099957000000003</v>
      </c>
      <c r="AA133" s="42">
        <v>55.306522000000001</v>
      </c>
      <c r="AB133" s="42">
        <v>56.536124999999998</v>
      </c>
      <c r="AC133" s="42">
        <v>57.755676000000001</v>
      </c>
      <c r="AD133" s="42">
        <v>59.010829999999999</v>
      </c>
      <c r="AE133" s="42">
        <v>60.333236999999997</v>
      </c>
      <c r="AF133" s="42">
        <v>61.706145999999997</v>
      </c>
      <c r="AG133" s="42">
        <v>62.999854999999997</v>
      </c>
      <c r="AH133" s="42">
        <v>64.498588999999996</v>
      </c>
      <c r="AI133" s="42">
        <v>66.231903000000003</v>
      </c>
      <c r="AJ133" s="42">
        <v>67.822365000000005</v>
      </c>
      <c r="AK133" s="42">
        <v>69.142273000000003</v>
      </c>
      <c r="AL133" s="40">
        <v>2.4676E-2</v>
      </c>
    </row>
    <row r="135" spans="1:38" ht="15" customHeight="1" x14ac:dyDescent="0.35">
      <c r="B135" s="37" t="s">
        <v>371</v>
      </c>
    </row>
    <row r="136" spans="1:38" ht="15" customHeight="1" x14ac:dyDescent="0.35">
      <c r="B136" s="37" t="s">
        <v>425</v>
      </c>
    </row>
    <row r="137" spans="1:38" ht="15" customHeight="1" x14ac:dyDescent="0.45">
      <c r="A137" s="34" t="s">
        <v>426</v>
      </c>
      <c r="B137" s="38" t="s">
        <v>307</v>
      </c>
      <c r="C137" s="42">
        <v>234.524902</v>
      </c>
      <c r="D137" s="42">
        <v>240.07025100000001</v>
      </c>
      <c r="E137" s="42">
        <v>251.41345200000001</v>
      </c>
      <c r="F137" s="42">
        <v>264.742615</v>
      </c>
      <c r="G137" s="42">
        <v>278.13180499999999</v>
      </c>
      <c r="H137" s="42">
        <v>285.65414399999997</v>
      </c>
      <c r="I137" s="42">
        <v>293.64627100000001</v>
      </c>
      <c r="J137" s="42">
        <v>303.25262500000002</v>
      </c>
      <c r="K137" s="42">
        <v>313.43472300000002</v>
      </c>
      <c r="L137" s="42">
        <v>323.62426799999997</v>
      </c>
      <c r="M137" s="42">
        <v>332.54925500000002</v>
      </c>
      <c r="N137" s="42">
        <v>341.75149499999998</v>
      </c>
      <c r="O137" s="42">
        <v>350.42746</v>
      </c>
      <c r="P137" s="42">
        <v>360.35775799999999</v>
      </c>
      <c r="Q137" s="42">
        <v>368.969604</v>
      </c>
      <c r="R137" s="42">
        <v>378.66461199999998</v>
      </c>
      <c r="S137" s="42">
        <v>387.99240099999997</v>
      </c>
      <c r="T137" s="42">
        <v>397.72409099999999</v>
      </c>
      <c r="U137" s="42">
        <v>407.86935399999999</v>
      </c>
      <c r="V137" s="42">
        <v>418.24566700000003</v>
      </c>
      <c r="W137" s="42">
        <v>429.76327500000002</v>
      </c>
      <c r="X137" s="42">
        <v>441.40057400000001</v>
      </c>
      <c r="Y137" s="42">
        <v>453.65432700000002</v>
      </c>
      <c r="Z137" s="42">
        <v>466.00335699999999</v>
      </c>
      <c r="AA137" s="42">
        <v>478.029358</v>
      </c>
      <c r="AB137" s="42">
        <v>490.88287400000002</v>
      </c>
      <c r="AC137" s="42">
        <v>504.05593900000002</v>
      </c>
      <c r="AD137" s="42">
        <v>517.31555200000003</v>
      </c>
      <c r="AE137" s="42">
        <v>531.70361300000002</v>
      </c>
      <c r="AF137" s="42">
        <v>547.24176</v>
      </c>
      <c r="AG137" s="42">
        <v>562.28381300000001</v>
      </c>
      <c r="AH137" s="42">
        <v>579.14312700000005</v>
      </c>
      <c r="AI137" s="42">
        <v>597.25482199999999</v>
      </c>
      <c r="AJ137" s="42">
        <v>614.49285899999995</v>
      </c>
      <c r="AK137" s="42">
        <v>630.26257299999997</v>
      </c>
      <c r="AL137" s="40">
        <v>2.9680999999999999E-2</v>
      </c>
    </row>
    <row r="138" spans="1:38" ht="15" customHeight="1" x14ac:dyDescent="0.45">
      <c r="A138" s="34" t="s">
        <v>427</v>
      </c>
      <c r="B138" s="38" t="s">
        <v>316</v>
      </c>
      <c r="C138" s="42">
        <v>179.452393</v>
      </c>
      <c r="D138" s="42">
        <v>186.12934899999999</v>
      </c>
      <c r="E138" s="42">
        <v>194.06448399999999</v>
      </c>
      <c r="F138" s="42">
        <v>202.14398199999999</v>
      </c>
      <c r="G138" s="42">
        <v>213.76028400000001</v>
      </c>
      <c r="H138" s="42">
        <v>219.65557899999999</v>
      </c>
      <c r="I138" s="42">
        <v>226.70959500000001</v>
      </c>
      <c r="J138" s="42">
        <v>234.775406</v>
      </c>
      <c r="K138" s="42">
        <v>242.905609</v>
      </c>
      <c r="L138" s="42">
        <v>252.16426100000001</v>
      </c>
      <c r="M138" s="42">
        <v>259.05349699999999</v>
      </c>
      <c r="N138" s="42">
        <v>266.51635700000003</v>
      </c>
      <c r="O138" s="42">
        <v>273.53530899999998</v>
      </c>
      <c r="P138" s="42">
        <v>281.38793900000002</v>
      </c>
      <c r="Q138" s="42">
        <v>288.51870700000001</v>
      </c>
      <c r="R138" s="42">
        <v>296.397919</v>
      </c>
      <c r="S138" s="42">
        <v>303.92498799999998</v>
      </c>
      <c r="T138" s="42">
        <v>311.79699699999998</v>
      </c>
      <c r="U138" s="42">
        <v>319.95730600000002</v>
      </c>
      <c r="V138" s="42">
        <v>328.34991500000001</v>
      </c>
      <c r="W138" s="42">
        <v>337.835419</v>
      </c>
      <c r="X138" s="42">
        <v>347.41336100000001</v>
      </c>
      <c r="Y138" s="42">
        <v>357.64901700000001</v>
      </c>
      <c r="Z138" s="42">
        <v>368.11200000000002</v>
      </c>
      <c r="AA138" s="42">
        <v>378.40115400000002</v>
      </c>
      <c r="AB138" s="42">
        <v>389.36785900000001</v>
      </c>
      <c r="AC138" s="42">
        <v>400.74652099999997</v>
      </c>
      <c r="AD138" s="42">
        <v>412.606628</v>
      </c>
      <c r="AE138" s="42">
        <v>425.10119600000002</v>
      </c>
      <c r="AF138" s="42">
        <v>438.55660999999998</v>
      </c>
      <c r="AG138" s="42">
        <v>451.93884300000002</v>
      </c>
      <c r="AH138" s="42">
        <v>467.31915300000003</v>
      </c>
      <c r="AI138" s="42">
        <v>484.35882600000002</v>
      </c>
      <c r="AJ138" s="42">
        <v>501.18817100000001</v>
      </c>
      <c r="AK138" s="42">
        <v>517.40319799999997</v>
      </c>
      <c r="AL138" s="40">
        <v>3.1466000000000001E-2</v>
      </c>
    </row>
    <row r="139" spans="1:38" ht="15" customHeight="1" x14ac:dyDescent="0.45">
      <c r="A139" s="34" t="s">
        <v>428</v>
      </c>
      <c r="B139" s="38" t="s">
        <v>323</v>
      </c>
      <c r="C139" s="42">
        <v>152.44574</v>
      </c>
      <c r="D139" s="42">
        <v>173.36462399999999</v>
      </c>
      <c r="E139" s="42">
        <v>182.75610399999999</v>
      </c>
      <c r="F139" s="42">
        <v>194.74771100000001</v>
      </c>
      <c r="G139" s="42">
        <v>222.662766</v>
      </c>
      <c r="H139" s="42">
        <v>238.09345999999999</v>
      </c>
      <c r="I139" s="42">
        <v>252.13751199999999</v>
      </c>
      <c r="J139" s="42">
        <v>267.02319299999999</v>
      </c>
      <c r="K139" s="42">
        <v>283.33865400000002</v>
      </c>
      <c r="L139" s="42">
        <v>296.81732199999999</v>
      </c>
      <c r="M139" s="42">
        <v>304.52920499999999</v>
      </c>
      <c r="N139" s="42">
        <v>316.79480000000001</v>
      </c>
      <c r="O139" s="42">
        <v>329.59420799999998</v>
      </c>
      <c r="P139" s="42">
        <v>343.62762500000002</v>
      </c>
      <c r="Q139" s="42">
        <v>355.73928799999999</v>
      </c>
      <c r="R139" s="42">
        <v>369.76223800000002</v>
      </c>
      <c r="S139" s="42">
        <v>382.40982100000002</v>
      </c>
      <c r="T139" s="42">
        <v>396.13433800000001</v>
      </c>
      <c r="U139" s="42">
        <v>409.52645899999999</v>
      </c>
      <c r="V139" s="42">
        <v>422.994843</v>
      </c>
      <c r="W139" s="42">
        <v>438.84182700000002</v>
      </c>
      <c r="X139" s="42">
        <v>456.297821</v>
      </c>
      <c r="Y139" s="42">
        <v>476.00836199999998</v>
      </c>
      <c r="Z139" s="42">
        <v>492.83099399999998</v>
      </c>
      <c r="AA139" s="42">
        <v>509.38894699999997</v>
      </c>
      <c r="AB139" s="42">
        <v>528.25341800000001</v>
      </c>
      <c r="AC139" s="42">
        <v>545.24987799999997</v>
      </c>
      <c r="AD139" s="42">
        <v>562.849243</v>
      </c>
      <c r="AE139" s="42">
        <v>580.84442100000001</v>
      </c>
      <c r="AF139" s="42">
        <v>600.77288799999997</v>
      </c>
      <c r="AG139" s="42">
        <v>618.72406000000001</v>
      </c>
      <c r="AH139" s="42">
        <v>640.27752699999996</v>
      </c>
      <c r="AI139" s="42">
        <v>664.44744900000001</v>
      </c>
      <c r="AJ139" s="42">
        <v>686.93627900000001</v>
      </c>
      <c r="AK139" s="42">
        <v>711.235229</v>
      </c>
      <c r="AL139" s="40">
        <v>4.3704E-2</v>
      </c>
    </row>
    <row r="140" spans="1:38" ht="15" customHeight="1" x14ac:dyDescent="0.45">
      <c r="A140" s="34" t="s">
        <v>429</v>
      </c>
      <c r="B140" s="38" t="s">
        <v>336</v>
      </c>
      <c r="C140" s="42">
        <v>456.33264200000002</v>
      </c>
      <c r="D140" s="42">
        <v>516.011169</v>
      </c>
      <c r="E140" s="42">
        <v>533.66143799999998</v>
      </c>
      <c r="F140" s="42">
        <v>558.79480000000001</v>
      </c>
      <c r="G140" s="42">
        <v>649.36541699999998</v>
      </c>
      <c r="H140" s="42">
        <v>695.77966300000003</v>
      </c>
      <c r="I140" s="42">
        <v>719.14770499999997</v>
      </c>
      <c r="J140" s="42">
        <v>736.49926800000003</v>
      </c>
      <c r="K140" s="42">
        <v>756.60485800000004</v>
      </c>
      <c r="L140" s="42">
        <v>761.573669</v>
      </c>
      <c r="M140" s="42">
        <v>769.09692399999994</v>
      </c>
      <c r="N140" s="42">
        <v>782.571777</v>
      </c>
      <c r="O140" s="42">
        <v>798.53100600000005</v>
      </c>
      <c r="P140" s="42">
        <v>818.23278800000003</v>
      </c>
      <c r="Q140" s="42">
        <v>833.72699</v>
      </c>
      <c r="R140" s="42">
        <v>857.96020499999997</v>
      </c>
      <c r="S140" s="42">
        <v>876.41900599999997</v>
      </c>
      <c r="T140" s="42">
        <v>897.456909</v>
      </c>
      <c r="U140" s="42">
        <v>922.211365</v>
      </c>
      <c r="V140" s="42">
        <v>944.50622599999997</v>
      </c>
      <c r="W140" s="42">
        <v>968.990906</v>
      </c>
      <c r="X140" s="42">
        <v>1006.955872</v>
      </c>
      <c r="Y140" s="42">
        <v>1035.600586</v>
      </c>
      <c r="Z140" s="42">
        <v>1068.04187</v>
      </c>
      <c r="AA140" s="42">
        <v>1103.399414</v>
      </c>
      <c r="AB140" s="42">
        <v>1140.9414059999999</v>
      </c>
      <c r="AC140" s="42">
        <v>1176.779419</v>
      </c>
      <c r="AD140" s="42">
        <v>1214.596436</v>
      </c>
      <c r="AE140" s="42">
        <v>1254.8079829999999</v>
      </c>
      <c r="AF140" s="42">
        <v>1296.197388</v>
      </c>
      <c r="AG140" s="42">
        <v>1333.0203859999999</v>
      </c>
      <c r="AH140" s="42">
        <v>1383.5179439999999</v>
      </c>
      <c r="AI140" s="42">
        <v>1440.099121</v>
      </c>
      <c r="AJ140" s="42">
        <v>1492.2380370000001</v>
      </c>
      <c r="AK140" s="42">
        <v>1547.4068600000001</v>
      </c>
      <c r="AL140" s="40">
        <v>3.3839000000000001E-2</v>
      </c>
    </row>
    <row r="141" spans="1:38" ht="15" customHeight="1" x14ac:dyDescent="0.45">
      <c r="A141" s="34" t="s">
        <v>430</v>
      </c>
      <c r="B141" s="38" t="s">
        <v>378</v>
      </c>
      <c r="C141" s="42">
        <v>1022.755676</v>
      </c>
      <c r="D141" s="42">
        <v>1115.575439</v>
      </c>
      <c r="E141" s="42">
        <v>1161.8955080000001</v>
      </c>
      <c r="F141" s="42">
        <v>1220.429077</v>
      </c>
      <c r="G141" s="42">
        <v>1363.920288</v>
      </c>
      <c r="H141" s="42">
        <v>1439.182861</v>
      </c>
      <c r="I141" s="42">
        <v>1491.6411129999999</v>
      </c>
      <c r="J141" s="42">
        <v>1541.5505370000001</v>
      </c>
      <c r="K141" s="42">
        <v>1596.283813</v>
      </c>
      <c r="L141" s="42">
        <v>1634.179443</v>
      </c>
      <c r="M141" s="42">
        <v>1665.2288820000001</v>
      </c>
      <c r="N141" s="42">
        <v>1707.6345209999999</v>
      </c>
      <c r="O141" s="42">
        <v>1752.0878909999999</v>
      </c>
      <c r="P141" s="42">
        <v>1803.6060789999999</v>
      </c>
      <c r="Q141" s="42">
        <v>1846.954712</v>
      </c>
      <c r="R141" s="42">
        <v>1902.785034</v>
      </c>
      <c r="S141" s="42">
        <v>1950.7463379999999</v>
      </c>
      <c r="T141" s="42">
        <v>2003.112183</v>
      </c>
      <c r="U141" s="42">
        <v>2059.564453</v>
      </c>
      <c r="V141" s="42">
        <v>2114.0966800000001</v>
      </c>
      <c r="W141" s="42">
        <v>2175.4313959999999</v>
      </c>
      <c r="X141" s="42">
        <v>2252.0676269999999</v>
      </c>
      <c r="Y141" s="42">
        <v>2322.9121089999999</v>
      </c>
      <c r="Z141" s="42">
        <v>2394.9880370000001</v>
      </c>
      <c r="AA141" s="42">
        <v>2469.2189939999998</v>
      </c>
      <c r="AB141" s="42">
        <v>2549.445557</v>
      </c>
      <c r="AC141" s="42">
        <v>2626.8317870000001</v>
      </c>
      <c r="AD141" s="42">
        <v>2707.3679200000001</v>
      </c>
      <c r="AE141" s="42">
        <v>2792.4570309999999</v>
      </c>
      <c r="AF141" s="42">
        <v>2882.7685550000001</v>
      </c>
      <c r="AG141" s="42">
        <v>2965.9670409999999</v>
      </c>
      <c r="AH141" s="42">
        <v>3070.258057</v>
      </c>
      <c r="AI141" s="42">
        <v>3186.1599120000001</v>
      </c>
      <c r="AJ141" s="42">
        <v>3294.8549800000001</v>
      </c>
      <c r="AK141" s="42">
        <v>3406.3078609999998</v>
      </c>
      <c r="AL141" s="40">
        <v>3.4404999999999998E-2</v>
      </c>
    </row>
    <row r="142" spans="1:38" ht="15" customHeight="1" x14ac:dyDescent="0.45">
      <c r="A142" s="34" t="s">
        <v>431</v>
      </c>
      <c r="B142" s="38" t="s">
        <v>380</v>
      </c>
      <c r="C142" s="42">
        <v>0.17177899999999999</v>
      </c>
      <c r="D142" s="42">
        <v>0.22597700000000001</v>
      </c>
      <c r="E142" s="42">
        <v>1.1626000000000001</v>
      </c>
      <c r="F142" s="42">
        <v>1.5324150000000001</v>
      </c>
      <c r="G142" s="42">
        <v>2.0605899999999999</v>
      </c>
      <c r="H142" s="42">
        <v>2.601963</v>
      </c>
      <c r="I142" s="42">
        <v>3.2585459999999999</v>
      </c>
      <c r="J142" s="42">
        <v>4.4482179999999998</v>
      </c>
      <c r="K142" s="42">
        <v>5.7166699999999997</v>
      </c>
      <c r="L142" s="42">
        <v>6.8220070000000002</v>
      </c>
      <c r="M142" s="42">
        <v>7.1466830000000003</v>
      </c>
      <c r="N142" s="42">
        <v>7.7874059999999998</v>
      </c>
      <c r="O142" s="42">
        <v>8.2027629999999991</v>
      </c>
      <c r="P142" s="42">
        <v>8.6171039999999994</v>
      </c>
      <c r="Q142" s="42">
        <v>8.9656590000000005</v>
      </c>
      <c r="R142" s="42">
        <v>9.0318159999999992</v>
      </c>
      <c r="S142" s="42">
        <v>9.2402309999999996</v>
      </c>
      <c r="T142" s="42">
        <v>9.7317319999999992</v>
      </c>
      <c r="U142" s="42">
        <v>10.317613</v>
      </c>
      <c r="V142" s="42">
        <v>10.863383000000001</v>
      </c>
      <c r="W142" s="42">
        <v>11.284810999999999</v>
      </c>
      <c r="X142" s="42">
        <v>11.928769000000001</v>
      </c>
      <c r="Y142" s="42">
        <v>12.375463</v>
      </c>
      <c r="Z142" s="42">
        <v>12.782006000000001</v>
      </c>
      <c r="AA142" s="42">
        <v>13.109090999999999</v>
      </c>
      <c r="AB142" s="42">
        <v>13.323460000000001</v>
      </c>
      <c r="AC142" s="42">
        <v>13.456027000000001</v>
      </c>
      <c r="AD142" s="42">
        <v>13.526736</v>
      </c>
      <c r="AE142" s="42">
        <v>13.285348000000001</v>
      </c>
      <c r="AF142" s="42">
        <v>13.770208999999999</v>
      </c>
      <c r="AG142" s="42">
        <v>14.119766</v>
      </c>
      <c r="AH142" s="42">
        <v>14.244237</v>
      </c>
      <c r="AI142" s="42">
        <v>13.247375999999999</v>
      </c>
      <c r="AJ142" s="42">
        <v>11.723658</v>
      </c>
      <c r="AK142" s="42">
        <v>11.580465999999999</v>
      </c>
      <c r="AL142" s="40">
        <v>0.12669900000000001</v>
      </c>
    </row>
    <row r="143" spans="1:38" ht="15" customHeight="1" x14ac:dyDescent="0.45">
      <c r="A143" s="34" t="s">
        <v>432</v>
      </c>
      <c r="B143" s="38" t="s">
        <v>382</v>
      </c>
      <c r="C143" s="42">
        <v>1022.927429</v>
      </c>
      <c r="D143" s="42">
        <v>1115.8013920000001</v>
      </c>
      <c r="E143" s="42">
        <v>1163.0581050000001</v>
      </c>
      <c r="F143" s="42">
        <v>1221.9614260000001</v>
      </c>
      <c r="G143" s="42">
        <v>1365.9808350000001</v>
      </c>
      <c r="H143" s="42">
        <v>1441.7847899999999</v>
      </c>
      <c r="I143" s="42">
        <v>1494.8995359999999</v>
      </c>
      <c r="J143" s="42">
        <v>1545.9989009999999</v>
      </c>
      <c r="K143" s="42">
        <v>1602.000366</v>
      </c>
      <c r="L143" s="42">
        <v>1641.0014650000001</v>
      </c>
      <c r="M143" s="42">
        <v>1672.3756100000001</v>
      </c>
      <c r="N143" s="42">
        <v>1715.4217530000001</v>
      </c>
      <c r="O143" s="42">
        <v>1760.290894</v>
      </c>
      <c r="P143" s="42">
        <v>1812.2230219999999</v>
      </c>
      <c r="Q143" s="42">
        <v>1855.920288</v>
      </c>
      <c r="R143" s="42">
        <v>1911.81665</v>
      </c>
      <c r="S143" s="42">
        <v>1959.986572</v>
      </c>
      <c r="T143" s="42">
        <v>2012.8438719999999</v>
      </c>
      <c r="U143" s="42">
        <v>2069.8820799999999</v>
      </c>
      <c r="V143" s="42">
        <v>2124.9602049999999</v>
      </c>
      <c r="W143" s="42">
        <v>2186.7160640000002</v>
      </c>
      <c r="X143" s="42">
        <v>2263.9965820000002</v>
      </c>
      <c r="Y143" s="42">
        <v>2335.2875979999999</v>
      </c>
      <c r="Z143" s="42">
        <v>2407.7700199999999</v>
      </c>
      <c r="AA143" s="42">
        <v>2482.328125</v>
      </c>
      <c r="AB143" s="42">
        <v>2562.7687989999999</v>
      </c>
      <c r="AC143" s="42">
        <v>2640.2878420000002</v>
      </c>
      <c r="AD143" s="42">
        <v>2720.8945309999999</v>
      </c>
      <c r="AE143" s="42">
        <v>2805.7426759999998</v>
      </c>
      <c r="AF143" s="42">
        <v>2896.538818</v>
      </c>
      <c r="AG143" s="42">
        <v>2980.086914</v>
      </c>
      <c r="AH143" s="42">
        <v>3084.501953</v>
      </c>
      <c r="AI143" s="42">
        <v>3199.407471</v>
      </c>
      <c r="AJ143" s="42">
        <v>3306.578857</v>
      </c>
      <c r="AK143" s="42">
        <v>3417.8884280000002</v>
      </c>
      <c r="AL143" s="40">
        <v>3.4505000000000001E-2</v>
      </c>
    </row>
    <row r="145" spans="2:38" ht="15" customHeight="1" thickBot="1" x14ac:dyDescent="0.4"/>
    <row r="146" spans="2:38" ht="15" customHeight="1" x14ac:dyDescent="0.35">
      <c r="B146" s="149" t="s">
        <v>433</v>
      </c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</row>
    <row r="147" spans="2:38" ht="15" customHeight="1" x14ac:dyDescent="0.35">
      <c r="B147" s="46" t="s">
        <v>434</v>
      </c>
    </row>
    <row r="148" spans="2:38" ht="15" customHeight="1" x14ac:dyDescent="0.35">
      <c r="B148" s="46" t="s">
        <v>435</v>
      </c>
    </row>
    <row r="149" spans="2:38" ht="15" customHeight="1" x14ac:dyDescent="0.35">
      <c r="B149" s="46" t="s">
        <v>436</v>
      </c>
    </row>
    <row r="150" spans="2:38" ht="15" customHeight="1" x14ac:dyDescent="0.35">
      <c r="B150" s="46" t="s">
        <v>437</v>
      </c>
    </row>
    <row r="151" spans="2:38" ht="15" customHeight="1" x14ac:dyDescent="0.35">
      <c r="B151" s="46" t="s">
        <v>438</v>
      </c>
    </row>
    <row r="152" spans="2:38" ht="15" customHeight="1" x14ac:dyDescent="0.35">
      <c r="B152" s="46" t="s">
        <v>439</v>
      </c>
    </row>
    <row r="153" spans="2:38" ht="15" customHeight="1" x14ac:dyDescent="0.35">
      <c r="B153" s="46" t="s">
        <v>440</v>
      </c>
    </row>
    <row r="154" spans="2:38" ht="15" customHeight="1" x14ac:dyDescent="0.35">
      <c r="B154" s="46" t="s">
        <v>441</v>
      </c>
    </row>
    <row r="155" spans="2:38" ht="15" customHeight="1" x14ac:dyDescent="0.35">
      <c r="B155" s="46" t="s">
        <v>442</v>
      </c>
    </row>
    <row r="156" spans="2:38" ht="15" customHeight="1" x14ac:dyDescent="0.35">
      <c r="B156" s="46" t="s">
        <v>443</v>
      </c>
    </row>
    <row r="157" spans="2:38" ht="15" customHeight="1" x14ac:dyDescent="0.35">
      <c r="B157" s="46" t="s">
        <v>444</v>
      </c>
    </row>
    <row r="158" spans="2:38" ht="15" customHeight="1" x14ac:dyDescent="0.35">
      <c r="B158" s="46" t="s">
        <v>213</v>
      </c>
    </row>
    <row r="159" spans="2:38" ht="15" customHeight="1" x14ac:dyDescent="0.35">
      <c r="B159" s="46" t="s">
        <v>445</v>
      </c>
    </row>
    <row r="160" spans="2:38" ht="15" customHeight="1" x14ac:dyDescent="0.35">
      <c r="B160" s="46" t="s">
        <v>446</v>
      </c>
    </row>
    <row r="161" spans="2:2" ht="15" customHeight="1" x14ac:dyDescent="0.35">
      <c r="B161" s="46" t="s">
        <v>447</v>
      </c>
    </row>
    <row r="162" spans="2:2" ht="15" customHeight="1" x14ac:dyDescent="0.35">
      <c r="B162" s="46" t="s">
        <v>448</v>
      </c>
    </row>
    <row r="163" spans="2:2" ht="15" customHeight="1" x14ac:dyDescent="0.35">
      <c r="B163" s="46" t="s">
        <v>449</v>
      </c>
    </row>
    <row r="164" spans="2:2" ht="15" customHeight="1" x14ac:dyDescent="0.35">
      <c r="B164" s="46" t="s">
        <v>450</v>
      </c>
    </row>
    <row r="165" spans="2:2" ht="15" customHeight="1" x14ac:dyDescent="0.35">
      <c r="B165" s="46" t="s">
        <v>451</v>
      </c>
    </row>
    <row r="166" spans="2:2" ht="15" customHeight="1" x14ac:dyDescent="0.35">
      <c r="B166" s="46" t="s">
        <v>452</v>
      </c>
    </row>
    <row r="167" spans="2:2" ht="15" customHeight="1" x14ac:dyDescent="0.35">
      <c r="B167" s="46" t="s">
        <v>453</v>
      </c>
    </row>
    <row r="168" spans="2:2" ht="15" customHeight="1" x14ac:dyDescent="0.35">
      <c r="B168" s="46" t="s">
        <v>454</v>
      </c>
    </row>
    <row r="169" spans="2:2" ht="15" customHeight="1" x14ac:dyDescent="0.35">
      <c r="B169" s="46" t="s">
        <v>455</v>
      </c>
    </row>
    <row r="170" spans="2:2" ht="15" customHeight="1" x14ac:dyDescent="0.35">
      <c r="B170" s="46" t="s">
        <v>456</v>
      </c>
    </row>
    <row r="171" spans="2:2" ht="15" customHeight="1" x14ac:dyDescent="0.35">
      <c r="B171" s="46" t="s">
        <v>457</v>
      </c>
    </row>
  </sheetData>
  <mergeCells count="1">
    <mergeCell ref="B146:AL146"/>
  </mergeCells>
  <pageMargins left="0.75" right="0.75" top="1" bottom="1" header="0.5" footer="0.5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10"/>
  <sheetViews>
    <sheetView workbookViewId="0">
      <pane xSplit="1" ySplit="1" topLeftCell="W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" width="9.265625" style="8" bestFit="1" customWidth="1"/>
    <col min="3" max="9" width="10" style="8" customWidth="1"/>
    <col min="10" max="26" width="10" style="9" customWidth="1"/>
    <col min="27" max="27" width="9.1328125" style="9" customWidth="1"/>
    <col min="28" max="16384" width="9.1328125" style="9"/>
  </cols>
  <sheetData>
    <row r="1" spans="1:35" x14ac:dyDescent="0.45">
      <c r="A1" s="10" t="s">
        <v>466</v>
      </c>
      <c r="B1" s="11">
        <v>2017</v>
      </c>
      <c r="C1" s="11">
        <v>2018</v>
      </c>
      <c r="D1" s="11">
        <v>2019</v>
      </c>
      <c r="E1" s="11">
        <v>2020</v>
      </c>
      <c r="F1" s="11">
        <v>2021</v>
      </c>
      <c r="G1" s="11">
        <v>2022</v>
      </c>
      <c r="H1" s="11">
        <v>2023</v>
      </c>
      <c r="I1" s="11">
        <v>2024</v>
      </c>
      <c r="J1" s="11">
        <v>2025</v>
      </c>
      <c r="K1" s="11">
        <v>2026</v>
      </c>
      <c r="L1" s="11">
        <v>2027</v>
      </c>
      <c r="M1" s="11">
        <v>2028</v>
      </c>
      <c r="N1" s="11">
        <v>2029</v>
      </c>
      <c r="O1" s="11">
        <v>2030</v>
      </c>
      <c r="P1" s="11">
        <v>2031</v>
      </c>
      <c r="Q1" s="11">
        <v>2032</v>
      </c>
      <c r="R1" s="11">
        <v>2033</v>
      </c>
      <c r="S1" s="11">
        <v>2034</v>
      </c>
      <c r="T1" s="11">
        <v>2035</v>
      </c>
      <c r="U1" s="11">
        <v>2036</v>
      </c>
      <c r="V1" s="11">
        <v>2037</v>
      </c>
      <c r="W1" s="11">
        <v>2038</v>
      </c>
      <c r="X1" s="11">
        <v>2039</v>
      </c>
      <c r="Y1" s="11">
        <v>2040</v>
      </c>
      <c r="Z1" s="11">
        <v>2041</v>
      </c>
      <c r="AA1" s="11">
        <v>2042</v>
      </c>
      <c r="AB1" s="11">
        <v>2043</v>
      </c>
      <c r="AC1" s="11">
        <v>2044</v>
      </c>
      <c r="AD1" s="11">
        <v>2045</v>
      </c>
      <c r="AE1" s="11">
        <v>2046</v>
      </c>
      <c r="AF1" s="11">
        <v>2047</v>
      </c>
      <c r="AG1" s="11">
        <v>2048</v>
      </c>
      <c r="AH1" s="11">
        <v>2049</v>
      </c>
      <c r="AI1" s="11">
        <v>2050</v>
      </c>
    </row>
    <row r="2" spans="1:35" x14ac:dyDescent="0.45">
      <c r="A2" s="10" t="s">
        <v>467</v>
      </c>
      <c r="B2" s="12">
        <f>'Start Year Prices'!B2</f>
        <v>1.9221358265904903E-5</v>
      </c>
      <c r="C2" s="12">
        <f>$B2*('AEO2018 Table 3'!D$46/'AEO2018 Table 3'!$D$46)</f>
        <v>1.9221358265904903E-5</v>
      </c>
      <c r="D2" s="12">
        <f>$B2*('AEO2018 Table 3'!E$46/'AEO2018 Table 3'!$D$46)</f>
        <v>1.9763875075516617E-5</v>
      </c>
      <c r="E2" s="12">
        <f>$B2*('AEO2018 Table 3'!F$46/'AEO2018 Table 3'!$D$46)</f>
        <v>2.0345531545057548E-5</v>
      </c>
      <c r="F2" s="12">
        <f>$B2*('AEO2018 Table 3'!G$46/'AEO2018 Table 3'!$D$46)</f>
        <v>2.1626774415877714E-5</v>
      </c>
      <c r="G2" s="12">
        <f>$B2*('AEO2018 Table 3'!H$46/'AEO2018 Table 3'!$D$46)</f>
        <v>2.2187435573562756E-5</v>
      </c>
      <c r="H2" s="12">
        <f>$B2*('AEO2018 Table 3'!I$46/'AEO2018 Table 3'!$D$46)</f>
        <v>2.279153998888689E-5</v>
      </c>
      <c r="I2" s="12">
        <f>$B2*('AEO2018 Table 3'!J$46/'AEO2018 Table 3'!$D$46)</f>
        <v>2.3388307183567148E-5</v>
      </c>
      <c r="J2" s="12">
        <f>$B2*('AEO2018 Table 3'!K$46/'AEO2018 Table 3'!$D$46)</f>
        <v>2.3786646681889125E-5</v>
      </c>
      <c r="K2" s="12">
        <f>$B2*('AEO2018 Table 3'!L$46/'AEO2018 Table 3'!$D$46)</f>
        <v>2.4262134988024162E-5</v>
      </c>
      <c r="L2" s="12">
        <f>$B2*('AEO2018 Table 3'!M$46/'AEO2018 Table 3'!$D$46)</f>
        <v>2.4593832899382811E-5</v>
      </c>
      <c r="M2" s="12">
        <f>$B2*('AEO2018 Table 3'!N$46/'AEO2018 Table 3'!$D$46)</f>
        <v>2.4751742352891904E-5</v>
      </c>
      <c r="N2" s="12">
        <f>$B2*('AEO2018 Table 3'!O$46/'AEO2018 Table 3'!$D$46)</f>
        <v>2.4851452034274354E-5</v>
      </c>
      <c r="O2" s="12">
        <f>$B2*('AEO2018 Table 3'!P$46/'AEO2018 Table 3'!$D$46)</f>
        <v>2.493729319616559E-5</v>
      </c>
      <c r="P2" s="12">
        <f>$B2*('AEO2018 Table 3'!Q$46/'AEO2018 Table 3'!$D$46)</f>
        <v>2.502002791829895E-5</v>
      </c>
      <c r="Q2" s="12">
        <f>$B2*('AEO2018 Table 3'!R$46/'AEO2018 Table 3'!$D$46)</f>
        <v>2.5103772202499034E-5</v>
      </c>
      <c r="R2" s="12">
        <f>$B2*('AEO2018 Table 3'!S$46/'AEO2018 Table 3'!$D$46)</f>
        <v>2.5171417180611813E-5</v>
      </c>
      <c r="S2" s="12">
        <f>$B2*('AEO2018 Table 3'!T$46/'AEO2018 Table 3'!$D$46)</f>
        <v>2.5155793035154935E-5</v>
      </c>
      <c r="T2" s="12">
        <f>$B2*('AEO2018 Table 3'!U$46/'AEO2018 Table 3'!$D$46)</f>
        <v>2.5054939882800821E-5</v>
      </c>
      <c r="U2" s="12">
        <f>$B2*('AEO2018 Table 3'!V$46/'AEO2018 Table 3'!$D$46)</f>
        <v>2.4935610387023807E-5</v>
      </c>
      <c r="V2" s="12">
        <f>$B2*('AEO2018 Table 3'!W$46/'AEO2018 Table 3'!$D$46)</f>
        <v>2.4846430758885019E-5</v>
      </c>
      <c r="W2" s="12">
        <f>$B2*('AEO2018 Table 3'!X$46/'AEO2018 Table 3'!$D$46)</f>
        <v>2.4751891071998313E-5</v>
      </c>
      <c r="X2" s="12">
        <f>$B2*('AEO2018 Table 3'!Y$46/'AEO2018 Table 3'!$D$46)</f>
        <v>2.4650731842147193E-5</v>
      </c>
      <c r="Y2" s="12">
        <f>$B2*('AEO2018 Table 3'!Z$46/'AEO2018 Table 3'!$D$46)</f>
        <v>2.4551973716209055E-5</v>
      </c>
      <c r="Z2" s="12">
        <f>$B2*('AEO2018 Table 3'!AA$46/'AEO2018 Table 3'!$D$46)</f>
        <v>2.4431120620956037E-5</v>
      </c>
      <c r="AA2" s="12">
        <f>$B2*('AEO2018 Table 3'!AB$46/'AEO2018 Table 3'!$D$46)</f>
        <v>2.4319735564083081E-5</v>
      </c>
      <c r="AB2" s="12">
        <f>$B2*('AEO2018 Table 3'!AC$46/'AEO2018 Table 3'!$D$46)</f>
        <v>2.4203105844615321E-5</v>
      </c>
      <c r="AC2" s="12">
        <f>$B2*('AEO2018 Table 3'!AD$46/'AEO2018 Table 3'!$D$46)</f>
        <v>2.4036610793896958E-5</v>
      </c>
      <c r="AD2" s="12">
        <f>$B2*('AEO2018 Table 3'!AE$46/'AEO2018 Table 3'!$D$46)</f>
        <v>2.3895296788224345E-5</v>
      </c>
      <c r="AE2" s="12">
        <f>$B2*('AEO2018 Table 3'!AF$46/'AEO2018 Table 3'!$D$46)</f>
        <v>2.3822321988858316E-5</v>
      </c>
      <c r="AF2" s="12">
        <f>$B2*('AEO2018 Table 3'!AG$46/'AEO2018 Table 3'!$D$46)</f>
        <v>2.3696146477452781E-5</v>
      </c>
      <c r="AG2" s="12">
        <f>$B2*('AEO2018 Table 3'!AH$46/'AEO2018 Table 3'!$D$46)</f>
        <v>2.3580239372398301E-5</v>
      </c>
      <c r="AH2" s="12">
        <f>$B2*('AEO2018 Table 3'!AI$46/'AEO2018 Table 3'!$D$46)</f>
        <v>2.3475358462336658E-5</v>
      </c>
      <c r="AI2" s="12">
        <f>$B2*('AEO2018 Table 3'!AJ$46/'AEO2018 Table 3'!$D$46)</f>
        <v>2.3355901845663712E-5</v>
      </c>
    </row>
    <row r="3" spans="1:35" x14ac:dyDescent="0.45">
      <c r="A3" s="10" t="s">
        <v>468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</row>
    <row r="4" spans="1:35" x14ac:dyDescent="0.45">
      <c r="A4" s="10" t="s">
        <v>469</v>
      </c>
      <c r="B4" s="57">
        <f>'Start Year Prices'!D2</f>
        <v>1.6337193137643075E-5</v>
      </c>
      <c r="C4" s="12">
        <f>$B4*('AEO2018 Table 3'!D$19/'AEO2018 Table 3'!$D$19)</f>
        <v>1.6337193137643075E-5</v>
      </c>
      <c r="D4" s="12">
        <f>$B4*('AEO2018 Table 3'!E$19/'AEO2018 Table 3'!$D$19)</f>
        <v>1.632169719847048E-5</v>
      </c>
      <c r="E4" s="12">
        <f>$B4*('AEO2018 Table 3'!F$19/'AEO2018 Table 3'!$D$19)</f>
        <v>1.6758058021521149E-5</v>
      </c>
      <c r="F4" s="12">
        <f>$B4*('AEO2018 Table 3'!G$19/'AEO2018 Table 3'!$D$19)</f>
        <v>1.7246011087658685E-5</v>
      </c>
      <c r="G4" s="12">
        <f>$B4*('AEO2018 Table 3'!H$19/'AEO2018 Table 3'!$D$19)</f>
        <v>1.7349288885742442E-5</v>
      </c>
      <c r="H4" s="12">
        <f>$B4*('AEO2018 Table 3'!I$19/'AEO2018 Table 3'!$D$19)</f>
        <v>1.7445143545322933E-5</v>
      </c>
      <c r="I4" s="12">
        <f>$B4*('AEO2018 Table 3'!J$19/'AEO2018 Table 3'!$D$19)</f>
        <v>1.7563272462068923E-5</v>
      </c>
      <c r="J4" s="12">
        <f>$B4*('AEO2018 Table 3'!K$19/'AEO2018 Table 3'!$D$19)</f>
        <v>1.7674601053296063E-5</v>
      </c>
      <c r="K4" s="12">
        <f>$B4*('AEO2018 Table 3'!L$19/'AEO2018 Table 3'!$D$19)</f>
        <v>1.785869796923061E-5</v>
      </c>
      <c r="L4" s="12">
        <f>$B4*('AEO2018 Table 3'!M$19/'AEO2018 Table 3'!$D$19)</f>
        <v>1.794355326734081E-5</v>
      </c>
      <c r="M4" s="12">
        <f>$B4*('AEO2018 Table 3'!N$19/'AEO2018 Table 3'!$D$19)</f>
        <v>1.7997767927219993E-5</v>
      </c>
      <c r="N4" s="12">
        <f>$B4*('AEO2018 Table 3'!O$19/'AEO2018 Table 3'!$D$19)</f>
        <v>1.803301914213774E-5</v>
      </c>
      <c r="O4" s="12">
        <f>$B4*('AEO2018 Table 3'!P$19/'AEO2018 Table 3'!$D$19)</f>
        <v>1.8065616249425798E-5</v>
      </c>
      <c r="P4" s="12">
        <f>$B4*('AEO2018 Table 3'!Q$19/'AEO2018 Table 3'!$D$19)</f>
        <v>1.811938591713025E-5</v>
      </c>
      <c r="Q4" s="12">
        <f>$B4*('AEO2018 Table 3'!R$19/'AEO2018 Table 3'!$D$19)</f>
        <v>1.8189715807962286E-5</v>
      </c>
      <c r="R4" s="12">
        <f>$B4*('AEO2018 Table 3'!S$19/'AEO2018 Table 3'!$D$19)</f>
        <v>1.821154331235098E-5</v>
      </c>
      <c r="S4" s="12">
        <f>$B4*('AEO2018 Table 3'!T$19/'AEO2018 Table 3'!$D$19)</f>
        <v>1.8226261945706989E-5</v>
      </c>
      <c r="T4" s="12">
        <f>$B4*('AEO2018 Table 3'!U$19/'AEO2018 Table 3'!$D$19)</f>
        <v>1.8210967595472102E-5</v>
      </c>
      <c r="U4" s="12">
        <f>$B4*('AEO2018 Table 3'!V$19/'AEO2018 Table 3'!$D$19)</f>
        <v>1.8184882074962413E-5</v>
      </c>
      <c r="V4" s="12">
        <f>$B4*('AEO2018 Table 3'!W$19/'AEO2018 Table 3'!$D$19)</f>
        <v>1.8169436312948985E-5</v>
      </c>
      <c r="W4" s="12">
        <f>$B4*('AEO2018 Table 3'!X$19/'AEO2018 Table 3'!$D$19)</f>
        <v>1.8155409596208877E-5</v>
      </c>
      <c r="X4" s="12">
        <f>$B4*('AEO2018 Table 3'!Y$19/'AEO2018 Table 3'!$D$19)</f>
        <v>1.8165193261945641E-5</v>
      </c>
      <c r="Y4" s="12">
        <f>$B4*('AEO2018 Table 3'!Z$19/'AEO2018 Table 3'!$D$19)</f>
        <v>1.8166862312713759E-5</v>
      </c>
      <c r="Z4" s="12">
        <f>$B4*('AEO2018 Table 3'!AA$19/'AEO2018 Table 3'!$D$19)</f>
        <v>1.8172359792696312E-5</v>
      </c>
      <c r="AA4" s="12">
        <f>$B4*('AEO2018 Table 3'!AB$19/'AEO2018 Table 3'!$D$19)</f>
        <v>1.817358341113919E-5</v>
      </c>
      <c r="AB4" s="12">
        <f>$B4*('AEO2018 Table 3'!AC$19/'AEO2018 Table 3'!$D$19)</f>
        <v>1.8149781391522171E-5</v>
      </c>
      <c r="AC4" s="12">
        <f>$B4*('AEO2018 Table 3'!AD$19/'AEO2018 Table 3'!$D$19)</f>
        <v>1.8115809694163217E-5</v>
      </c>
      <c r="AD4" s="12">
        <f>$B4*('AEO2018 Table 3'!AE$19/'AEO2018 Table 3'!$D$19)</f>
        <v>1.8092944314850676E-5</v>
      </c>
      <c r="AE4" s="12">
        <f>$B4*('AEO2018 Table 3'!AF$19/'AEO2018 Table 3'!$D$19)</f>
        <v>1.8074701396288878E-5</v>
      </c>
      <c r="AF4" s="12">
        <f>$B4*('AEO2018 Table 3'!AG$19/'AEO2018 Table 3'!$D$19)</f>
        <v>1.8022819094009979E-5</v>
      </c>
      <c r="AG4" s="12">
        <f>$B4*('AEO2018 Table 3'!AH$19/'AEO2018 Table 3'!$D$19)</f>
        <v>1.8021704192745303E-5</v>
      </c>
      <c r="AH4" s="12">
        <f>$B4*('AEO2018 Table 3'!AI$19/'AEO2018 Table 3'!$D$19)</f>
        <v>1.8064125459617879E-5</v>
      </c>
      <c r="AI4" s="12">
        <f>$B4*('AEO2018 Table 3'!AJ$19/'AEO2018 Table 3'!$D$19)</f>
        <v>1.8047041017222139E-5</v>
      </c>
    </row>
    <row r="5" spans="1:35" x14ac:dyDescent="0.45">
      <c r="A5" s="10" t="s">
        <v>470</v>
      </c>
      <c r="B5" s="57">
        <f>'Start Year Prices'!E2</f>
        <v>3.0604196638778218E-5</v>
      </c>
      <c r="C5" s="12">
        <f>$B5*('AEO2018 Table 3'!D$26/'AEO2018 Table 3'!$D$26)</f>
        <v>3.0604196638778218E-5</v>
      </c>
      <c r="D5" s="12">
        <f>$B5*('AEO2018 Table 3'!E$26/'AEO2018 Table 3'!$D$26)</f>
        <v>3.0783436186323043E-5</v>
      </c>
      <c r="E5" s="12">
        <f>$B5*('AEO2018 Table 3'!F$26/'AEO2018 Table 3'!$D$26)</f>
        <v>3.0931123796811363E-5</v>
      </c>
      <c r="F5" s="12">
        <f>$B5*('AEO2018 Table 3'!G$26/'AEO2018 Table 3'!$D$26)</f>
        <v>3.1674576390176888E-5</v>
      </c>
      <c r="G5" s="12">
        <f>$B5*('AEO2018 Table 3'!H$26/'AEO2018 Table 3'!$D$26)</f>
        <v>3.1563611595655687E-5</v>
      </c>
      <c r="H5" s="12">
        <f>$B5*('AEO2018 Table 3'!I$26/'AEO2018 Table 3'!$D$26)</f>
        <v>3.1693641807656882E-5</v>
      </c>
      <c r="I5" s="12">
        <f>$B5*('AEO2018 Table 3'!J$26/'AEO2018 Table 3'!$D$26)</f>
        <v>3.1758188876809744E-5</v>
      </c>
      <c r="J5" s="12">
        <f>$B5*('AEO2018 Table 3'!K$26/'AEO2018 Table 3'!$D$26)</f>
        <v>3.1822746694199203E-5</v>
      </c>
      <c r="K5" s="12">
        <f>$B5*('AEO2018 Table 3'!L$26/'AEO2018 Table 3'!$D$26)</f>
        <v>3.219803896264771E-5</v>
      </c>
      <c r="L5" s="12">
        <f>$B5*('AEO2018 Table 3'!M$26/'AEO2018 Table 3'!$D$26)</f>
        <v>3.2274599628967264E-5</v>
      </c>
      <c r="M5" s="12">
        <f>$B5*('AEO2018 Table 3'!N$26/'AEO2018 Table 3'!$D$26)</f>
        <v>3.2349166008843782E-5</v>
      </c>
      <c r="N5" s="12">
        <f>$B5*('AEO2018 Table 3'!O$26/'AEO2018 Table 3'!$D$26)</f>
        <v>3.2371940545058604E-5</v>
      </c>
      <c r="O5" s="12">
        <f>$B5*('AEO2018 Table 3'!P$26/'AEO2018 Table 3'!$D$26)</f>
        <v>3.2383480242703059E-5</v>
      </c>
      <c r="P5" s="12">
        <f>$B5*('AEO2018 Table 3'!Q$26/'AEO2018 Table 3'!$D$26)</f>
        <v>3.2441474795987706E-5</v>
      </c>
      <c r="Q5" s="12">
        <f>$B5*('AEO2018 Table 3'!R$26/'AEO2018 Table 3'!$D$26)</f>
        <v>3.2496464728590146E-5</v>
      </c>
      <c r="R5" s="12">
        <f>$B5*('AEO2018 Table 3'!S$26/'AEO2018 Table 3'!$D$26)</f>
        <v>3.2446712118542683E-5</v>
      </c>
      <c r="S5" s="12">
        <f>$B5*('AEO2018 Table 3'!T$26/'AEO2018 Table 3'!$D$26)</f>
        <v>3.2386834669630536E-5</v>
      </c>
      <c r="T5" s="12">
        <f>$B5*('AEO2018 Table 3'!U$26/'AEO2018 Table 3'!$D$26)</f>
        <v>3.2310837797175575E-5</v>
      </c>
      <c r="U5" s="12">
        <f>$B5*('AEO2018 Table 3'!V$26/'AEO2018 Table 3'!$D$26)</f>
        <v>3.2226579439235091E-5</v>
      </c>
      <c r="V5" s="12">
        <f>$B5*('AEO2018 Table 3'!W$26/'AEO2018 Table 3'!$D$26)</f>
        <v>3.218864988943301E-5</v>
      </c>
      <c r="W5" s="12">
        <f>$B5*('AEO2018 Table 3'!X$26/'AEO2018 Table 3'!$D$26)</f>
        <v>3.2120569581780366E-5</v>
      </c>
      <c r="X5" s="12">
        <f>$B5*('AEO2018 Table 3'!Y$26/'AEO2018 Table 3'!$D$26)</f>
        <v>3.2110493598536531E-5</v>
      </c>
      <c r="Y5" s="12">
        <f>$B5*('AEO2018 Table 3'!Z$26/'AEO2018 Table 3'!$D$26)</f>
        <v>3.208091347433749E-5</v>
      </c>
      <c r="Z5" s="12">
        <f>$B5*('AEO2018 Table 3'!AA$26/'AEO2018 Table 3'!$D$26)</f>
        <v>3.2037272702458188E-5</v>
      </c>
      <c r="AA5" s="12">
        <f>$B5*('AEO2018 Table 3'!AB$26/'AEO2018 Table 3'!$D$26)</f>
        <v>3.1973307015193427E-5</v>
      </c>
      <c r="AB5" s="12">
        <f>$B5*('AEO2018 Table 3'!AC$26/'AEO2018 Table 3'!$D$26)</f>
        <v>3.1873935659499618E-5</v>
      </c>
      <c r="AC5" s="12">
        <f>$B5*('AEO2018 Table 3'!AD$26/'AEO2018 Table 3'!$D$26)</f>
        <v>3.1787966377717018E-5</v>
      </c>
      <c r="AD5" s="12">
        <f>$B5*('AEO2018 Table 3'!AE$26/'AEO2018 Table 3'!$D$26)</f>
        <v>3.1685317786976678E-5</v>
      </c>
      <c r="AE5" s="12">
        <f>$B5*('AEO2018 Table 3'!AF$26/'AEO2018 Table 3'!$D$26)</f>
        <v>3.1572512112661903E-5</v>
      </c>
      <c r="AF5" s="12">
        <f>$B5*('AEO2018 Table 3'!AG$26/'AEO2018 Table 3'!$D$26)</f>
        <v>3.1410762877380908E-5</v>
      </c>
      <c r="AG5" s="12">
        <f>$B5*('AEO2018 Table 3'!AH$26/'AEO2018 Table 3'!$D$26)</f>
        <v>3.1342040606870316E-5</v>
      </c>
      <c r="AH5" s="12">
        <f>$B5*('AEO2018 Table 3'!AI$26/'AEO2018 Table 3'!$D$26)</f>
        <v>3.1356835065975715E-5</v>
      </c>
      <c r="AI5" s="12">
        <f>$B5*('AEO2018 Table 3'!AJ$26/'AEO2018 Table 3'!$D$26)</f>
        <v>3.1275380043559531E-5</v>
      </c>
    </row>
    <row r="6" spans="1:35" x14ac:dyDescent="0.45">
      <c r="A6" s="10" t="s">
        <v>471</v>
      </c>
      <c r="B6" s="57">
        <f>'Start Year Prices'!F2</f>
        <v>2.5071807112885997E-5</v>
      </c>
      <c r="C6" s="12">
        <f>$B6*('AEO2018 Table 3'!D$36/'AEO2018 Table 3'!$D$36)</f>
        <v>2.5071807112885997E-5</v>
      </c>
      <c r="D6" s="12">
        <f>$B6*('AEO2018 Table 3'!E$36/'AEO2018 Table 3'!$D$36)</f>
        <v>2.5162849506764501E-5</v>
      </c>
      <c r="E6" s="12">
        <f>$B6*('AEO2018 Table 3'!F$36/'AEO2018 Table 3'!$D$36)</f>
        <v>2.4810531423443866E-5</v>
      </c>
      <c r="F6" s="12">
        <f>$B6*('AEO2018 Table 3'!G$36/'AEO2018 Table 3'!$D$36)</f>
        <v>2.5231119870431302E-5</v>
      </c>
      <c r="G6" s="12">
        <f>$B6*('AEO2018 Table 3'!H$36/'AEO2018 Table 3'!$D$36)</f>
        <v>2.515762959746049E-5</v>
      </c>
      <c r="H6" s="12">
        <f>$B6*('AEO2018 Table 3'!I$36/'AEO2018 Table 3'!$D$36)</f>
        <v>2.5223597197903334E-5</v>
      </c>
      <c r="I6" s="12">
        <f>$B6*('AEO2018 Table 3'!J$36/'AEO2018 Table 3'!$D$36)</f>
        <v>2.5179583232188318E-5</v>
      </c>
      <c r="J6" s="12">
        <f>$B6*('AEO2018 Table 3'!K$36/'AEO2018 Table 3'!$D$36)</f>
        <v>2.5221530104439058E-5</v>
      </c>
      <c r="K6" s="12">
        <f>$B6*('AEO2018 Table 3'!L$36/'AEO2018 Table 3'!$D$36)</f>
        <v>2.5531485082848825E-5</v>
      </c>
      <c r="L6" s="12">
        <f>$B6*('AEO2018 Table 3'!M$36/'AEO2018 Table 3'!$D$36)</f>
        <v>2.5580353142121467E-5</v>
      </c>
      <c r="M6" s="12">
        <f>$B6*('AEO2018 Table 3'!N$36/'AEO2018 Table 3'!$D$36)</f>
        <v>2.5593438089972496E-5</v>
      </c>
      <c r="N6" s="12">
        <f>$B6*('AEO2018 Table 3'!O$36/'AEO2018 Table 3'!$D$36)</f>
        <v>2.5604597815209595E-5</v>
      </c>
      <c r="O6" s="12">
        <f>$B6*('AEO2018 Table 3'!P$36/'AEO2018 Table 3'!$D$36)</f>
        <v>2.5620397068999251E-5</v>
      </c>
      <c r="P6" s="12">
        <f>$B6*('AEO2018 Table 3'!Q$36/'AEO2018 Table 3'!$D$36)</f>
        <v>2.5650026971969072E-5</v>
      </c>
      <c r="Q6" s="12">
        <f>$B6*('AEO2018 Table 3'!R$36/'AEO2018 Table 3'!$D$36)</f>
        <v>2.5717369898919909E-5</v>
      </c>
      <c r="R6" s="12">
        <f>$B6*('AEO2018 Table 3'!S$36/'AEO2018 Table 3'!$D$36)</f>
        <v>2.5686401016519455E-5</v>
      </c>
      <c r="S6" s="12">
        <f>$B6*('AEO2018 Table 3'!T$36/'AEO2018 Table 3'!$D$36)</f>
        <v>2.5625237092720486E-5</v>
      </c>
      <c r="T6" s="12">
        <f>$B6*('AEO2018 Table 3'!U$36/'AEO2018 Table 3'!$D$36)</f>
        <v>2.5576811060808037E-5</v>
      </c>
      <c r="U6" s="12">
        <f>$B6*('AEO2018 Table 3'!V$36/'AEO2018 Table 3'!$D$36)</f>
        <v>2.552334216503293E-5</v>
      </c>
      <c r="V6" s="12">
        <f>$B6*('AEO2018 Table 3'!W$36/'AEO2018 Table 3'!$D$36)</f>
        <v>2.5513874337622801E-5</v>
      </c>
      <c r="W6" s="12">
        <f>$B6*('AEO2018 Table 3'!X$36/'AEO2018 Table 3'!$D$36)</f>
        <v>2.5478782993157449E-5</v>
      </c>
      <c r="X6" s="12">
        <f>$B6*('AEO2018 Table 3'!Y$36/'AEO2018 Table 3'!$D$36)</f>
        <v>2.5475433199608132E-5</v>
      </c>
      <c r="Y6" s="12">
        <f>$B6*('AEO2018 Table 3'!Z$36/'AEO2018 Table 3'!$D$36)</f>
        <v>2.5467462637288131E-5</v>
      </c>
      <c r="Z6" s="12">
        <f>$B6*('AEO2018 Table 3'!AA$36/'AEO2018 Table 3'!$D$36)</f>
        <v>2.5422633793548346E-5</v>
      </c>
      <c r="AA6" s="12">
        <f>$B6*('AEO2018 Table 3'!AB$36/'AEO2018 Table 3'!$D$36)</f>
        <v>2.537775218792206E-5</v>
      </c>
      <c r="AB6" s="12">
        <f>$B6*('AEO2018 Table 3'!AC$36/'AEO2018 Table 3'!$D$36)</f>
        <v>2.5329194837536554E-5</v>
      </c>
      <c r="AC6" s="12">
        <f>$B6*('AEO2018 Table 3'!AD$36/'AEO2018 Table 3'!$D$36)</f>
        <v>2.5267269970085675E-5</v>
      </c>
      <c r="AD6" s="12">
        <f>$B6*('AEO2018 Table 3'!AE$36/'AEO2018 Table 3'!$D$36)</f>
        <v>2.5233423806141636E-5</v>
      </c>
      <c r="AE6" s="12">
        <f>$B6*('AEO2018 Table 3'!AF$36/'AEO2018 Table 3'!$D$36)</f>
        <v>2.5193365809427455E-5</v>
      </c>
      <c r="AF6" s="12">
        <f>$B6*('AEO2018 Table 3'!AG$36/'AEO2018 Table 3'!$D$36)</f>
        <v>2.5117558703396288E-5</v>
      </c>
      <c r="AG6" s="12">
        <f>$B6*('AEO2018 Table 3'!AH$36/'AEO2018 Table 3'!$D$36)</f>
        <v>2.5068010602031014E-5</v>
      </c>
      <c r="AH6" s="12">
        <f>$B6*('AEO2018 Table 3'!AI$36/'AEO2018 Table 3'!$D$36)</f>
        <v>2.5112468940078964E-5</v>
      </c>
      <c r="AI6" s="12">
        <f>$B6*('AEO2018 Table 3'!AJ$36/'AEO2018 Table 3'!$D$36)</f>
        <v>2.5115114069321967E-5</v>
      </c>
    </row>
    <row r="7" spans="1:35" x14ac:dyDescent="0.45">
      <c r="A7" s="10" t="s">
        <v>472</v>
      </c>
      <c r="B7" s="8">
        <f t="shared" ref="B7:Z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9">
        <f t="shared" ref="AA7:AI8" si="1">TREND($Q7:$Z7,$Q$1:$Z$1,AA$1)</f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9">
        <f t="shared" si="1"/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57">
        <f>B6</f>
        <v>2.5071807112885997E-5</v>
      </c>
      <c r="C9" s="57">
        <f t="shared" ref="C9:AI9" si="2">C6</f>
        <v>2.5071807112885997E-5</v>
      </c>
      <c r="D9" s="57">
        <f t="shared" si="2"/>
        <v>2.5162849506764501E-5</v>
      </c>
      <c r="E9" s="57">
        <f t="shared" si="2"/>
        <v>2.4810531423443866E-5</v>
      </c>
      <c r="F9" s="57">
        <f t="shared" si="2"/>
        <v>2.5231119870431302E-5</v>
      </c>
      <c r="G9" s="57">
        <f t="shared" si="2"/>
        <v>2.515762959746049E-5</v>
      </c>
      <c r="H9" s="57">
        <f t="shared" si="2"/>
        <v>2.5223597197903334E-5</v>
      </c>
      <c r="I9" s="57">
        <f t="shared" si="2"/>
        <v>2.5179583232188318E-5</v>
      </c>
      <c r="J9" s="57">
        <f t="shared" si="2"/>
        <v>2.5221530104439058E-5</v>
      </c>
      <c r="K9" s="57">
        <f t="shared" si="2"/>
        <v>2.5531485082848825E-5</v>
      </c>
      <c r="L9" s="57">
        <f t="shared" si="2"/>
        <v>2.5580353142121467E-5</v>
      </c>
      <c r="M9" s="57">
        <f t="shared" si="2"/>
        <v>2.5593438089972496E-5</v>
      </c>
      <c r="N9" s="57">
        <f t="shared" si="2"/>
        <v>2.5604597815209595E-5</v>
      </c>
      <c r="O9" s="57">
        <f t="shared" si="2"/>
        <v>2.5620397068999251E-5</v>
      </c>
      <c r="P9" s="57">
        <f t="shared" si="2"/>
        <v>2.5650026971969072E-5</v>
      </c>
      <c r="Q9" s="57">
        <f t="shared" si="2"/>
        <v>2.5717369898919909E-5</v>
      </c>
      <c r="R9" s="57">
        <f t="shared" si="2"/>
        <v>2.5686401016519455E-5</v>
      </c>
      <c r="S9" s="57">
        <f t="shared" si="2"/>
        <v>2.5625237092720486E-5</v>
      </c>
      <c r="T9" s="57">
        <f t="shared" si="2"/>
        <v>2.5576811060808037E-5</v>
      </c>
      <c r="U9" s="57">
        <f t="shared" si="2"/>
        <v>2.552334216503293E-5</v>
      </c>
      <c r="V9" s="57">
        <f t="shared" si="2"/>
        <v>2.5513874337622801E-5</v>
      </c>
      <c r="W9" s="57">
        <f t="shared" si="2"/>
        <v>2.5478782993157449E-5</v>
      </c>
      <c r="X9" s="57">
        <f t="shared" si="2"/>
        <v>2.5475433199608132E-5</v>
      </c>
      <c r="Y9" s="57">
        <f t="shared" si="2"/>
        <v>2.5467462637288131E-5</v>
      </c>
      <c r="Z9" s="57">
        <f t="shared" si="2"/>
        <v>2.5422633793548346E-5</v>
      </c>
      <c r="AA9" s="57">
        <f t="shared" si="2"/>
        <v>2.537775218792206E-5</v>
      </c>
      <c r="AB9" s="57">
        <f t="shared" si="2"/>
        <v>2.5329194837536554E-5</v>
      </c>
      <c r="AC9" s="57">
        <f t="shared" si="2"/>
        <v>2.5267269970085675E-5</v>
      </c>
      <c r="AD9" s="57">
        <f t="shared" si="2"/>
        <v>2.5233423806141636E-5</v>
      </c>
      <c r="AE9" s="57">
        <f t="shared" si="2"/>
        <v>2.5193365809427455E-5</v>
      </c>
      <c r="AF9" s="57">
        <f t="shared" si="2"/>
        <v>2.5117558703396288E-5</v>
      </c>
      <c r="AG9" s="57">
        <f t="shared" si="2"/>
        <v>2.5068010602031014E-5</v>
      </c>
      <c r="AH9" s="57">
        <f t="shared" si="2"/>
        <v>2.5112468940078964E-5</v>
      </c>
      <c r="AI9" s="57">
        <f t="shared" si="2"/>
        <v>2.5115114069321967E-5</v>
      </c>
    </row>
    <row r="10" spans="1:35" x14ac:dyDescent="0.45">
      <c r="C10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9">
        <f>TREND($Q2:$Z2,$Q$1:$Z$1,AA$1)</f>
        <v>0</v>
      </c>
      <c r="AB2" s="9">
        <f t="shared" ref="AB2:AI2" si="0">TREND($Q2:$Z2,$Q$1:$Z$1,AB$1)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7">
        <f>'Start Year Prices'!C3</f>
        <v>1.5777795303714415E-6</v>
      </c>
      <c r="C3" s="9">
        <f>$B3*('AEO2018 Table 3'!D$52/'AEO2018 Table 3'!$D$52)</f>
        <v>1.5777795303714415E-6</v>
      </c>
      <c r="D3" s="9">
        <f>$B3*('AEO2018 Table 3'!E$52/'AEO2018 Table 3'!$D$52)</f>
        <v>1.5892672221171634E-6</v>
      </c>
      <c r="E3" s="9">
        <f>$B3*('AEO2018 Table 3'!F$52/'AEO2018 Table 3'!$D$52)</f>
        <v>1.6223595985056515E-6</v>
      </c>
      <c r="F3" s="9">
        <f>$B3*('AEO2018 Table 3'!G$52/'AEO2018 Table 3'!$D$52)</f>
        <v>1.6437216165067539E-6</v>
      </c>
      <c r="G3" s="9">
        <f>$B3*('AEO2018 Table 3'!H$52/'AEO2018 Table 3'!$D$52)</f>
        <v>1.6477660605345011E-6</v>
      </c>
      <c r="H3" s="9">
        <f>$B3*('AEO2018 Table 3'!I$52/'AEO2018 Table 3'!$D$52)</f>
        <v>1.6401941259610984E-6</v>
      </c>
      <c r="I3" s="9">
        <f>$B3*('AEO2018 Table 3'!J$52/'AEO2018 Table 3'!$D$52)</f>
        <v>1.6463784485562541E-6</v>
      </c>
      <c r="J3" s="9">
        <f>$B3*('AEO2018 Table 3'!K$52/'AEO2018 Table 3'!$D$52)</f>
        <v>1.6643196022633409E-6</v>
      </c>
      <c r="K3" s="9">
        <f>$B3*('AEO2018 Table 3'!L$52/'AEO2018 Table 3'!$D$52)</f>
        <v>1.6750991486274773E-6</v>
      </c>
      <c r="L3" s="9">
        <f>$B3*('AEO2018 Table 3'!M$52/'AEO2018 Table 3'!$D$52)</f>
        <v>1.6796664289649933E-6</v>
      </c>
      <c r="M3" s="9">
        <f>$B3*('AEO2018 Table 3'!N$52/'AEO2018 Table 3'!$D$52)</f>
        <v>1.6831439154753964E-6</v>
      </c>
      <c r="N3" s="9">
        <f>$B3*('AEO2018 Table 3'!O$52/'AEO2018 Table 3'!$D$52)</f>
        <v>1.6840631072998848E-6</v>
      </c>
      <c r="O3" s="9">
        <f>$B3*('AEO2018 Table 3'!P$52/'AEO2018 Table 3'!$D$52)</f>
        <v>1.6892576441384314E-6</v>
      </c>
      <c r="P3" s="9">
        <f>$B3*('AEO2018 Table 3'!Q$52/'AEO2018 Table 3'!$D$52)</f>
        <v>1.6960596636396431E-6</v>
      </c>
      <c r="Q3" s="9">
        <f>$B3*('AEO2018 Table 3'!R$52/'AEO2018 Table 3'!$D$52)</f>
        <v>1.6985003017720236E-6</v>
      </c>
      <c r="R3" s="9">
        <f>$B3*('AEO2018 Table 3'!S$52/'AEO2018 Table 3'!$D$52)</f>
        <v>1.7011159540277865E-6</v>
      </c>
      <c r="S3" s="9">
        <f>$B3*('AEO2018 Table 3'!T$52/'AEO2018 Table 3'!$D$52)</f>
        <v>1.7093224986368159E-6</v>
      </c>
      <c r="T3" s="9">
        <f>$B3*('AEO2018 Table 3'!U$52/'AEO2018 Table 3'!$D$52)</f>
        <v>1.7159039121001504E-6</v>
      </c>
      <c r="U3" s="9">
        <f>$B3*('AEO2018 Table 3'!V$52/'AEO2018 Table 3'!$D$52)</f>
        <v>1.7269856887361778E-6</v>
      </c>
      <c r="V3" s="9">
        <f>$B3*('AEO2018 Table 3'!W$52/'AEO2018 Table 3'!$D$52)</f>
        <v>1.7351657606206619E-6</v>
      </c>
      <c r="W3" s="9">
        <f>$B3*('AEO2018 Table 3'!X$52/'AEO2018 Table 3'!$D$52)</f>
        <v>1.7465203533901978E-6</v>
      </c>
      <c r="X3" s="9">
        <f>$B3*('AEO2018 Table 3'!Y$52/'AEO2018 Table 3'!$D$52)</f>
        <v>1.7550048616069517E-6</v>
      </c>
      <c r="Y3" s="9">
        <f>$B3*('AEO2018 Table 3'!Z$52/'AEO2018 Table 3'!$D$52)</f>
        <v>1.767022007843579E-6</v>
      </c>
      <c r="Z3" s="9">
        <f>$B3*('AEO2018 Table 3'!AA$52/'AEO2018 Table 3'!$D$52)</f>
        <v>1.7715047225332421E-6</v>
      </c>
      <c r="AA3" s="9">
        <f>$B3*('AEO2018 Table 3'!AB$52/'AEO2018 Table 3'!$D$52)</f>
        <v>1.7780758410481419E-6</v>
      </c>
      <c r="AB3" s="9">
        <f>$B3*('AEO2018 Table 3'!AC$52/'AEO2018 Table 3'!$D$52)</f>
        <v>1.7833520021207036E-6</v>
      </c>
      <c r="AC3" s="9">
        <f>$B3*('AEO2018 Table 3'!AD$52/'AEO2018 Table 3'!$D$52)</f>
        <v>1.7867978684323441E-6</v>
      </c>
      <c r="AD3" s="9">
        <f>$B3*('AEO2018 Table 3'!AE$52/'AEO2018 Table 3'!$D$52)</f>
        <v>1.7910276215319083E-6</v>
      </c>
      <c r="AE3" s="9">
        <f>$B3*('AEO2018 Table 3'!AF$52/'AEO2018 Table 3'!$D$52)</f>
        <v>1.7934947323888343E-6</v>
      </c>
      <c r="AF3" s="9">
        <f>$B3*('AEO2018 Table 3'!AG$52/'AEO2018 Table 3'!$D$52)</f>
        <v>1.7973479845170879E-6</v>
      </c>
      <c r="AG3" s="9">
        <f>$B3*('AEO2018 Table 3'!AH$52/'AEO2018 Table 3'!$D$52)</f>
        <v>1.7995922832757583E-6</v>
      </c>
      <c r="AH3" s="9">
        <f>$B3*('AEO2018 Table 3'!AI$52/'AEO2018 Table 3'!$D$52)</f>
        <v>1.8018189335513981E-6</v>
      </c>
      <c r="AI3" s="9">
        <f>$B3*('AEO2018 Table 3'!AJ$52/'AEO2018 Table 3'!$D$52)</f>
        <v>1.8081128238120326E-6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7">
        <f>'Start Year Prices'!F3</f>
        <v>1.5777795303714415E-6</v>
      </c>
      <c r="C6" s="9">
        <f>$B6*('AEO2018 Table 3'!D$34/'AEO2018 Table 3'!$D$34)</f>
        <v>1.5777795303714415E-6</v>
      </c>
      <c r="D6" s="9">
        <f>$B6*('AEO2018 Table 3'!E$34/'AEO2018 Table 3'!$D$34)</f>
        <v>1.5826629142460705E-6</v>
      </c>
      <c r="E6" s="9">
        <f>$B6*('AEO2018 Table 3'!F$34/'AEO2018 Table 3'!$D$34)</f>
        <v>1.60941751054434E-6</v>
      </c>
      <c r="F6" s="9">
        <f>$B6*('AEO2018 Table 3'!G$34/'AEO2018 Table 3'!$D$34)</f>
        <v>1.6269288006895817E-6</v>
      </c>
      <c r="G6" s="9">
        <f>$B6*('AEO2018 Table 3'!H$34/'AEO2018 Table 3'!$D$34)</f>
        <v>1.6361275980932071E-6</v>
      </c>
      <c r="H6" s="9">
        <f>$B6*('AEO2018 Table 3'!I$34/'AEO2018 Table 3'!$D$34)</f>
        <v>1.6391111356754181E-6</v>
      </c>
      <c r="I6" s="9">
        <f>$B6*('AEO2018 Table 3'!J$34/'AEO2018 Table 3'!$D$34)</f>
        <v>1.6389340682593181E-6</v>
      </c>
      <c r="J6" s="9">
        <f>$B6*('AEO2018 Table 3'!K$34/'AEO2018 Table 3'!$D$34)</f>
        <v>1.6406012111988834E-6</v>
      </c>
      <c r="K6" s="9">
        <f>$B6*('AEO2018 Table 3'!L$34/'AEO2018 Table 3'!$D$34)</f>
        <v>1.6467792191322112E-6</v>
      </c>
      <c r="L6" s="9">
        <f>$B6*('AEO2018 Table 3'!M$34/'AEO2018 Table 3'!$D$34)</f>
        <v>1.6505324678046276E-6</v>
      </c>
      <c r="M6" s="9">
        <f>$B6*('AEO2018 Table 3'!N$34/'AEO2018 Table 3'!$D$34)</f>
        <v>1.6470220820909056E-6</v>
      </c>
      <c r="N6" s="9">
        <f>$B6*('AEO2018 Table 3'!O$34/'AEO2018 Table 3'!$D$34)</f>
        <v>1.6430429031361975E-6</v>
      </c>
      <c r="O6" s="9">
        <f>$B6*('AEO2018 Table 3'!P$34/'AEO2018 Table 3'!$D$34)</f>
        <v>1.6378078033831404E-6</v>
      </c>
      <c r="P6" s="9">
        <f>$B6*('AEO2018 Table 3'!Q$34/'AEO2018 Table 3'!$D$34)</f>
        <v>1.6390250209211399E-6</v>
      </c>
      <c r="Q6" s="9">
        <f>$B6*('AEO2018 Table 3'!R$34/'AEO2018 Table 3'!$D$34)</f>
        <v>1.6377429754220544E-6</v>
      </c>
      <c r="R6" s="9">
        <f>$B6*('AEO2018 Table 3'!S$34/'AEO2018 Table 3'!$D$34)</f>
        <v>1.6342572630368057E-6</v>
      </c>
      <c r="S6" s="9">
        <f>$B6*('AEO2018 Table 3'!T$34/'AEO2018 Table 3'!$D$34)</f>
        <v>1.6327933122140765E-6</v>
      </c>
      <c r="T6" s="9">
        <f>$B6*('AEO2018 Table 3'!U$34/'AEO2018 Table 3'!$D$34)</f>
        <v>1.6298615402425836E-6</v>
      </c>
      <c r="U6" s="9">
        <f>$B6*('AEO2018 Table 3'!V$34/'AEO2018 Table 3'!$D$34)</f>
        <v>1.6304488622183908E-6</v>
      </c>
      <c r="V6" s="9">
        <f>$B6*('AEO2018 Table 3'!W$34/'AEO2018 Table 3'!$D$34)</f>
        <v>1.6294836996634192E-6</v>
      </c>
      <c r="W6" s="9">
        <f>$B6*('AEO2018 Table 3'!X$34/'AEO2018 Table 3'!$D$34)</f>
        <v>1.6362040370323976E-6</v>
      </c>
      <c r="X6" s="9">
        <f>$B6*('AEO2018 Table 3'!Y$34/'AEO2018 Table 3'!$D$34)</f>
        <v>1.6388131205707249E-6</v>
      </c>
      <c r="Y6" s="9">
        <f>$B6*('AEO2018 Table 3'!Z$34/'AEO2018 Table 3'!$D$34)</f>
        <v>1.6445861956426438E-6</v>
      </c>
      <c r="Z6" s="9">
        <f>$B6*('AEO2018 Table 3'!AA$34/'AEO2018 Table 3'!$D$34)</f>
        <v>1.6475765062954157E-6</v>
      </c>
      <c r="AA6" s="9">
        <f>$B6*('AEO2018 Table 3'!AB$34/'AEO2018 Table 3'!$D$34)</f>
        <v>1.6537574169732699E-6</v>
      </c>
      <c r="AB6" s="9">
        <f>$B6*('AEO2018 Table 3'!AC$34/'AEO2018 Table 3'!$D$34)</f>
        <v>1.6622958399971778E-6</v>
      </c>
      <c r="AC6" s="9">
        <f>$B6*('AEO2018 Table 3'!AD$34/'AEO2018 Table 3'!$D$34)</f>
        <v>1.6686025362711688E-6</v>
      </c>
      <c r="AD6" s="9">
        <f>$B6*('AEO2018 Table 3'!AE$34/'AEO2018 Table 3'!$D$34)</f>
        <v>1.672171944456924E-6</v>
      </c>
      <c r="AE6" s="9">
        <f>$B6*('AEO2018 Table 3'!AF$34/'AEO2018 Table 3'!$D$34)</f>
        <v>1.6781525657624682E-6</v>
      </c>
      <c r="AF6" s="9">
        <f>$B6*('AEO2018 Table 3'!AG$34/'AEO2018 Table 3'!$D$34)</f>
        <v>1.682584089072514E-6</v>
      </c>
      <c r="AG6" s="9">
        <f>$B6*('AEO2018 Table 3'!AH$34/'AEO2018 Table 3'!$D$34)</f>
        <v>1.6882178324071733E-6</v>
      </c>
      <c r="AH6" s="9">
        <f>$B6*('AEO2018 Table 3'!AI$34/'AEO2018 Table 3'!$D$34)</f>
        <v>1.6939478501019528E-6</v>
      </c>
      <c r="AI6" s="9">
        <f>$B6*('AEO2018 Table 3'!AJ$34/'AEO2018 Table 3'!$D$34)</f>
        <v>1.6995003165898783E-6</v>
      </c>
    </row>
    <row r="7" spans="1:35" x14ac:dyDescent="0.45">
      <c r="A7" s="10" t="s">
        <v>472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ref="AA8:AI8" si="1">TREND($Q8:$Z8,$Q$1:$Z$1,AA$1)</f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7">
        <f>B6</f>
        <v>1.5777795303714415E-6</v>
      </c>
      <c r="C9" s="7">
        <f t="shared" ref="C9:AI9" si="2">C6</f>
        <v>1.5777795303714415E-6</v>
      </c>
      <c r="D9" s="7">
        <f t="shared" si="2"/>
        <v>1.5826629142460705E-6</v>
      </c>
      <c r="E9" s="7">
        <f t="shared" si="2"/>
        <v>1.60941751054434E-6</v>
      </c>
      <c r="F9" s="7">
        <f t="shared" si="2"/>
        <v>1.6269288006895817E-6</v>
      </c>
      <c r="G9" s="7">
        <f t="shared" si="2"/>
        <v>1.6361275980932071E-6</v>
      </c>
      <c r="H9" s="7">
        <f t="shared" si="2"/>
        <v>1.6391111356754181E-6</v>
      </c>
      <c r="I9" s="7">
        <f t="shared" si="2"/>
        <v>1.6389340682593181E-6</v>
      </c>
      <c r="J9" s="7">
        <f t="shared" si="2"/>
        <v>1.6406012111988834E-6</v>
      </c>
      <c r="K9" s="7">
        <f t="shared" si="2"/>
        <v>1.6467792191322112E-6</v>
      </c>
      <c r="L9" s="7">
        <f t="shared" si="2"/>
        <v>1.6505324678046276E-6</v>
      </c>
      <c r="M9" s="7">
        <f t="shared" si="2"/>
        <v>1.6470220820909056E-6</v>
      </c>
      <c r="N9" s="7">
        <f t="shared" si="2"/>
        <v>1.6430429031361975E-6</v>
      </c>
      <c r="O9" s="7">
        <f t="shared" si="2"/>
        <v>1.6378078033831404E-6</v>
      </c>
      <c r="P9" s="7">
        <f t="shared" si="2"/>
        <v>1.6390250209211399E-6</v>
      </c>
      <c r="Q9" s="7">
        <f t="shared" si="2"/>
        <v>1.6377429754220544E-6</v>
      </c>
      <c r="R9" s="7">
        <f t="shared" si="2"/>
        <v>1.6342572630368057E-6</v>
      </c>
      <c r="S9" s="7">
        <f t="shared" si="2"/>
        <v>1.6327933122140765E-6</v>
      </c>
      <c r="T9" s="7">
        <f t="shared" si="2"/>
        <v>1.6298615402425836E-6</v>
      </c>
      <c r="U9" s="7">
        <f t="shared" si="2"/>
        <v>1.6304488622183908E-6</v>
      </c>
      <c r="V9" s="7">
        <f t="shared" si="2"/>
        <v>1.6294836996634192E-6</v>
      </c>
      <c r="W9" s="7">
        <f t="shared" si="2"/>
        <v>1.6362040370323976E-6</v>
      </c>
      <c r="X9" s="7">
        <f t="shared" si="2"/>
        <v>1.6388131205707249E-6</v>
      </c>
      <c r="Y9" s="7">
        <f t="shared" si="2"/>
        <v>1.6445861956426438E-6</v>
      </c>
      <c r="Z9" s="7">
        <f t="shared" si="2"/>
        <v>1.6475765062954157E-6</v>
      </c>
      <c r="AA9" s="7">
        <f t="shared" si="2"/>
        <v>1.6537574169732699E-6</v>
      </c>
      <c r="AB9" s="7">
        <f t="shared" si="2"/>
        <v>1.6622958399971778E-6</v>
      </c>
      <c r="AC9" s="7">
        <f t="shared" si="2"/>
        <v>1.6686025362711688E-6</v>
      </c>
      <c r="AD9" s="7">
        <f t="shared" si="2"/>
        <v>1.672171944456924E-6</v>
      </c>
      <c r="AE9" s="7">
        <f t="shared" si="2"/>
        <v>1.6781525657624682E-6</v>
      </c>
      <c r="AF9" s="7">
        <f t="shared" si="2"/>
        <v>1.682584089072514E-6</v>
      </c>
      <c r="AG9" s="7">
        <f t="shared" si="2"/>
        <v>1.6882178324071733E-6</v>
      </c>
      <c r="AH9" s="7">
        <f t="shared" si="2"/>
        <v>1.6939478501019528E-6</v>
      </c>
      <c r="AI9" s="7">
        <f t="shared" si="2"/>
        <v>1.6995003165898783E-6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zoomScaleNormal="100"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32" width="9.1328125" style="9"/>
    <col min="33" max="35" width="10.3984375" style="9" customWidth="1"/>
    <col min="36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2">
        <f>'Start Year Prices'!B$4</f>
        <v>2.8695010385579147E-6</v>
      </c>
      <c r="C2" s="2">
        <f>$B2*('AEO2018 Table 3'!D$45/'AEO2018 Table 3'!$D$45)</f>
        <v>2.8695010385579147E-6</v>
      </c>
      <c r="D2" s="2">
        <f>$B2*('AEO2018 Table 3'!E$45/'AEO2018 Table 3'!$D$45)</f>
        <v>2.8095917236398516E-6</v>
      </c>
      <c r="E2" s="2">
        <f>$B2*('AEO2018 Table 3'!F$45/'AEO2018 Table 3'!$D$45)</f>
        <v>2.7990515630632536E-6</v>
      </c>
      <c r="F2" s="2">
        <f>$B2*('AEO2018 Table 3'!G$45/'AEO2018 Table 3'!$D$45)</f>
        <v>2.8039308993509739E-6</v>
      </c>
      <c r="G2" s="2">
        <f>$B2*('AEO2018 Table 3'!H$45/'AEO2018 Table 3'!$D$45)</f>
        <v>2.6793774767395374E-6</v>
      </c>
      <c r="H2" s="2">
        <f>$B2*('AEO2018 Table 3'!I$45/'AEO2018 Table 3'!$D$45)</f>
        <v>2.6432072496981227E-6</v>
      </c>
      <c r="I2" s="2">
        <f>$B2*('AEO2018 Table 3'!J$45/'AEO2018 Table 3'!$D$45)</f>
        <v>2.6352303538814217E-6</v>
      </c>
      <c r="J2" s="2">
        <f>$B2*('AEO2018 Table 3'!K$45/'AEO2018 Table 3'!$D$45)</f>
        <v>2.7593223491263206E-6</v>
      </c>
      <c r="K2" s="2">
        <f>$B2*('AEO2018 Table 3'!L$45/'AEO2018 Table 3'!$D$45)</f>
        <v>2.7418198770028182E-6</v>
      </c>
      <c r="L2" s="2">
        <f>$B2*('AEO2018 Table 3'!M$45/'AEO2018 Table 3'!$D$45)</f>
        <v>2.7027847896034987E-6</v>
      </c>
      <c r="M2" s="2">
        <f>$B2*('AEO2018 Table 3'!N$45/'AEO2018 Table 3'!$D$45)</f>
        <v>2.6735202877064656E-6</v>
      </c>
      <c r="N2" s="2">
        <f>$B2*('AEO2018 Table 3'!O$45/'AEO2018 Table 3'!$D$45)</f>
        <v>2.6399452917786541E-6</v>
      </c>
      <c r="O2" s="2">
        <f>$B2*('AEO2018 Table 3'!P$45/'AEO2018 Table 3'!$D$45)</f>
        <v>2.6417636015130562E-6</v>
      </c>
      <c r="P2" s="2">
        <f>$B2*('AEO2018 Table 3'!Q$45/'AEO2018 Table 3'!$D$45)</f>
        <v>2.6141609529111691E-6</v>
      </c>
      <c r="Q2" s="2">
        <f>$B2*('AEO2018 Table 3'!R$45/'AEO2018 Table 3'!$D$45)</f>
        <v>2.5914477665848222E-6</v>
      </c>
      <c r="R2" s="2">
        <f>$B2*('AEO2018 Table 3'!S$45/'AEO2018 Table 3'!$D$45)</f>
        <v>2.5727039674838702E-6</v>
      </c>
      <c r="S2" s="2">
        <f>$B2*('AEO2018 Table 3'!T$45/'AEO2018 Table 3'!$D$45)</f>
        <v>2.5555594788121182E-6</v>
      </c>
      <c r="T2" s="2">
        <f>$B2*('AEO2018 Table 3'!U$45/'AEO2018 Table 3'!$D$45)</f>
        <v>2.5416860813037506E-6</v>
      </c>
      <c r="U2" s="2">
        <f>$B2*('AEO2018 Table 3'!V$45/'AEO2018 Table 3'!$D$45)</f>
        <v>2.5275390835754657E-6</v>
      </c>
      <c r="V2" s="2">
        <f>$B2*('AEO2018 Table 3'!W$45/'AEO2018 Table 3'!$D$45)</f>
        <v>2.5319371376185693E-6</v>
      </c>
      <c r="W2" s="2">
        <f>$B2*('AEO2018 Table 3'!X$45/'AEO2018 Table 3'!$D$45)</f>
        <v>2.5263648660859204E-6</v>
      </c>
      <c r="X2" s="2">
        <f>$B2*('AEO2018 Table 3'!Y$45/'AEO2018 Table 3'!$D$45)</f>
        <v>2.526849126562248E-6</v>
      </c>
      <c r="Y2" s="2">
        <f>$B2*('AEO2018 Table 3'!Z$45/'AEO2018 Table 3'!$D$45)</f>
        <v>2.5272922874409535E-6</v>
      </c>
      <c r="Z2" s="2">
        <f>$B2*('AEO2018 Table 3'!AA$45/'AEO2018 Table 3'!$D$45)</f>
        <v>2.5242030669607651E-6</v>
      </c>
      <c r="AA2" s="2">
        <f>$B2*('AEO2018 Table 3'!AB$45/'AEO2018 Table 3'!$D$45)</f>
        <v>2.5252909157306701E-6</v>
      </c>
      <c r="AB2" s="2">
        <f>$B2*('AEO2018 Table 3'!AC$45/'AEO2018 Table 3'!$D$45)</f>
        <v>2.5325830168024535E-6</v>
      </c>
      <c r="AC2" s="2">
        <f>$B2*('AEO2018 Table 3'!AD$45/'AEO2018 Table 3'!$D$45)</f>
        <v>2.5336859552796979E-6</v>
      </c>
      <c r="AD2" s="2">
        <f>$B2*('AEO2018 Table 3'!AE$45/'AEO2018 Table 3'!$D$45)</f>
        <v>2.5381126003472342E-6</v>
      </c>
      <c r="AE2" s="2">
        <f>$B2*('AEO2018 Table 3'!AF$45/'AEO2018 Table 3'!$D$45)</f>
        <v>2.5451346750771546E-6</v>
      </c>
      <c r="AF2" s="2">
        <f>$B2*('AEO2018 Table 3'!AG$45/'AEO2018 Table 3'!$D$45)</f>
        <v>2.5523487464780909E-6</v>
      </c>
      <c r="AG2" s="2">
        <f>$B2*('AEO2018 Table 3'!AH$45/'AEO2018 Table 3'!$D$45)</f>
        <v>2.5601739510262742E-6</v>
      </c>
      <c r="AH2" s="2">
        <f>$B2*('AEO2018 Table 3'!AI$45/'AEO2018 Table 3'!$D$45)</f>
        <v>2.5745502725963624E-6</v>
      </c>
      <c r="AI2" s="2">
        <f>$B2*('AEO2018 Table 3'!AJ$45/'AEO2018 Table 3'!$D$45)</f>
        <v>2.5860259950280057E-6</v>
      </c>
    </row>
    <row r="3" spans="1:35" x14ac:dyDescent="0.45">
      <c r="A3" s="10" t="s">
        <v>468</v>
      </c>
      <c r="B3" s="2">
        <f>'Start Year Prices'!C$4</f>
        <v>2.8695010385579147E-6</v>
      </c>
      <c r="C3" s="2">
        <f>$B3*('AEO2018 Table 3'!D$51/'AEO2018 Table 3'!$D$51)</f>
        <v>2.8695010385579147E-6</v>
      </c>
      <c r="D3" s="2">
        <f>$B3*('AEO2018 Table 3'!E$51/'AEO2018 Table 3'!$D$51)</f>
        <v>2.957450319618702E-6</v>
      </c>
      <c r="E3" s="2">
        <f>$B3*('AEO2018 Table 3'!F$51/'AEO2018 Table 3'!$D$51)</f>
        <v>3.2463620728506269E-6</v>
      </c>
      <c r="F3" s="2">
        <f>$B3*('AEO2018 Table 3'!G$51/'AEO2018 Table 3'!$D$51)</f>
        <v>3.4416544304080747E-6</v>
      </c>
      <c r="G3" s="2">
        <f>$B3*('AEO2018 Table 3'!H$51/'AEO2018 Table 3'!$D$51)</f>
        <v>3.3916797671498787E-6</v>
      </c>
      <c r="H3" s="2">
        <f>$B3*('AEO2018 Table 3'!I$51/'AEO2018 Table 3'!$D$51)</f>
        <v>3.4241316320559998E-6</v>
      </c>
      <c r="I3" s="2">
        <f>$B3*('AEO2018 Table 3'!J$51/'AEO2018 Table 3'!$D$51)</f>
        <v>3.5209847067611498E-6</v>
      </c>
      <c r="J3" s="2">
        <f>$B3*('AEO2018 Table 3'!K$51/'AEO2018 Table 3'!$D$51)</f>
        <v>3.6050123448193008E-6</v>
      </c>
      <c r="K3" s="2">
        <f>$B3*('AEO2018 Table 3'!L$51/'AEO2018 Table 3'!$D$51)</f>
        <v>3.7068492259158082E-6</v>
      </c>
      <c r="L3" s="2">
        <f>$B3*('AEO2018 Table 3'!M$51/'AEO2018 Table 3'!$D$51)</f>
        <v>3.7360947316601806E-6</v>
      </c>
      <c r="M3" s="2">
        <f>$B3*('AEO2018 Table 3'!N$51/'AEO2018 Table 3'!$D$51)</f>
        <v>3.7729790383303099E-6</v>
      </c>
      <c r="N3" s="2">
        <f>$B3*('AEO2018 Table 3'!O$51/'AEO2018 Table 3'!$D$51)</f>
        <v>3.7780671569484645E-6</v>
      </c>
      <c r="O3" s="2">
        <f>$B3*('AEO2018 Table 3'!P$51/'AEO2018 Table 3'!$D$51)</f>
        <v>3.8295675934922534E-6</v>
      </c>
      <c r="P3" s="2">
        <f>$B3*('AEO2018 Table 3'!Q$51/'AEO2018 Table 3'!$D$51)</f>
        <v>3.8268182212288491E-6</v>
      </c>
      <c r="Q3" s="2">
        <f>$B3*('AEO2018 Table 3'!R$51/'AEO2018 Table 3'!$D$51)</f>
        <v>3.820874080051116E-6</v>
      </c>
      <c r="R3" s="2">
        <f>$B3*('AEO2018 Table 3'!S$51/'AEO2018 Table 3'!$D$51)</f>
        <v>3.8333244894065364E-6</v>
      </c>
      <c r="S3" s="2">
        <f>$B3*('AEO2018 Table 3'!T$51/'AEO2018 Table 3'!$D$51)</f>
        <v>3.8212780829612461E-6</v>
      </c>
      <c r="T3" s="2">
        <f>$B3*('AEO2018 Table 3'!U$51/'AEO2018 Table 3'!$D$51)</f>
        <v>3.8273671022317502E-6</v>
      </c>
      <c r="U3" s="2">
        <f>$B3*('AEO2018 Table 3'!V$51/'AEO2018 Table 3'!$D$51)</f>
        <v>3.8205139545062255E-6</v>
      </c>
      <c r="V3" s="2">
        <f>$B3*('AEO2018 Table 3'!W$51/'AEO2018 Table 3'!$D$51)</f>
        <v>3.9079267726863479E-6</v>
      </c>
      <c r="W3" s="2">
        <f>$B3*('AEO2018 Table 3'!X$51/'AEO2018 Table 3'!$D$51)</f>
        <v>3.9097480972811958E-6</v>
      </c>
      <c r="X3" s="2">
        <f>$B3*('AEO2018 Table 3'!Y$51/'AEO2018 Table 3'!$D$51)</f>
        <v>3.9638505443711711E-6</v>
      </c>
      <c r="Y3" s="2">
        <f>$B3*('AEO2018 Table 3'!Z$51/'AEO2018 Table 3'!$D$51)</f>
        <v>4.0035620435373955E-6</v>
      </c>
      <c r="Z3" s="2">
        <f>$B3*('AEO2018 Table 3'!AA$51/'AEO2018 Table 3'!$D$51)</f>
        <v>4.0263650274648995E-6</v>
      </c>
      <c r="AA3" s="2">
        <f>$B3*('AEO2018 Table 3'!AB$51/'AEO2018 Table 3'!$D$51)</f>
        <v>4.050134969177304E-6</v>
      </c>
      <c r="AB3" s="2">
        <f>$B3*('AEO2018 Table 3'!AC$51/'AEO2018 Table 3'!$D$51)</f>
        <v>4.0967766084269276E-6</v>
      </c>
      <c r="AC3" s="2">
        <f>$B3*('AEO2018 Table 3'!AD$51/'AEO2018 Table 3'!$D$51)</f>
        <v>4.129907330682037E-6</v>
      </c>
      <c r="AD3" s="2">
        <f>$B3*('AEO2018 Table 3'!AE$51/'AEO2018 Table 3'!$D$51)</f>
        <v>4.1743840772882385E-6</v>
      </c>
      <c r="AE3" s="2">
        <f>$B3*('AEO2018 Table 3'!AF$51/'AEO2018 Table 3'!$D$51)</f>
        <v>4.2038075761180152E-6</v>
      </c>
      <c r="AF3" s="2">
        <f>$B3*('AEO2018 Table 3'!AG$51/'AEO2018 Table 3'!$D$51)</f>
        <v>4.2409965407203756E-6</v>
      </c>
      <c r="AG3" s="2">
        <f>$B3*('AEO2018 Table 3'!AH$51/'AEO2018 Table 3'!$D$51)</f>
        <v>4.2823952487612814E-6</v>
      </c>
      <c r="AH3" s="2">
        <f>$B3*('AEO2018 Table 3'!AI$51/'AEO2018 Table 3'!$D$51)</f>
        <v>4.3577244061294E-6</v>
      </c>
      <c r="AI3" s="2">
        <f>$B3*('AEO2018 Table 3'!AJ$51/'AEO2018 Table 3'!$D$51)</f>
        <v>4.4085310835775151E-6</v>
      </c>
    </row>
    <row r="4" spans="1:35" x14ac:dyDescent="0.45">
      <c r="A4" s="10" t="s">
        <v>469</v>
      </c>
      <c r="B4" s="2">
        <f>'Start Year Prices'!D$4</f>
        <v>0</v>
      </c>
      <c r="C4" s="2">
        <f>B4</f>
        <v>0</v>
      </c>
      <c r="D4" s="2">
        <f t="shared" ref="D4:AI4" si="0">C4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</row>
    <row r="5" spans="1:35" x14ac:dyDescent="0.45">
      <c r="A5" s="10" t="s">
        <v>470</v>
      </c>
      <c r="B5" s="2">
        <f>'Start Year Prices'!E$4</f>
        <v>0</v>
      </c>
      <c r="C5" s="2">
        <f>B5</f>
        <v>0</v>
      </c>
      <c r="D5" s="2">
        <f t="shared" ref="D5:AI5" si="1">C5</f>
        <v>0</v>
      </c>
      <c r="E5" s="2">
        <f t="shared" si="1"/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 s="2">
        <f t="shared" si="1"/>
        <v>0</v>
      </c>
      <c r="X5" s="2">
        <f t="shared" si="1"/>
        <v>0</v>
      </c>
      <c r="Y5" s="2">
        <f t="shared" si="1"/>
        <v>0</v>
      </c>
      <c r="Z5" s="2">
        <f t="shared" si="1"/>
        <v>0</v>
      </c>
      <c r="AA5" s="2">
        <f t="shared" si="1"/>
        <v>0</v>
      </c>
      <c r="AB5" s="2">
        <f t="shared" si="1"/>
        <v>0</v>
      </c>
      <c r="AC5" s="2">
        <f t="shared" si="1"/>
        <v>0</v>
      </c>
      <c r="AD5" s="2">
        <f t="shared" si="1"/>
        <v>0</v>
      </c>
      <c r="AE5" s="2">
        <f t="shared" si="1"/>
        <v>0</v>
      </c>
      <c r="AF5" s="2">
        <f t="shared" si="1"/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 spans="1:35" x14ac:dyDescent="0.45">
      <c r="A6" s="10" t="s">
        <v>471</v>
      </c>
      <c r="B6" s="2">
        <f>'Start Year Prices'!F$4</f>
        <v>2.8695010385579147E-6</v>
      </c>
      <c r="C6" s="2">
        <f>$B6*('AEO2018 Table 3'!D$32/'AEO2018 Table 3'!$D$32)</f>
        <v>2.8695010385579147E-6</v>
      </c>
      <c r="D6" s="2">
        <f>$B6*('AEO2018 Table 3'!E$32/'AEO2018 Table 3'!$D$32)</f>
        <v>2.916125624618399E-6</v>
      </c>
      <c r="E6" s="2">
        <f>$B6*('AEO2018 Table 3'!F$32/'AEO2018 Table 3'!$D$32)</f>
        <v>3.1521694453296204E-6</v>
      </c>
      <c r="F6" s="2">
        <f>$B6*('AEO2018 Table 3'!G$32/'AEO2018 Table 3'!$D$32)</f>
        <v>3.3305376632347857E-6</v>
      </c>
      <c r="G6" s="2">
        <f>$B6*('AEO2018 Table 3'!H$32/'AEO2018 Table 3'!$D$32)</f>
        <v>3.3042830560595293E-6</v>
      </c>
      <c r="H6" s="2">
        <f>$B6*('AEO2018 Table 3'!I$32/'AEO2018 Table 3'!$D$32)</f>
        <v>3.3268949018497696E-6</v>
      </c>
      <c r="I6" s="2">
        <f>$B6*('AEO2018 Table 3'!J$32/'AEO2018 Table 3'!$D$32)</f>
        <v>3.4191571296481242E-6</v>
      </c>
      <c r="J6" s="2">
        <f>$B6*('AEO2018 Table 3'!K$32/'AEO2018 Table 3'!$D$32)</f>
        <v>3.4837631295628724E-6</v>
      </c>
      <c r="K6" s="2">
        <f>$B6*('AEO2018 Table 3'!L$32/'AEO2018 Table 3'!$D$32)</f>
        <v>3.573396410747639E-6</v>
      </c>
      <c r="L6" s="2">
        <f>$B6*('AEO2018 Table 3'!M$32/'AEO2018 Table 3'!$D$32)</f>
        <v>3.5989589223088761E-6</v>
      </c>
      <c r="M6" s="2">
        <f>$B6*('AEO2018 Table 3'!N$32/'AEO2018 Table 3'!$D$32)</f>
        <v>3.6313915540260642E-6</v>
      </c>
      <c r="N6" s="2">
        <f>$B6*('AEO2018 Table 3'!O$32/'AEO2018 Table 3'!$D$32)</f>
        <v>3.633948604033369E-6</v>
      </c>
      <c r="O6" s="2">
        <f>$B6*('AEO2018 Table 3'!P$32/'AEO2018 Table 3'!$D$32)</f>
        <v>3.6789856549288522E-6</v>
      </c>
      <c r="P6" s="2">
        <f>$B6*('AEO2018 Table 3'!Q$32/'AEO2018 Table 3'!$D$32)</f>
        <v>3.6770771268347892E-6</v>
      </c>
      <c r="Q6" s="2">
        <f>$B6*('AEO2018 Table 3'!R$32/'AEO2018 Table 3'!$D$32)</f>
        <v>3.6780001630629304E-6</v>
      </c>
      <c r="R6" s="2">
        <f>$B6*('AEO2018 Table 3'!S$32/'AEO2018 Table 3'!$D$32)</f>
        <v>3.6858862766753473E-6</v>
      </c>
      <c r="S6" s="2">
        <f>$B6*('AEO2018 Table 3'!T$32/'AEO2018 Table 3'!$D$32)</f>
        <v>3.6837685948175511E-6</v>
      </c>
      <c r="T6" s="2">
        <f>$B6*('AEO2018 Table 3'!U$32/'AEO2018 Table 3'!$D$32)</f>
        <v>3.6887955474306051E-6</v>
      </c>
      <c r="U6" s="2">
        <f>$B6*('AEO2018 Table 3'!V$32/'AEO2018 Table 3'!$D$32)</f>
        <v>3.6854810412581145E-6</v>
      </c>
      <c r="V6" s="2">
        <f>$B6*('AEO2018 Table 3'!W$32/'AEO2018 Table 3'!$D$32)</f>
        <v>3.7530173725501634E-6</v>
      </c>
      <c r="W6" s="2">
        <f>$B6*('AEO2018 Table 3'!X$32/'AEO2018 Table 3'!$D$32)</f>
        <v>3.7641504530988657E-6</v>
      </c>
      <c r="X6" s="2">
        <f>$B6*('AEO2018 Table 3'!Y$32/'AEO2018 Table 3'!$D$32)</f>
        <v>3.8084482035378213E-6</v>
      </c>
      <c r="Y6" s="2">
        <f>$B6*('AEO2018 Table 3'!Z$32/'AEO2018 Table 3'!$D$32)</f>
        <v>3.8396716650584282E-6</v>
      </c>
      <c r="Z6" s="2">
        <f>$B6*('AEO2018 Table 3'!AA$32/'AEO2018 Table 3'!$D$32)</f>
        <v>3.8578150278339151E-6</v>
      </c>
      <c r="AA6" s="2">
        <f>$B6*('AEO2018 Table 3'!AB$32/'AEO2018 Table 3'!$D$32)</f>
        <v>3.8830231399621601E-6</v>
      </c>
      <c r="AB6" s="2">
        <f>$B6*('AEO2018 Table 3'!AC$32/'AEO2018 Table 3'!$D$32)</f>
        <v>3.92777478311755E-6</v>
      </c>
      <c r="AC6" s="2">
        <f>$B6*('AEO2018 Table 3'!AD$32/'AEO2018 Table 3'!$D$32)</f>
        <v>3.955233476890964E-6</v>
      </c>
      <c r="AD6" s="2">
        <f>$B6*('AEO2018 Table 3'!AE$32/'AEO2018 Table 3'!$D$32)</f>
        <v>3.9909167066861683E-6</v>
      </c>
      <c r="AE6" s="2">
        <f>$B6*('AEO2018 Table 3'!AF$32/'AEO2018 Table 3'!$D$32)</f>
        <v>4.0272818648985434E-6</v>
      </c>
      <c r="AF6" s="2">
        <f>$B6*('AEO2018 Table 3'!AG$32/'AEO2018 Table 3'!$D$32)</f>
        <v>4.0632664794574602E-6</v>
      </c>
      <c r="AG6" s="2">
        <f>$B6*('AEO2018 Table 3'!AH$32/'AEO2018 Table 3'!$D$32)</f>
        <v>4.099721689984775E-6</v>
      </c>
      <c r="AH6" s="2">
        <f>$B6*('AEO2018 Table 3'!AI$32/'AEO2018 Table 3'!$D$32)</f>
        <v>4.1590763327274656E-6</v>
      </c>
      <c r="AI6" s="2">
        <f>$B6*('AEO2018 Table 3'!AJ$32/'AEO2018 Table 3'!$D$32)</f>
        <v>4.2077103926221482E-6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ref="AA8:AI8" si="2">TREND($Q8:$Z8,$P$1:$Y$1,Z$1)</f>
        <v>0</v>
      </c>
      <c r="AB8" s="9">
        <f t="shared" si="2"/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</row>
    <row r="9" spans="1:35" x14ac:dyDescent="0.45">
      <c r="A9" s="10" t="s">
        <v>851</v>
      </c>
      <c r="B9" s="2">
        <f>B6</f>
        <v>2.8695010385579147E-6</v>
      </c>
      <c r="C9" s="2">
        <f t="shared" ref="C9:AI9" si="3">C6</f>
        <v>2.8695010385579147E-6</v>
      </c>
      <c r="D9" s="2">
        <f t="shared" si="3"/>
        <v>2.916125624618399E-6</v>
      </c>
      <c r="E9" s="2">
        <f t="shared" si="3"/>
        <v>3.1521694453296204E-6</v>
      </c>
      <c r="F9" s="2">
        <f t="shared" si="3"/>
        <v>3.3305376632347857E-6</v>
      </c>
      <c r="G9" s="2">
        <f t="shared" si="3"/>
        <v>3.3042830560595293E-6</v>
      </c>
      <c r="H9" s="2">
        <f t="shared" si="3"/>
        <v>3.3268949018497696E-6</v>
      </c>
      <c r="I9" s="2">
        <f t="shared" si="3"/>
        <v>3.4191571296481242E-6</v>
      </c>
      <c r="J9" s="2">
        <f t="shared" si="3"/>
        <v>3.4837631295628724E-6</v>
      </c>
      <c r="K9" s="2">
        <f t="shared" si="3"/>
        <v>3.573396410747639E-6</v>
      </c>
      <c r="L9" s="2">
        <f t="shared" si="3"/>
        <v>3.5989589223088761E-6</v>
      </c>
      <c r="M9" s="2">
        <f t="shared" si="3"/>
        <v>3.6313915540260642E-6</v>
      </c>
      <c r="N9" s="2">
        <f t="shared" si="3"/>
        <v>3.633948604033369E-6</v>
      </c>
      <c r="O9" s="2">
        <f t="shared" si="3"/>
        <v>3.6789856549288522E-6</v>
      </c>
      <c r="P9" s="2">
        <f t="shared" si="3"/>
        <v>3.6770771268347892E-6</v>
      </c>
      <c r="Q9" s="2">
        <f t="shared" si="3"/>
        <v>3.6780001630629304E-6</v>
      </c>
      <c r="R9" s="2">
        <f t="shared" si="3"/>
        <v>3.6858862766753473E-6</v>
      </c>
      <c r="S9" s="2">
        <f t="shared" si="3"/>
        <v>3.6837685948175511E-6</v>
      </c>
      <c r="T9" s="2">
        <f t="shared" si="3"/>
        <v>3.6887955474306051E-6</v>
      </c>
      <c r="U9" s="2">
        <f t="shared" si="3"/>
        <v>3.6854810412581145E-6</v>
      </c>
      <c r="V9" s="2">
        <f t="shared" si="3"/>
        <v>3.7530173725501634E-6</v>
      </c>
      <c r="W9" s="2">
        <f t="shared" si="3"/>
        <v>3.7641504530988657E-6</v>
      </c>
      <c r="X9" s="2">
        <f t="shared" si="3"/>
        <v>3.8084482035378213E-6</v>
      </c>
      <c r="Y9" s="2">
        <f t="shared" si="3"/>
        <v>3.8396716650584282E-6</v>
      </c>
      <c r="Z9" s="2">
        <f t="shared" si="3"/>
        <v>3.8578150278339151E-6</v>
      </c>
      <c r="AA9" s="2">
        <f t="shared" si="3"/>
        <v>3.8830231399621601E-6</v>
      </c>
      <c r="AB9" s="2">
        <f t="shared" si="3"/>
        <v>3.92777478311755E-6</v>
      </c>
      <c r="AC9" s="2">
        <f t="shared" si="3"/>
        <v>3.955233476890964E-6</v>
      </c>
      <c r="AD9" s="2">
        <f t="shared" si="3"/>
        <v>3.9909167066861683E-6</v>
      </c>
      <c r="AE9" s="2">
        <f t="shared" si="3"/>
        <v>4.0272818648985434E-6</v>
      </c>
      <c r="AF9" s="2">
        <f t="shared" si="3"/>
        <v>4.0632664794574602E-6</v>
      </c>
      <c r="AG9" s="2">
        <f t="shared" si="3"/>
        <v>4.099721689984775E-6</v>
      </c>
      <c r="AH9" s="2">
        <f t="shared" si="3"/>
        <v>4.1590763327274656E-6</v>
      </c>
      <c r="AI9" s="2">
        <f t="shared" si="3"/>
        <v>4.2077103926221482E-6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45">
      <c r="A3" s="10" t="s">
        <v>468</v>
      </c>
      <c r="B3" s="7">
        <f>'Start Year Prices'!C5</f>
        <v>7.4000000000000001E-7</v>
      </c>
      <c r="C3" s="7">
        <f>$B3*('AEO2018 Table 3'!D$53/'AEO2018 Table 3'!$D$53)</f>
        <v>7.4000000000000001E-7</v>
      </c>
      <c r="D3" s="7">
        <f>$B3*('AEO2018 Table 3'!E$53/'AEO2018 Table 3'!$D$53)</f>
        <v>7.4228748068006177E-7</v>
      </c>
      <c r="E3" s="7">
        <f>$B3*('AEO2018 Table 3'!F$53/'AEO2018 Table 3'!$D$53)</f>
        <v>7.434312210200928E-7</v>
      </c>
      <c r="F3" s="7">
        <f>$B3*('AEO2018 Table 3'!G$53/'AEO2018 Table 3'!$D$53)</f>
        <v>7.4571870170015456E-7</v>
      </c>
      <c r="G3" s="7">
        <f>$B3*('AEO2018 Table 3'!H$53/'AEO2018 Table 3'!$D$53)</f>
        <v>7.4686244204018549E-7</v>
      </c>
      <c r="H3" s="7">
        <f>$B3*('AEO2018 Table 3'!I$53/'AEO2018 Table 3'!$D$53)</f>
        <v>7.4800618238021642E-7</v>
      </c>
      <c r="I3" s="7">
        <f>$B3*('AEO2018 Table 3'!J$53/'AEO2018 Table 3'!$D$53)</f>
        <v>7.5029366306027828E-7</v>
      </c>
      <c r="J3" s="7">
        <f>$B3*('AEO2018 Table 3'!K$53/'AEO2018 Table 3'!$D$53)</f>
        <v>7.5143740340030921E-7</v>
      </c>
      <c r="K3" s="7">
        <f>$B3*('AEO2018 Table 3'!L$53/'AEO2018 Table 3'!$D$53)</f>
        <v>7.5372488408037097E-7</v>
      </c>
      <c r="L3" s="7">
        <f>$B3*('AEO2018 Table 3'!M$53/'AEO2018 Table 3'!$D$53)</f>
        <v>7.548686244204018E-7</v>
      </c>
      <c r="M3" s="7">
        <f>$B3*('AEO2018 Table 3'!N$53/'AEO2018 Table 3'!$D$53)</f>
        <v>7.5715610510046376E-7</v>
      </c>
      <c r="N3" s="7">
        <f>$B3*('AEO2018 Table 3'!O$53/'AEO2018 Table 3'!$D$53)</f>
        <v>7.5829984544049459E-7</v>
      </c>
      <c r="O3" s="7">
        <f>$B3*('AEO2018 Table 3'!P$53/'AEO2018 Table 3'!$D$53)</f>
        <v>7.5944358578052552E-7</v>
      </c>
      <c r="P3" s="7">
        <f>$B3*('AEO2018 Table 3'!Q$53/'AEO2018 Table 3'!$D$53)</f>
        <v>7.6173106646058728E-7</v>
      </c>
      <c r="Q3" s="7">
        <f>$B3*('AEO2018 Table 3'!R$53/'AEO2018 Table 3'!$D$53)</f>
        <v>7.6287480680061821E-7</v>
      </c>
      <c r="R3" s="7">
        <f>$B3*('AEO2018 Table 3'!S$53/'AEO2018 Table 3'!$D$53)</f>
        <v>7.6516228748068007E-7</v>
      </c>
      <c r="S3" s="7">
        <f>$B3*('AEO2018 Table 3'!T$53/'AEO2018 Table 3'!$D$53)</f>
        <v>7.6744976816074193E-7</v>
      </c>
      <c r="T3" s="7">
        <f>$B3*('AEO2018 Table 3'!U$53/'AEO2018 Table 3'!$D$53)</f>
        <v>7.6859350850077276E-7</v>
      </c>
      <c r="U3" s="7">
        <f>$B3*('AEO2018 Table 3'!V$53/'AEO2018 Table 3'!$D$53)</f>
        <v>7.7088098918083472E-7</v>
      </c>
      <c r="V3" s="7">
        <f>$B3*('AEO2018 Table 3'!W$53/'AEO2018 Table 3'!$D$53)</f>
        <v>7.7316846986089648E-7</v>
      </c>
      <c r="W3" s="7">
        <f>$B3*('AEO2018 Table 3'!X$53/'AEO2018 Table 3'!$D$53)</f>
        <v>7.7431221020092741E-7</v>
      </c>
      <c r="X3" s="7">
        <f>$B3*('AEO2018 Table 3'!Y$53/'AEO2018 Table 3'!$D$53)</f>
        <v>7.7659969088098927E-7</v>
      </c>
      <c r="Y3" s="7">
        <f>$B3*('AEO2018 Table 3'!Z$53/'AEO2018 Table 3'!$D$53)</f>
        <v>7.7888717156105103E-7</v>
      </c>
      <c r="Z3" s="7">
        <f>$B3*('AEO2018 Table 3'!AA$53/'AEO2018 Table 3'!$D$53)</f>
        <v>7.81174652241113E-7</v>
      </c>
      <c r="AA3" s="7">
        <f>$B3*('AEO2018 Table 3'!AB$53/'AEO2018 Table 3'!$D$53)</f>
        <v>7.8346213292117475E-7</v>
      </c>
      <c r="AB3" s="7">
        <f>$B3*('AEO2018 Table 3'!AC$53/'AEO2018 Table 3'!$D$53)</f>
        <v>7.8460587326120558E-7</v>
      </c>
      <c r="AC3" s="7">
        <f>$B3*('AEO2018 Table 3'!AD$53/'AEO2018 Table 3'!$D$53)</f>
        <v>7.8689335394126734E-7</v>
      </c>
      <c r="AD3" s="7">
        <f>$B3*('AEO2018 Table 3'!AE$53/'AEO2018 Table 3'!$D$53)</f>
        <v>7.8918083462132909E-7</v>
      </c>
      <c r="AE3" s="7">
        <f>$B3*('AEO2018 Table 3'!AF$53/'AEO2018 Table 3'!$D$53)</f>
        <v>7.9146831530139106E-7</v>
      </c>
      <c r="AF3" s="7">
        <f>$B3*('AEO2018 Table 3'!AG$53/'AEO2018 Table 3'!$D$53)</f>
        <v>7.9375579598145282E-7</v>
      </c>
      <c r="AG3" s="7">
        <f>$B3*('AEO2018 Table 3'!AH$53/'AEO2018 Table 3'!$D$53)</f>
        <v>7.9604327666151457E-7</v>
      </c>
      <c r="AH3" s="7">
        <f>$B3*('AEO2018 Table 3'!AI$53/'AEO2018 Table 3'!$D$53)</f>
        <v>7.9833075734157654E-7</v>
      </c>
      <c r="AI3" s="7">
        <f>$B3*('AEO2018 Table 3'!AJ$53/'AEO2018 Table 3'!$D$53)</f>
        <v>8.006182380216383E-7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0">C6</f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>
        <f t="shared" si="0"/>
        <v>0</v>
      </c>
      <c r="X9" s="9">
        <f t="shared" si="0"/>
        <v>0</v>
      </c>
      <c r="Y9" s="9">
        <f t="shared" si="0"/>
        <v>0</v>
      </c>
      <c r="Z9" s="9">
        <f t="shared" si="0"/>
        <v>0</v>
      </c>
      <c r="AA9" s="9">
        <f t="shared" si="0"/>
        <v>0</v>
      </c>
      <c r="AB9" s="9">
        <f t="shared" si="0"/>
        <v>0</v>
      </c>
      <c r="AC9" s="9">
        <f t="shared" si="0"/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H9" s="9">
        <f t="shared" si="0"/>
        <v>0</v>
      </c>
      <c r="AI9" s="9">
        <f t="shared" si="0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7" width="10" style="9" customWidth="1"/>
    <col min="28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>TREND($R2:$AA2,$R$1:$AA$1,AB$1)</f>
        <v>0</v>
      </c>
      <c r="AC2" s="9">
        <f t="shared" ref="AC2:AI3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ref="AB4:AI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X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7" width="10" style="9" customWidth="1"/>
    <col min="28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>TREND($R2:$AA2,$R$1:$AA$1,AB$1)</f>
        <v>0</v>
      </c>
      <c r="AC2" s="9">
        <f t="shared" ref="AC2:AI3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ref="AB4:AI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7" width="10" style="9" customWidth="1"/>
    <col min="28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>TREND($R2:$AA2,$R$1:$AA$1,AB$1)</f>
        <v>0</v>
      </c>
      <c r="AC2" s="9">
        <f t="shared" ref="AC2:AI3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ref="AB4:AI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11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f>TREND($Q2:$Z2,$Q$1:$Z$1,AA$1)</f>
        <v>0</v>
      </c>
      <c r="AB2" s="9">
        <f t="shared" ref="AB2:AI2" si="0">TREND($Q2:$Z2,$Q$1:$Z$1,AB$1)</f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7">
        <f>'Start Year Prices'!C$6</f>
        <v>3.2223799272623401E-6</v>
      </c>
      <c r="C3" s="7">
        <f>B3</f>
        <v>3.2223799272623401E-6</v>
      </c>
      <c r="D3" s="7">
        <f t="shared" ref="D3:AI3" si="1">C3</f>
        <v>3.2223799272623401E-6</v>
      </c>
      <c r="E3" s="7">
        <f t="shared" si="1"/>
        <v>3.2223799272623401E-6</v>
      </c>
      <c r="F3" s="7">
        <f t="shared" si="1"/>
        <v>3.2223799272623401E-6</v>
      </c>
      <c r="G3" s="7">
        <f t="shared" si="1"/>
        <v>3.2223799272623401E-6</v>
      </c>
      <c r="H3" s="7">
        <f t="shared" si="1"/>
        <v>3.2223799272623401E-6</v>
      </c>
      <c r="I3" s="7">
        <f t="shared" si="1"/>
        <v>3.2223799272623401E-6</v>
      </c>
      <c r="J3" s="7">
        <f t="shared" si="1"/>
        <v>3.2223799272623401E-6</v>
      </c>
      <c r="K3" s="7">
        <f t="shared" si="1"/>
        <v>3.2223799272623401E-6</v>
      </c>
      <c r="L3" s="7">
        <f t="shared" si="1"/>
        <v>3.2223799272623401E-6</v>
      </c>
      <c r="M3" s="7">
        <f t="shared" si="1"/>
        <v>3.2223799272623401E-6</v>
      </c>
      <c r="N3" s="7">
        <f t="shared" si="1"/>
        <v>3.2223799272623401E-6</v>
      </c>
      <c r="O3" s="7">
        <f t="shared" si="1"/>
        <v>3.2223799272623401E-6</v>
      </c>
      <c r="P3" s="7">
        <f t="shared" si="1"/>
        <v>3.2223799272623401E-6</v>
      </c>
      <c r="Q3" s="7">
        <f t="shared" si="1"/>
        <v>3.2223799272623401E-6</v>
      </c>
      <c r="R3" s="7">
        <f t="shared" si="1"/>
        <v>3.2223799272623401E-6</v>
      </c>
      <c r="S3" s="7">
        <f t="shared" si="1"/>
        <v>3.2223799272623401E-6</v>
      </c>
      <c r="T3" s="7">
        <f t="shared" si="1"/>
        <v>3.2223799272623401E-6</v>
      </c>
      <c r="U3" s="7">
        <f t="shared" si="1"/>
        <v>3.2223799272623401E-6</v>
      </c>
      <c r="V3" s="7">
        <f t="shared" si="1"/>
        <v>3.2223799272623401E-6</v>
      </c>
      <c r="W3" s="7">
        <f t="shared" si="1"/>
        <v>3.2223799272623401E-6</v>
      </c>
      <c r="X3" s="7">
        <f t="shared" si="1"/>
        <v>3.2223799272623401E-6</v>
      </c>
      <c r="Y3" s="7">
        <f t="shared" si="1"/>
        <v>3.2223799272623401E-6</v>
      </c>
      <c r="Z3" s="7">
        <f t="shared" si="1"/>
        <v>3.2223799272623401E-6</v>
      </c>
      <c r="AA3" s="7">
        <f t="shared" si="1"/>
        <v>3.2223799272623401E-6</v>
      </c>
      <c r="AB3" s="7">
        <f t="shared" si="1"/>
        <v>3.2223799272623401E-6</v>
      </c>
      <c r="AC3" s="7">
        <f t="shared" si="1"/>
        <v>3.2223799272623401E-6</v>
      </c>
      <c r="AD3" s="7">
        <f t="shared" si="1"/>
        <v>3.2223799272623401E-6</v>
      </c>
      <c r="AE3" s="7">
        <f t="shared" si="1"/>
        <v>3.2223799272623401E-6</v>
      </c>
      <c r="AF3" s="7">
        <f t="shared" si="1"/>
        <v>3.2223799272623401E-6</v>
      </c>
      <c r="AG3" s="7">
        <f t="shared" si="1"/>
        <v>3.2223799272623401E-6</v>
      </c>
      <c r="AH3" s="7">
        <f t="shared" si="1"/>
        <v>3.2223799272623401E-6</v>
      </c>
      <c r="AI3" s="7">
        <f t="shared" si="1"/>
        <v>3.2223799272623401E-6</v>
      </c>
    </row>
    <row r="4" spans="1:35" x14ac:dyDescent="0.45">
      <c r="A4" s="10" t="s">
        <v>469</v>
      </c>
      <c r="B4" s="7">
        <f>'Start Year Prices'!D$6</f>
        <v>3.2223799272623401E-6</v>
      </c>
      <c r="C4" s="7">
        <f>B4</f>
        <v>3.2223799272623401E-6</v>
      </c>
      <c r="D4" s="7">
        <f t="shared" ref="D4:AI4" si="2">C4</f>
        <v>3.2223799272623401E-6</v>
      </c>
      <c r="E4" s="7">
        <f t="shared" si="2"/>
        <v>3.2223799272623401E-6</v>
      </c>
      <c r="F4" s="7">
        <f t="shared" si="2"/>
        <v>3.2223799272623401E-6</v>
      </c>
      <c r="G4" s="7">
        <f t="shared" si="2"/>
        <v>3.2223799272623401E-6</v>
      </c>
      <c r="H4" s="7">
        <f t="shared" si="2"/>
        <v>3.2223799272623401E-6</v>
      </c>
      <c r="I4" s="7">
        <f t="shared" si="2"/>
        <v>3.2223799272623401E-6</v>
      </c>
      <c r="J4" s="7">
        <f t="shared" si="2"/>
        <v>3.2223799272623401E-6</v>
      </c>
      <c r="K4" s="7">
        <f t="shared" si="2"/>
        <v>3.2223799272623401E-6</v>
      </c>
      <c r="L4" s="7">
        <f t="shared" si="2"/>
        <v>3.2223799272623401E-6</v>
      </c>
      <c r="M4" s="7">
        <f t="shared" si="2"/>
        <v>3.2223799272623401E-6</v>
      </c>
      <c r="N4" s="7">
        <f t="shared" si="2"/>
        <v>3.2223799272623401E-6</v>
      </c>
      <c r="O4" s="7">
        <f t="shared" si="2"/>
        <v>3.2223799272623401E-6</v>
      </c>
      <c r="P4" s="7">
        <f t="shared" si="2"/>
        <v>3.2223799272623401E-6</v>
      </c>
      <c r="Q4" s="7">
        <f t="shared" si="2"/>
        <v>3.2223799272623401E-6</v>
      </c>
      <c r="R4" s="7">
        <f t="shared" si="2"/>
        <v>3.2223799272623401E-6</v>
      </c>
      <c r="S4" s="7">
        <f t="shared" si="2"/>
        <v>3.2223799272623401E-6</v>
      </c>
      <c r="T4" s="7">
        <f t="shared" si="2"/>
        <v>3.2223799272623401E-6</v>
      </c>
      <c r="U4" s="7">
        <f t="shared" si="2"/>
        <v>3.2223799272623401E-6</v>
      </c>
      <c r="V4" s="7">
        <f t="shared" si="2"/>
        <v>3.2223799272623401E-6</v>
      </c>
      <c r="W4" s="7">
        <f t="shared" si="2"/>
        <v>3.2223799272623401E-6</v>
      </c>
      <c r="X4" s="7">
        <f t="shared" si="2"/>
        <v>3.2223799272623401E-6</v>
      </c>
      <c r="Y4" s="7">
        <f t="shared" si="2"/>
        <v>3.2223799272623401E-6</v>
      </c>
      <c r="Z4" s="7">
        <f t="shared" si="2"/>
        <v>3.2223799272623401E-6</v>
      </c>
      <c r="AA4" s="7">
        <f t="shared" si="2"/>
        <v>3.2223799272623401E-6</v>
      </c>
      <c r="AB4" s="7">
        <f t="shared" si="2"/>
        <v>3.2223799272623401E-6</v>
      </c>
      <c r="AC4" s="7">
        <f t="shared" si="2"/>
        <v>3.2223799272623401E-6</v>
      </c>
      <c r="AD4" s="7">
        <f t="shared" si="2"/>
        <v>3.2223799272623401E-6</v>
      </c>
      <c r="AE4" s="7">
        <f t="shared" si="2"/>
        <v>3.2223799272623401E-6</v>
      </c>
      <c r="AF4" s="7">
        <f t="shared" si="2"/>
        <v>3.2223799272623401E-6</v>
      </c>
      <c r="AG4" s="7">
        <f t="shared" si="2"/>
        <v>3.2223799272623401E-6</v>
      </c>
      <c r="AH4" s="7">
        <f t="shared" si="2"/>
        <v>3.2223799272623401E-6</v>
      </c>
      <c r="AI4" s="7">
        <f t="shared" si="2"/>
        <v>3.2223799272623401E-6</v>
      </c>
    </row>
    <row r="5" spans="1:35" x14ac:dyDescent="0.45">
      <c r="A5" s="10" t="s">
        <v>470</v>
      </c>
      <c r="B5" s="7">
        <f>'Start Year Prices'!E$6</f>
        <v>3.2223799272623401E-6</v>
      </c>
      <c r="C5" s="7">
        <f>B5</f>
        <v>3.2223799272623401E-6</v>
      </c>
      <c r="D5" s="7">
        <f t="shared" ref="D5:AI5" si="3">C5</f>
        <v>3.2223799272623401E-6</v>
      </c>
      <c r="E5" s="7">
        <f t="shared" si="3"/>
        <v>3.2223799272623401E-6</v>
      </c>
      <c r="F5" s="7">
        <f t="shared" si="3"/>
        <v>3.2223799272623401E-6</v>
      </c>
      <c r="G5" s="7">
        <f t="shared" si="3"/>
        <v>3.2223799272623401E-6</v>
      </c>
      <c r="H5" s="7">
        <f t="shared" si="3"/>
        <v>3.2223799272623401E-6</v>
      </c>
      <c r="I5" s="7">
        <f t="shared" si="3"/>
        <v>3.2223799272623401E-6</v>
      </c>
      <c r="J5" s="7">
        <f t="shared" si="3"/>
        <v>3.2223799272623401E-6</v>
      </c>
      <c r="K5" s="7">
        <f t="shared" si="3"/>
        <v>3.2223799272623401E-6</v>
      </c>
      <c r="L5" s="7">
        <f t="shared" si="3"/>
        <v>3.2223799272623401E-6</v>
      </c>
      <c r="M5" s="7">
        <f t="shared" si="3"/>
        <v>3.2223799272623401E-6</v>
      </c>
      <c r="N5" s="7">
        <f t="shared" si="3"/>
        <v>3.2223799272623401E-6</v>
      </c>
      <c r="O5" s="7">
        <f t="shared" si="3"/>
        <v>3.2223799272623401E-6</v>
      </c>
      <c r="P5" s="7">
        <f t="shared" si="3"/>
        <v>3.2223799272623401E-6</v>
      </c>
      <c r="Q5" s="7">
        <f t="shared" si="3"/>
        <v>3.2223799272623401E-6</v>
      </c>
      <c r="R5" s="7">
        <f t="shared" si="3"/>
        <v>3.2223799272623401E-6</v>
      </c>
      <c r="S5" s="7">
        <f t="shared" si="3"/>
        <v>3.2223799272623401E-6</v>
      </c>
      <c r="T5" s="7">
        <f t="shared" si="3"/>
        <v>3.2223799272623401E-6</v>
      </c>
      <c r="U5" s="7">
        <f t="shared" si="3"/>
        <v>3.2223799272623401E-6</v>
      </c>
      <c r="V5" s="7">
        <f t="shared" si="3"/>
        <v>3.2223799272623401E-6</v>
      </c>
      <c r="W5" s="7">
        <f t="shared" si="3"/>
        <v>3.2223799272623401E-6</v>
      </c>
      <c r="X5" s="7">
        <f t="shared" si="3"/>
        <v>3.2223799272623401E-6</v>
      </c>
      <c r="Y5" s="7">
        <f t="shared" si="3"/>
        <v>3.2223799272623401E-6</v>
      </c>
      <c r="Z5" s="7">
        <f t="shared" si="3"/>
        <v>3.2223799272623401E-6</v>
      </c>
      <c r="AA5" s="7">
        <f t="shared" si="3"/>
        <v>3.2223799272623401E-6</v>
      </c>
      <c r="AB5" s="7">
        <f t="shared" si="3"/>
        <v>3.2223799272623401E-6</v>
      </c>
      <c r="AC5" s="7">
        <f t="shared" si="3"/>
        <v>3.2223799272623401E-6</v>
      </c>
      <c r="AD5" s="7">
        <f t="shared" si="3"/>
        <v>3.2223799272623401E-6</v>
      </c>
      <c r="AE5" s="7">
        <f t="shared" si="3"/>
        <v>3.2223799272623401E-6</v>
      </c>
      <c r="AF5" s="7">
        <f t="shared" si="3"/>
        <v>3.2223799272623401E-6</v>
      </c>
      <c r="AG5" s="7">
        <f t="shared" si="3"/>
        <v>3.2223799272623401E-6</v>
      </c>
      <c r="AH5" s="7">
        <f t="shared" si="3"/>
        <v>3.2223799272623401E-6</v>
      </c>
      <c r="AI5" s="7">
        <f t="shared" si="3"/>
        <v>3.2223799272623401E-6</v>
      </c>
    </row>
    <row r="6" spans="1:35" x14ac:dyDescent="0.45">
      <c r="A6" s="10" t="s">
        <v>471</v>
      </c>
      <c r="B6" s="7">
        <f>'Start Year Prices'!F$6</f>
        <v>3.2223799272623401E-6</v>
      </c>
      <c r="C6" s="7">
        <f>B6</f>
        <v>3.2223799272623401E-6</v>
      </c>
      <c r="D6" s="7">
        <f t="shared" ref="D6:AI6" si="4">C6</f>
        <v>3.2223799272623401E-6</v>
      </c>
      <c r="E6" s="7">
        <f t="shared" si="4"/>
        <v>3.2223799272623401E-6</v>
      </c>
      <c r="F6" s="7">
        <f t="shared" si="4"/>
        <v>3.2223799272623401E-6</v>
      </c>
      <c r="G6" s="7">
        <f t="shared" si="4"/>
        <v>3.2223799272623401E-6</v>
      </c>
      <c r="H6" s="7">
        <f t="shared" si="4"/>
        <v>3.2223799272623401E-6</v>
      </c>
      <c r="I6" s="7">
        <f t="shared" si="4"/>
        <v>3.2223799272623401E-6</v>
      </c>
      <c r="J6" s="7">
        <f t="shared" si="4"/>
        <v>3.2223799272623401E-6</v>
      </c>
      <c r="K6" s="7">
        <f t="shared" si="4"/>
        <v>3.2223799272623401E-6</v>
      </c>
      <c r="L6" s="7">
        <f t="shared" si="4"/>
        <v>3.2223799272623401E-6</v>
      </c>
      <c r="M6" s="7">
        <f t="shared" si="4"/>
        <v>3.2223799272623401E-6</v>
      </c>
      <c r="N6" s="7">
        <f t="shared" si="4"/>
        <v>3.2223799272623401E-6</v>
      </c>
      <c r="O6" s="7">
        <f t="shared" si="4"/>
        <v>3.2223799272623401E-6</v>
      </c>
      <c r="P6" s="7">
        <f t="shared" si="4"/>
        <v>3.2223799272623401E-6</v>
      </c>
      <c r="Q6" s="7">
        <f t="shared" si="4"/>
        <v>3.2223799272623401E-6</v>
      </c>
      <c r="R6" s="7">
        <f t="shared" si="4"/>
        <v>3.2223799272623401E-6</v>
      </c>
      <c r="S6" s="7">
        <f t="shared" si="4"/>
        <v>3.2223799272623401E-6</v>
      </c>
      <c r="T6" s="7">
        <f t="shared" si="4"/>
        <v>3.2223799272623401E-6</v>
      </c>
      <c r="U6" s="7">
        <f t="shared" si="4"/>
        <v>3.2223799272623401E-6</v>
      </c>
      <c r="V6" s="7">
        <f t="shared" si="4"/>
        <v>3.2223799272623401E-6</v>
      </c>
      <c r="W6" s="7">
        <f t="shared" si="4"/>
        <v>3.2223799272623401E-6</v>
      </c>
      <c r="X6" s="7">
        <f t="shared" si="4"/>
        <v>3.2223799272623401E-6</v>
      </c>
      <c r="Y6" s="7">
        <f t="shared" si="4"/>
        <v>3.2223799272623401E-6</v>
      </c>
      <c r="Z6" s="7">
        <f t="shared" si="4"/>
        <v>3.2223799272623401E-6</v>
      </c>
      <c r="AA6" s="7">
        <f t="shared" si="4"/>
        <v>3.2223799272623401E-6</v>
      </c>
      <c r="AB6" s="7">
        <f t="shared" si="4"/>
        <v>3.2223799272623401E-6</v>
      </c>
      <c r="AC6" s="7">
        <f t="shared" si="4"/>
        <v>3.2223799272623401E-6</v>
      </c>
      <c r="AD6" s="7">
        <f t="shared" si="4"/>
        <v>3.2223799272623401E-6</v>
      </c>
      <c r="AE6" s="7">
        <f t="shared" si="4"/>
        <v>3.2223799272623401E-6</v>
      </c>
      <c r="AF6" s="7">
        <f t="shared" si="4"/>
        <v>3.2223799272623401E-6</v>
      </c>
      <c r="AG6" s="7">
        <f t="shared" si="4"/>
        <v>3.2223799272623401E-6</v>
      </c>
      <c r="AH6" s="7">
        <f t="shared" si="4"/>
        <v>3.2223799272623401E-6</v>
      </c>
      <c r="AI6" s="7">
        <f t="shared" si="4"/>
        <v>3.2223799272623401E-6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ref="AA8:AI8" si="5">TREND($Q8:$Z8,$Q$1:$Z$1,AA$1)</f>
        <v>0</v>
      </c>
      <c r="AB8" s="9">
        <f t="shared" si="5"/>
        <v>0</v>
      </c>
      <c r="AC8" s="9">
        <f t="shared" si="5"/>
        <v>0</v>
      </c>
      <c r="AD8" s="9">
        <f t="shared" si="5"/>
        <v>0</v>
      </c>
      <c r="AE8" s="9">
        <f t="shared" si="5"/>
        <v>0</v>
      </c>
      <c r="AF8" s="9">
        <f t="shared" si="5"/>
        <v>0</v>
      </c>
      <c r="AG8" s="9">
        <f t="shared" si="5"/>
        <v>0</v>
      </c>
      <c r="AH8" s="9">
        <f t="shared" si="5"/>
        <v>0</v>
      </c>
      <c r="AI8" s="9">
        <f t="shared" si="5"/>
        <v>0</v>
      </c>
    </row>
    <row r="9" spans="1:35" x14ac:dyDescent="0.45">
      <c r="A9" s="10" t="s">
        <v>851</v>
      </c>
      <c r="B9" s="7">
        <f>B6</f>
        <v>3.2223799272623401E-6</v>
      </c>
      <c r="C9" s="7">
        <f t="shared" ref="C9:AI9" si="6">C6</f>
        <v>3.2223799272623401E-6</v>
      </c>
      <c r="D9" s="7">
        <f t="shared" si="6"/>
        <v>3.2223799272623401E-6</v>
      </c>
      <c r="E9" s="7">
        <f t="shared" si="6"/>
        <v>3.2223799272623401E-6</v>
      </c>
      <c r="F9" s="7">
        <f t="shared" si="6"/>
        <v>3.2223799272623401E-6</v>
      </c>
      <c r="G9" s="7">
        <f t="shared" si="6"/>
        <v>3.2223799272623401E-6</v>
      </c>
      <c r="H9" s="7">
        <f t="shared" si="6"/>
        <v>3.2223799272623401E-6</v>
      </c>
      <c r="I9" s="7">
        <f t="shared" si="6"/>
        <v>3.2223799272623401E-6</v>
      </c>
      <c r="J9" s="7">
        <f t="shared" si="6"/>
        <v>3.2223799272623401E-6</v>
      </c>
      <c r="K9" s="7">
        <f t="shared" si="6"/>
        <v>3.2223799272623401E-6</v>
      </c>
      <c r="L9" s="7">
        <f t="shared" si="6"/>
        <v>3.2223799272623401E-6</v>
      </c>
      <c r="M9" s="7">
        <f t="shared" si="6"/>
        <v>3.2223799272623401E-6</v>
      </c>
      <c r="N9" s="7">
        <f t="shared" si="6"/>
        <v>3.2223799272623401E-6</v>
      </c>
      <c r="O9" s="7">
        <f t="shared" si="6"/>
        <v>3.2223799272623401E-6</v>
      </c>
      <c r="P9" s="7">
        <f t="shared" si="6"/>
        <v>3.2223799272623401E-6</v>
      </c>
      <c r="Q9" s="7">
        <f t="shared" si="6"/>
        <v>3.2223799272623401E-6</v>
      </c>
      <c r="R9" s="7">
        <f t="shared" si="6"/>
        <v>3.2223799272623401E-6</v>
      </c>
      <c r="S9" s="7">
        <f t="shared" si="6"/>
        <v>3.2223799272623401E-6</v>
      </c>
      <c r="T9" s="7">
        <f t="shared" si="6"/>
        <v>3.2223799272623401E-6</v>
      </c>
      <c r="U9" s="7">
        <f t="shared" si="6"/>
        <v>3.2223799272623401E-6</v>
      </c>
      <c r="V9" s="7">
        <f t="shared" si="6"/>
        <v>3.2223799272623401E-6</v>
      </c>
      <c r="W9" s="7">
        <f t="shared" si="6"/>
        <v>3.2223799272623401E-6</v>
      </c>
      <c r="X9" s="7">
        <f t="shared" si="6"/>
        <v>3.2223799272623401E-6</v>
      </c>
      <c r="Y9" s="7">
        <f t="shared" si="6"/>
        <v>3.2223799272623401E-6</v>
      </c>
      <c r="Z9" s="7">
        <f t="shared" si="6"/>
        <v>3.2223799272623401E-6</v>
      </c>
      <c r="AA9" s="7">
        <f t="shared" si="6"/>
        <v>3.2223799272623401E-6</v>
      </c>
      <c r="AB9" s="7">
        <f t="shared" si="6"/>
        <v>3.2223799272623401E-6</v>
      </c>
      <c r="AC9" s="7">
        <f t="shared" si="6"/>
        <v>3.2223799272623401E-6</v>
      </c>
      <c r="AD9" s="7">
        <f t="shared" si="6"/>
        <v>3.2223799272623401E-6</v>
      </c>
      <c r="AE9" s="7">
        <f t="shared" si="6"/>
        <v>3.2223799272623401E-6</v>
      </c>
      <c r="AF9" s="7">
        <f t="shared" si="6"/>
        <v>3.2223799272623401E-6</v>
      </c>
      <c r="AG9" s="7">
        <f t="shared" si="6"/>
        <v>3.2223799272623401E-6</v>
      </c>
      <c r="AH9" s="7">
        <f t="shared" si="6"/>
        <v>3.2223799272623401E-6</v>
      </c>
      <c r="AI9" s="7">
        <f t="shared" si="6"/>
        <v>3.2223799272623401E-6</v>
      </c>
    </row>
    <row r="11" spans="1:35" x14ac:dyDescent="0.45">
      <c r="D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.265625" defaultRowHeight="15" customHeight="1" x14ac:dyDescent="0.35"/>
  <cols>
    <col min="1" max="1" width="20.73046875" style="30" hidden="1" customWidth="1"/>
    <col min="2" max="2" width="45.73046875" style="30" customWidth="1"/>
    <col min="3" max="31" width="9.265625" style="30"/>
    <col min="32" max="32" width="8" style="30" customWidth="1"/>
    <col min="33" max="16384" width="9.265625" style="30"/>
  </cols>
  <sheetData>
    <row r="1" spans="1:30" ht="15" customHeight="1" thickBot="1" x14ac:dyDescent="0.4">
      <c r="B1" s="31" t="s">
        <v>85</v>
      </c>
      <c r="C1" s="32">
        <v>2014</v>
      </c>
      <c r="D1" s="32">
        <v>2015</v>
      </c>
      <c r="E1" s="32">
        <v>2016</v>
      </c>
      <c r="F1" s="32">
        <v>2017</v>
      </c>
      <c r="G1" s="32">
        <v>2018</v>
      </c>
      <c r="H1" s="32">
        <v>2019</v>
      </c>
      <c r="I1" s="32">
        <v>2020</v>
      </c>
      <c r="J1" s="32">
        <v>2021</v>
      </c>
      <c r="K1" s="32">
        <v>2022</v>
      </c>
      <c r="L1" s="32">
        <v>2023</v>
      </c>
      <c r="M1" s="32">
        <v>2024</v>
      </c>
      <c r="N1" s="32">
        <v>2025</v>
      </c>
      <c r="O1" s="32">
        <v>2026</v>
      </c>
      <c r="P1" s="32">
        <v>2027</v>
      </c>
      <c r="Q1" s="32">
        <v>2028</v>
      </c>
      <c r="R1" s="32">
        <v>2029</v>
      </c>
      <c r="S1" s="32">
        <v>2030</v>
      </c>
      <c r="T1" s="32">
        <v>2031</v>
      </c>
      <c r="U1" s="32">
        <v>2032</v>
      </c>
      <c r="V1" s="32">
        <v>2033</v>
      </c>
      <c r="W1" s="32">
        <v>2034</v>
      </c>
      <c r="X1" s="32">
        <v>2035</v>
      </c>
      <c r="Y1" s="32">
        <v>2036</v>
      </c>
      <c r="Z1" s="32">
        <v>2037</v>
      </c>
      <c r="AA1" s="32">
        <v>2038</v>
      </c>
      <c r="AB1" s="32">
        <v>2039</v>
      </c>
      <c r="AC1" s="32">
        <v>2040</v>
      </c>
    </row>
    <row r="2" spans="1:30" ht="15" customHeight="1" thickTop="1" x14ac:dyDescent="0.35"/>
    <row r="3" spans="1:30" ht="15" customHeight="1" x14ac:dyDescent="0.35">
      <c r="C3" s="33" t="s">
        <v>86</v>
      </c>
      <c r="D3" s="33" t="s">
        <v>87</v>
      </c>
      <c r="E3" s="33"/>
      <c r="F3" s="33"/>
      <c r="G3" s="33"/>
    </row>
    <row r="4" spans="1:30" ht="15" customHeight="1" x14ac:dyDescent="0.35">
      <c r="C4" s="33" t="s">
        <v>88</v>
      </c>
      <c r="D4" s="33" t="s">
        <v>89</v>
      </c>
      <c r="E4" s="33"/>
      <c r="F4" s="33"/>
      <c r="G4" s="33" t="s">
        <v>90</v>
      </c>
    </row>
    <row r="5" spans="1:30" ht="15" customHeight="1" x14ac:dyDescent="0.35">
      <c r="C5" s="33" t="s">
        <v>91</v>
      </c>
      <c r="D5" s="33" t="s">
        <v>92</v>
      </c>
      <c r="E5" s="33"/>
      <c r="F5" s="33"/>
      <c r="G5" s="33"/>
    </row>
    <row r="6" spans="1:30" ht="15" customHeight="1" x14ac:dyDescent="0.35">
      <c r="C6" s="33" t="s">
        <v>93</v>
      </c>
      <c r="D6" s="33"/>
      <c r="E6" s="33" t="s">
        <v>94</v>
      </c>
      <c r="F6" s="33"/>
      <c r="G6" s="33"/>
    </row>
    <row r="10" spans="1:30" ht="15" customHeight="1" x14ac:dyDescent="0.5">
      <c r="A10" s="34" t="s">
        <v>95</v>
      </c>
      <c r="B10" s="35" t="s">
        <v>96</v>
      </c>
    </row>
    <row r="11" spans="1:30" ht="15" customHeight="1" x14ac:dyDescent="0.35">
      <c r="B11" s="31" t="s">
        <v>97</v>
      </c>
    </row>
    <row r="12" spans="1:30" ht="15" customHeight="1" x14ac:dyDescent="0.35">
      <c r="B12" s="31" t="s">
        <v>98</v>
      </c>
      <c r="C12" s="36" t="s">
        <v>98</v>
      </c>
      <c r="D12" s="36" t="s">
        <v>98</v>
      </c>
      <c r="E12" s="36" t="s">
        <v>98</v>
      </c>
      <c r="F12" s="36" t="s">
        <v>98</v>
      </c>
      <c r="G12" s="36" t="s">
        <v>98</v>
      </c>
      <c r="H12" s="36" t="s">
        <v>98</v>
      </c>
      <c r="I12" s="36" t="s">
        <v>98</v>
      </c>
      <c r="J12" s="36" t="s">
        <v>98</v>
      </c>
      <c r="K12" s="36" t="s">
        <v>98</v>
      </c>
      <c r="L12" s="36" t="s">
        <v>98</v>
      </c>
      <c r="M12" s="36" t="s">
        <v>98</v>
      </c>
      <c r="N12" s="36" t="s">
        <v>98</v>
      </c>
      <c r="O12" s="36" t="s">
        <v>98</v>
      </c>
      <c r="P12" s="36" t="s">
        <v>98</v>
      </c>
      <c r="Q12" s="36" t="s">
        <v>98</v>
      </c>
      <c r="R12" s="36" t="s">
        <v>98</v>
      </c>
      <c r="S12" s="36" t="s">
        <v>98</v>
      </c>
      <c r="T12" s="36" t="s">
        <v>98</v>
      </c>
      <c r="U12" s="36" t="s">
        <v>98</v>
      </c>
      <c r="V12" s="36" t="s">
        <v>98</v>
      </c>
      <c r="W12" s="36" t="s">
        <v>98</v>
      </c>
      <c r="X12" s="36" t="s">
        <v>98</v>
      </c>
      <c r="Y12" s="36" t="s">
        <v>98</v>
      </c>
      <c r="Z12" s="36" t="s">
        <v>98</v>
      </c>
      <c r="AA12" s="36" t="s">
        <v>98</v>
      </c>
      <c r="AB12" s="36" t="s">
        <v>98</v>
      </c>
      <c r="AC12" s="36" t="s">
        <v>98</v>
      </c>
      <c r="AD12" s="36" t="s">
        <v>99</v>
      </c>
    </row>
    <row r="13" spans="1:30" ht="15" customHeight="1" thickBot="1" x14ac:dyDescent="0.4">
      <c r="B13" s="32" t="s">
        <v>98</v>
      </c>
      <c r="C13" s="32">
        <v>2014</v>
      </c>
      <c r="D13" s="32">
        <v>2015</v>
      </c>
      <c r="E13" s="32">
        <v>2016</v>
      </c>
      <c r="F13" s="32">
        <v>2017</v>
      </c>
      <c r="G13" s="32">
        <v>2018</v>
      </c>
      <c r="H13" s="32">
        <v>2019</v>
      </c>
      <c r="I13" s="32">
        <v>2020</v>
      </c>
      <c r="J13" s="32">
        <v>2021</v>
      </c>
      <c r="K13" s="32">
        <v>2022</v>
      </c>
      <c r="L13" s="32">
        <v>2023</v>
      </c>
      <c r="M13" s="32">
        <v>2024</v>
      </c>
      <c r="N13" s="32">
        <v>2025</v>
      </c>
      <c r="O13" s="32">
        <v>2026</v>
      </c>
      <c r="P13" s="32">
        <v>2027</v>
      </c>
      <c r="Q13" s="32">
        <v>2028</v>
      </c>
      <c r="R13" s="32">
        <v>2029</v>
      </c>
      <c r="S13" s="32">
        <v>2030</v>
      </c>
      <c r="T13" s="32">
        <v>2031</v>
      </c>
      <c r="U13" s="32">
        <v>2032</v>
      </c>
      <c r="V13" s="32">
        <v>2033</v>
      </c>
      <c r="W13" s="32">
        <v>2034</v>
      </c>
      <c r="X13" s="32">
        <v>2035</v>
      </c>
      <c r="Y13" s="32">
        <v>2036</v>
      </c>
      <c r="Z13" s="32">
        <v>2037</v>
      </c>
      <c r="AA13" s="32">
        <v>2038</v>
      </c>
      <c r="AB13" s="32">
        <v>2039</v>
      </c>
      <c r="AC13" s="32">
        <v>2040</v>
      </c>
      <c r="AD13" s="32">
        <v>2040</v>
      </c>
    </row>
    <row r="14" spans="1:30" ht="15" customHeight="1" thickTop="1" x14ac:dyDescent="0.35">
      <c r="B14" s="37" t="s">
        <v>100</v>
      </c>
    </row>
    <row r="15" spans="1:30" ht="15" customHeight="1" x14ac:dyDescent="0.35">
      <c r="B15" s="37" t="s">
        <v>101</v>
      </c>
    </row>
    <row r="16" spans="1:30" ht="15" customHeight="1" x14ac:dyDescent="0.45">
      <c r="A16" s="34" t="s">
        <v>102</v>
      </c>
      <c r="B16" s="38" t="s">
        <v>103</v>
      </c>
      <c r="C16" s="39">
        <v>6.6360000000000001</v>
      </c>
      <c r="D16" s="39">
        <v>6.6360000000000001</v>
      </c>
      <c r="E16" s="39">
        <v>6.6360000000000001</v>
      </c>
      <c r="F16" s="39">
        <v>6.6360000000000001</v>
      </c>
      <c r="G16" s="39">
        <v>6.6360000000000001</v>
      </c>
      <c r="H16" s="39">
        <v>6.6360000000000001</v>
      </c>
      <c r="I16" s="39">
        <v>6.6360000000000001</v>
      </c>
      <c r="J16" s="39">
        <v>6.6360000000000001</v>
      </c>
      <c r="K16" s="39">
        <v>6.6360000000000001</v>
      </c>
      <c r="L16" s="39">
        <v>6.6360000000000001</v>
      </c>
      <c r="M16" s="39">
        <v>6.6360000000000001</v>
      </c>
      <c r="N16" s="39">
        <v>6.6360000000000001</v>
      </c>
      <c r="O16" s="39">
        <v>6.6360000000000001</v>
      </c>
      <c r="P16" s="39">
        <v>6.6360000000000001</v>
      </c>
      <c r="Q16" s="39">
        <v>6.6360000000000001</v>
      </c>
      <c r="R16" s="39">
        <v>6.6360000000000001</v>
      </c>
      <c r="S16" s="39">
        <v>6.6360000000000001</v>
      </c>
      <c r="T16" s="39">
        <v>6.6360000000000001</v>
      </c>
      <c r="U16" s="39">
        <v>6.6360000000000001</v>
      </c>
      <c r="V16" s="39">
        <v>6.6360000000000001</v>
      </c>
      <c r="W16" s="39">
        <v>6.6360000000000001</v>
      </c>
      <c r="X16" s="39">
        <v>6.6360000000000001</v>
      </c>
      <c r="Y16" s="39">
        <v>6.6360000000000001</v>
      </c>
      <c r="Z16" s="39">
        <v>6.6360000000000001</v>
      </c>
      <c r="AA16" s="39">
        <v>6.6360000000000001</v>
      </c>
      <c r="AB16" s="39">
        <v>6.6360000000000001</v>
      </c>
      <c r="AC16" s="39">
        <v>6.6360000000000001</v>
      </c>
      <c r="AD16" s="40">
        <v>0</v>
      </c>
    </row>
    <row r="17" spans="1:30" ht="15" customHeight="1" x14ac:dyDescent="0.45">
      <c r="A17" s="34" t="s">
        <v>104</v>
      </c>
      <c r="B17" s="38" t="s">
        <v>105</v>
      </c>
      <c r="C17" s="39">
        <v>5.048</v>
      </c>
      <c r="D17" s="39">
        <v>5.048</v>
      </c>
      <c r="E17" s="39">
        <v>5.048</v>
      </c>
      <c r="F17" s="39">
        <v>5.048</v>
      </c>
      <c r="G17" s="39">
        <v>5.048</v>
      </c>
      <c r="H17" s="39">
        <v>5.048</v>
      </c>
      <c r="I17" s="39">
        <v>5.048</v>
      </c>
      <c r="J17" s="39">
        <v>5.048</v>
      </c>
      <c r="K17" s="39">
        <v>5.048</v>
      </c>
      <c r="L17" s="39">
        <v>5.048</v>
      </c>
      <c r="M17" s="39">
        <v>5.048</v>
      </c>
      <c r="N17" s="39">
        <v>5.048</v>
      </c>
      <c r="O17" s="39">
        <v>5.048</v>
      </c>
      <c r="P17" s="39">
        <v>5.048</v>
      </c>
      <c r="Q17" s="39">
        <v>5.048</v>
      </c>
      <c r="R17" s="39">
        <v>5.048</v>
      </c>
      <c r="S17" s="39">
        <v>5.048</v>
      </c>
      <c r="T17" s="39">
        <v>5.048</v>
      </c>
      <c r="U17" s="39">
        <v>5.048</v>
      </c>
      <c r="V17" s="39">
        <v>5.048</v>
      </c>
      <c r="W17" s="39">
        <v>5.048</v>
      </c>
      <c r="X17" s="39">
        <v>5.048</v>
      </c>
      <c r="Y17" s="39">
        <v>5.048</v>
      </c>
      <c r="Z17" s="39">
        <v>5.048</v>
      </c>
      <c r="AA17" s="39">
        <v>5.048</v>
      </c>
      <c r="AB17" s="39">
        <v>5.048</v>
      </c>
      <c r="AC17" s="39">
        <v>5.048</v>
      </c>
      <c r="AD17" s="40">
        <v>0</v>
      </c>
    </row>
    <row r="18" spans="1:30" ht="15" customHeight="1" x14ac:dyDescent="0.45">
      <c r="A18" s="34" t="s">
        <v>106</v>
      </c>
      <c r="B18" s="38" t="s">
        <v>107</v>
      </c>
      <c r="C18" s="39">
        <v>5.359</v>
      </c>
      <c r="D18" s="39">
        <v>5.359</v>
      </c>
      <c r="E18" s="39">
        <v>5.359</v>
      </c>
      <c r="F18" s="39">
        <v>5.359</v>
      </c>
      <c r="G18" s="39">
        <v>5.359</v>
      </c>
      <c r="H18" s="39">
        <v>5.359</v>
      </c>
      <c r="I18" s="39">
        <v>5.359</v>
      </c>
      <c r="J18" s="39">
        <v>5.359</v>
      </c>
      <c r="K18" s="39">
        <v>5.359</v>
      </c>
      <c r="L18" s="39">
        <v>5.359</v>
      </c>
      <c r="M18" s="39">
        <v>5.359</v>
      </c>
      <c r="N18" s="39">
        <v>5.359</v>
      </c>
      <c r="O18" s="39">
        <v>5.359</v>
      </c>
      <c r="P18" s="39">
        <v>5.359</v>
      </c>
      <c r="Q18" s="39">
        <v>5.359</v>
      </c>
      <c r="R18" s="39">
        <v>5.359</v>
      </c>
      <c r="S18" s="39">
        <v>5.359</v>
      </c>
      <c r="T18" s="39">
        <v>5.359</v>
      </c>
      <c r="U18" s="39">
        <v>5.359</v>
      </c>
      <c r="V18" s="39">
        <v>5.359</v>
      </c>
      <c r="W18" s="39">
        <v>5.359</v>
      </c>
      <c r="X18" s="39">
        <v>5.359</v>
      </c>
      <c r="Y18" s="39">
        <v>5.359</v>
      </c>
      <c r="Z18" s="39">
        <v>5.359</v>
      </c>
      <c r="AA18" s="39">
        <v>5.359</v>
      </c>
      <c r="AB18" s="39">
        <v>5.359</v>
      </c>
      <c r="AC18" s="39">
        <v>5.359</v>
      </c>
      <c r="AD18" s="40">
        <v>0</v>
      </c>
    </row>
    <row r="19" spans="1:30" ht="15" customHeight="1" x14ac:dyDescent="0.45">
      <c r="A19" s="34" t="s">
        <v>108</v>
      </c>
      <c r="B19" s="38" t="s">
        <v>109</v>
      </c>
      <c r="C19" s="39">
        <v>5.8250000000000002</v>
      </c>
      <c r="D19" s="39">
        <v>5.8250000000000002</v>
      </c>
      <c r="E19" s="39">
        <v>5.8250000000000002</v>
      </c>
      <c r="F19" s="39">
        <v>5.8250000000000002</v>
      </c>
      <c r="G19" s="39">
        <v>5.8250000000000002</v>
      </c>
      <c r="H19" s="39">
        <v>5.8250000000000002</v>
      </c>
      <c r="I19" s="39">
        <v>5.8250000000000002</v>
      </c>
      <c r="J19" s="39">
        <v>5.8250000000000002</v>
      </c>
      <c r="K19" s="39">
        <v>5.8250000000000002</v>
      </c>
      <c r="L19" s="39">
        <v>5.8250000000000002</v>
      </c>
      <c r="M19" s="39">
        <v>5.8250000000000002</v>
      </c>
      <c r="N19" s="39">
        <v>5.8250000000000002</v>
      </c>
      <c r="O19" s="39">
        <v>5.8250000000000002</v>
      </c>
      <c r="P19" s="39">
        <v>5.8250000000000002</v>
      </c>
      <c r="Q19" s="39">
        <v>5.8250000000000002</v>
      </c>
      <c r="R19" s="39">
        <v>5.8250000000000002</v>
      </c>
      <c r="S19" s="39">
        <v>5.8250000000000002</v>
      </c>
      <c r="T19" s="39">
        <v>5.8250000000000002</v>
      </c>
      <c r="U19" s="39">
        <v>5.8250000000000002</v>
      </c>
      <c r="V19" s="39">
        <v>5.8250000000000002</v>
      </c>
      <c r="W19" s="39">
        <v>5.8250000000000002</v>
      </c>
      <c r="X19" s="39">
        <v>5.8250000000000002</v>
      </c>
      <c r="Y19" s="39">
        <v>5.8250000000000002</v>
      </c>
      <c r="Z19" s="39">
        <v>5.8250000000000002</v>
      </c>
      <c r="AA19" s="39">
        <v>5.8250000000000002</v>
      </c>
      <c r="AB19" s="39">
        <v>5.8250000000000002</v>
      </c>
      <c r="AC19" s="39">
        <v>5.8250000000000002</v>
      </c>
      <c r="AD19" s="40">
        <v>0</v>
      </c>
    </row>
    <row r="20" spans="1:30" ht="15" customHeight="1" x14ac:dyDescent="0.45">
      <c r="A20" s="34" t="s">
        <v>110</v>
      </c>
      <c r="B20" s="38" t="s">
        <v>111</v>
      </c>
      <c r="C20" s="39">
        <v>5.777863</v>
      </c>
      <c r="D20" s="39">
        <v>5.7776040000000002</v>
      </c>
      <c r="E20" s="39">
        <v>5.7768470000000001</v>
      </c>
      <c r="F20" s="39">
        <v>5.7763229999999997</v>
      </c>
      <c r="G20" s="39">
        <v>5.7749090000000001</v>
      </c>
      <c r="H20" s="39">
        <v>5.7742389999999997</v>
      </c>
      <c r="I20" s="39">
        <v>5.7735060000000002</v>
      </c>
      <c r="J20" s="39">
        <v>5.7727560000000002</v>
      </c>
      <c r="K20" s="39">
        <v>5.7718249999999998</v>
      </c>
      <c r="L20" s="39">
        <v>5.7708659999999998</v>
      </c>
      <c r="M20" s="39">
        <v>5.7718049999999996</v>
      </c>
      <c r="N20" s="39">
        <v>5.7717939999999999</v>
      </c>
      <c r="O20" s="39">
        <v>5.7729109999999997</v>
      </c>
      <c r="P20" s="39">
        <v>5.7734620000000003</v>
      </c>
      <c r="Q20" s="39">
        <v>5.7726959999999998</v>
      </c>
      <c r="R20" s="39">
        <v>5.7737030000000003</v>
      </c>
      <c r="S20" s="39">
        <v>5.773695</v>
      </c>
      <c r="T20" s="39">
        <v>5.7735760000000003</v>
      </c>
      <c r="U20" s="39">
        <v>5.7734540000000001</v>
      </c>
      <c r="V20" s="39">
        <v>5.7732770000000002</v>
      </c>
      <c r="W20" s="39">
        <v>5.7731890000000003</v>
      </c>
      <c r="X20" s="39">
        <v>5.7730040000000002</v>
      </c>
      <c r="Y20" s="39">
        <v>5.7730819999999996</v>
      </c>
      <c r="Z20" s="39">
        <v>5.772767</v>
      </c>
      <c r="AA20" s="39">
        <v>5.7722980000000002</v>
      </c>
      <c r="AB20" s="39">
        <v>5.7723940000000002</v>
      </c>
      <c r="AC20" s="39">
        <v>5.7724089999999997</v>
      </c>
      <c r="AD20" s="40">
        <v>-3.6000000000000001E-5</v>
      </c>
    </row>
    <row r="21" spans="1:30" ht="15" customHeight="1" x14ac:dyDescent="0.45">
      <c r="A21" s="34" t="s">
        <v>112</v>
      </c>
      <c r="B21" s="38" t="s">
        <v>113</v>
      </c>
      <c r="C21" s="39">
        <v>5.777863</v>
      </c>
      <c r="D21" s="39">
        <v>5.7776040000000002</v>
      </c>
      <c r="E21" s="39">
        <v>5.7768470000000001</v>
      </c>
      <c r="F21" s="39">
        <v>5.7763229999999997</v>
      </c>
      <c r="G21" s="39">
        <v>5.7749090000000001</v>
      </c>
      <c r="H21" s="39">
        <v>5.7742389999999997</v>
      </c>
      <c r="I21" s="39">
        <v>5.7735060000000002</v>
      </c>
      <c r="J21" s="39">
        <v>5.7727560000000002</v>
      </c>
      <c r="K21" s="39">
        <v>5.7718249999999998</v>
      </c>
      <c r="L21" s="39">
        <v>5.7708659999999998</v>
      </c>
      <c r="M21" s="39">
        <v>5.7718049999999996</v>
      </c>
      <c r="N21" s="39">
        <v>5.7717939999999999</v>
      </c>
      <c r="O21" s="39">
        <v>5.7729109999999997</v>
      </c>
      <c r="P21" s="39">
        <v>5.7734620000000003</v>
      </c>
      <c r="Q21" s="39">
        <v>5.7726959999999998</v>
      </c>
      <c r="R21" s="39">
        <v>5.7737030000000003</v>
      </c>
      <c r="S21" s="39">
        <v>5.773695</v>
      </c>
      <c r="T21" s="39">
        <v>5.7735760000000003</v>
      </c>
      <c r="U21" s="39">
        <v>5.7734540000000001</v>
      </c>
      <c r="V21" s="39">
        <v>5.7732770000000002</v>
      </c>
      <c r="W21" s="39">
        <v>5.7731890000000003</v>
      </c>
      <c r="X21" s="39">
        <v>5.7730040000000002</v>
      </c>
      <c r="Y21" s="39">
        <v>5.7730819999999996</v>
      </c>
      <c r="Z21" s="39">
        <v>5.772767</v>
      </c>
      <c r="AA21" s="39">
        <v>5.7722980000000002</v>
      </c>
      <c r="AB21" s="39">
        <v>5.7723940000000002</v>
      </c>
      <c r="AC21" s="39">
        <v>5.7724089999999997</v>
      </c>
      <c r="AD21" s="40">
        <v>-3.6000000000000001E-5</v>
      </c>
    </row>
    <row r="22" spans="1:30" ht="15" customHeight="1" x14ac:dyDescent="0.45">
      <c r="A22" s="34" t="s">
        <v>114</v>
      </c>
      <c r="B22" s="38" t="s">
        <v>115</v>
      </c>
      <c r="C22" s="39">
        <v>5.777863</v>
      </c>
      <c r="D22" s="39">
        <v>5.7776040000000002</v>
      </c>
      <c r="E22" s="39">
        <v>5.7768470000000001</v>
      </c>
      <c r="F22" s="39">
        <v>5.7763229999999997</v>
      </c>
      <c r="G22" s="39">
        <v>5.7749090000000001</v>
      </c>
      <c r="H22" s="39">
        <v>5.7742389999999997</v>
      </c>
      <c r="I22" s="39">
        <v>5.7735060000000002</v>
      </c>
      <c r="J22" s="39">
        <v>5.7727560000000002</v>
      </c>
      <c r="K22" s="39">
        <v>5.7718249999999998</v>
      </c>
      <c r="L22" s="39">
        <v>5.7708659999999998</v>
      </c>
      <c r="M22" s="39">
        <v>5.7718049999999996</v>
      </c>
      <c r="N22" s="39">
        <v>5.7717939999999999</v>
      </c>
      <c r="O22" s="39">
        <v>5.7729109999999997</v>
      </c>
      <c r="P22" s="39">
        <v>5.7734620000000003</v>
      </c>
      <c r="Q22" s="39">
        <v>5.7726959999999998</v>
      </c>
      <c r="R22" s="39">
        <v>5.7737030000000003</v>
      </c>
      <c r="S22" s="39">
        <v>5.773695</v>
      </c>
      <c r="T22" s="39">
        <v>5.7735760000000003</v>
      </c>
      <c r="U22" s="39">
        <v>5.7734540000000001</v>
      </c>
      <c r="V22" s="39">
        <v>5.7732770000000002</v>
      </c>
      <c r="W22" s="39">
        <v>5.7731890000000003</v>
      </c>
      <c r="X22" s="39">
        <v>5.7730040000000002</v>
      </c>
      <c r="Y22" s="39">
        <v>5.7730819999999996</v>
      </c>
      <c r="Z22" s="39">
        <v>5.772767</v>
      </c>
      <c r="AA22" s="39">
        <v>5.7722980000000002</v>
      </c>
      <c r="AB22" s="39">
        <v>5.7723940000000002</v>
      </c>
      <c r="AC22" s="39">
        <v>5.7724089999999997</v>
      </c>
      <c r="AD22" s="40">
        <v>-3.6000000000000001E-5</v>
      </c>
    </row>
    <row r="23" spans="1:30" ht="15" customHeight="1" x14ac:dyDescent="0.45">
      <c r="A23" s="34" t="s">
        <v>116</v>
      </c>
      <c r="B23" s="38" t="s">
        <v>117</v>
      </c>
      <c r="C23" s="39">
        <v>5.777863</v>
      </c>
      <c r="D23" s="39">
        <v>5.7776040000000002</v>
      </c>
      <c r="E23" s="39">
        <v>5.7768470000000001</v>
      </c>
      <c r="F23" s="39">
        <v>5.7763229999999997</v>
      </c>
      <c r="G23" s="39">
        <v>5.7749090000000001</v>
      </c>
      <c r="H23" s="39">
        <v>5.7742389999999997</v>
      </c>
      <c r="I23" s="39">
        <v>5.7735060000000002</v>
      </c>
      <c r="J23" s="39">
        <v>5.7727560000000002</v>
      </c>
      <c r="K23" s="39">
        <v>5.7718249999999998</v>
      </c>
      <c r="L23" s="39">
        <v>5.7708659999999998</v>
      </c>
      <c r="M23" s="39">
        <v>5.7718049999999996</v>
      </c>
      <c r="N23" s="39">
        <v>5.7717939999999999</v>
      </c>
      <c r="O23" s="39">
        <v>5.7729109999999997</v>
      </c>
      <c r="P23" s="39">
        <v>5.7734620000000003</v>
      </c>
      <c r="Q23" s="39">
        <v>5.7726959999999998</v>
      </c>
      <c r="R23" s="39">
        <v>5.7737030000000003</v>
      </c>
      <c r="S23" s="39">
        <v>5.773695</v>
      </c>
      <c r="T23" s="39">
        <v>5.7735760000000003</v>
      </c>
      <c r="U23" s="39">
        <v>5.7734540000000001</v>
      </c>
      <c r="V23" s="39">
        <v>5.7732770000000002</v>
      </c>
      <c r="W23" s="39">
        <v>5.7731890000000003</v>
      </c>
      <c r="X23" s="39">
        <v>5.7730040000000002</v>
      </c>
      <c r="Y23" s="39">
        <v>5.7730819999999996</v>
      </c>
      <c r="Z23" s="39">
        <v>5.772767</v>
      </c>
      <c r="AA23" s="39">
        <v>5.7722980000000002</v>
      </c>
      <c r="AB23" s="39">
        <v>5.7723940000000002</v>
      </c>
      <c r="AC23" s="39">
        <v>5.7724089999999997</v>
      </c>
      <c r="AD23" s="40">
        <v>-3.6000000000000001E-5</v>
      </c>
    </row>
    <row r="24" spans="1:30" ht="15" customHeight="1" x14ac:dyDescent="0.45">
      <c r="A24" s="34" t="s">
        <v>118</v>
      </c>
      <c r="B24" s="38" t="s">
        <v>119</v>
      </c>
      <c r="C24" s="39">
        <v>5.777863</v>
      </c>
      <c r="D24" s="39">
        <v>5.7776040000000002</v>
      </c>
      <c r="E24" s="39">
        <v>5.7768470000000001</v>
      </c>
      <c r="F24" s="39">
        <v>5.7763229999999997</v>
      </c>
      <c r="G24" s="39">
        <v>5.7749090000000001</v>
      </c>
      <c r="H24" s="39">
        <v>5.7742389999999997</v>
      </c>
      <c r="I24" s="39">
        <v>5.7735060000000002</v>
      </c>
      <c r="J24" s="39">
        <v>5.7727560000000002</v>
      </c>
      <c r="K24" s="39">
        <v>5.7718249999999998</v>
      </c>
      <c r="L24" s="39">
        <v>5.7708659999999998</v>
      </c>
      <c r="M24" s="39">
        <v>5.7718049999999996</v>
      </c>
      <c r="N24" s="39">
        <v>5.7717939999999999</v>
      </c>
      <c r="O24" s="39">
        <v>5.7729109999999997</v>
      </c>
      <c r="P24" s="39">
        <v>5.7734620000000003</v>
      </c>
      <c r="Q24" s="39">
        <v>5.7726959999999998</v>
      </c>
      <c r="R24" s="39">
        <v>5.7737030000000003</v>
      </c>
      <c r="S24" s="39">
        <v>5.773695</v>
      </c>
      <c r="T24" s="39">
        <v>5.7735760000000003</v>
      </c>
      <c r="U24" s="39">
        <v>5.7734540000000001</v>
      </c>
      <c r="V24" s="39">
        <v>5.7732770000000002</v>
      </c>
      <c r="W24" s="39">
        <v>5.7731890000000003</v>
      </c>
      <c r="X24" s="39">
        <v>5.7730040000000002</v>
      </c>
      <c r="Y24" s="39">
        <v>5.7730819999999996</v>
      </c>
      <c r="Z24" s="39">
        <v>5.772767</v>
      </c>
      <c r="AA24" s="39">
        <v>5.7722980000000002</v>
      </c>
      <c r="AB24" s="39">
        <v>5.7723940000000002</v>
      </c>
      <c r="AC24" s="39">
        <v>5.7724089999999997</v>
      </c>
      <c r="AD24" s="40">
        <v>-3.6000000000000001E-5</v>
      </c>
    </row>
    <row r="25" spans="1:30" ht="15" customHeight="1" x14ac:dyDescent="0.45">
      <c r="A25" s="34" t="s">
        <v>120</v>
      </c>
      <c r="B25" s="38" t="s">
        <v>121</v>
      </c>
      <c r="C25" s="39">
        <v>5.777863</v>
      </c>
      <c r="D25" s="39">
        <v>5.7776050000000003</v>
      </c>
      <c r="E25" s="39">
        <v>5.7768470000000001</v>
      </c>
      <c r="F25" s="39">
        <v>5.7763229999999997</v>
      </c>
      <c r="G25" s="39">
        <v>5.7749090000000001</v>
      </c>
      <c r="H25" s="39">
        <v>5.7742389999999997</v>
      </c>
      <c r="I25" s="39">
        <v>5.7735050000000001</v>
      </c>
      <c r="J25" s="39">
        <v>5.7727550000000001</v>
      </c>
      <c r="K25" s="39">
        <v>5.7718249999999998</v>
      </c>
      <c r="L25" s="39">
        <v>5.770867</v>
      </c>
      <c r="M25" s="39">
        <v>5.7718049999999996</v>
      </c>
      <c r="N25" s="39">
        <v>5.7717939999999999</v>
      </c>
      <c r="O25" s="39">
        <v>5.7729109999999997</v>
      </c>
      <c r="P25" s="39">
        <v>5.7734620000000003</v>
      </c>
      <c r="Q25" s="39">
        <v>5.7726959999999998</v>
      </c>
      <c r="R25" s="39">
        <v>5.7737030000000003</v>
      </c>
      <c r="S25" s="39">
        <v>5.773695</v>
      </c>
      <c r="T25" s="39">
        <v>5.7735750000000001</v>
      </c>
      <c r="U25" s="39">
        <v>5.7734529999999999</v>
      </c>
      <c r="V25" s="39">
        <v>5.7732770000000002</v>
      </c>
      <c r="W25" s="39">
        <v>5.7731890000000003</v>
      </c>
      <c r="X25" s="39">
        <v>5.7730030000000001</v>
      </c>
      <c r="Y25" s="39">
        <v>5.7730819999999996</v>
      </c>
      <c r="Z25" s="39">
        <v>5.772767</v>
      </c>
      <c r="AA25" s="39">
        <v>5.7722980000000002</v>
      </c>
      <c r="AB25" s="39">
        <v>5.7723940000000002</v>
      </c>
      <c r="AC25" s="39">
        <v>5.7724089999999997</v>
      </c>
      <c r="AD25" s="40">
        <v>-3.6000000000000001E-5</v>
      </c>
    </row>
    <row r="26" spans="1:30" ht="15" customHeight="1" x14ac:dyDescent="0.45">
      <c r="A26" s="34" t="s">
        <v>122</v>
      </c>
      <c r="B26" s="38" t="s">
        <v>123</v>
      </c>
      <c r="C26" s="39">
        <v>5.8170000000000002</v>
      </c>
      <c r="D26" s="39">
        <v>5.8170000000000002</v>
      </c>
      <c r="E26" s="39">
        <v>5.8170000000000002</v>
      </c>
      <c r="F26" s="39">
        <v>5.8170000000000002</v>
      </c>
      <c r="G26" s="39">
        <v>5.8170000000000002</v>
      </c>
      <c r="H26" s="39">
        <v>5.8170000000000002</v>
      </c>
      <c r="I26" s="39">
        <v>5.8170000000000002</v>
      </c>
      <c r="J26" s="39">
        <v>5.8170000000000002</v>
      </c>
      <c r="K26" s="39">
        <v>5.8170000000000002</v>
      </c>
      <c r="L26" s="39">
        <v>5.8170000000000002</v>
      </c>
      <c r="M26" s="39">
        <v>5.8170000000000002</v>
      </c>
      <c r="N26" s="39">
        <v>5.8170000000000002</v>
      </c>
      <c r="O26" s="39">
        <v>5.8170000000000002</v>
      </c>
      <c r="P26" s="39">
        <v>5.8170000000000002</v>
      </c>
      <c r="Q26" s="39">
        <v>5.8170000000000002</v>
      </c>
      <c r="R26" s="39">
        <v>5.8170000000000002</v>
      </c>
      <c r="S26" s="39">
        <v>5.8170000000000002</v>
      </c>
      <c r="T26" s="39">
        <v>5.8170000000000002</v>
      </c>
      <c r="U26" s="39">
        <v>5.8170000000000002</v>
      </c>
      <c r="V26" s="39">
        <v>5.8170000000000002</v>
      </c>
      <c r="W26" s="39">
        <v>5.8170000000000002</v>
      </c>
      <c r="X26" s="39">
        <v>5.8170000000000002</v>
      </c>
      <c r="Y26" s="39">
        <v>5.8170000000000002</v>
      </c>
      <c r="Z26" s="39">
        <v>5.8170000000000002</v>
      </c>
      <c r="AA26" s="39">
        <v>5.8170000000000002</v>
      </c>
      <c r="AB26" s="39">
        <v>5.8170000000000002</v>
      </c>
      <c r="AC26" s="39">
        <v>5.8170000000000002</v>
      </c>
      <c r="AD26" s="40">
        <v>0</v>
      </c>
    </row>
    <row r="27" spans="1:30" ht="15" customHeight="1" x14ac:dyDescent="0.45">
      <c r="A27" s="34" t="s">
        <v>124</v>
      </c>
      <c r="B27" s="38" t="s">
        <v>125</v>
      </c>
      <c r="C27" s="39">
        <v>5.77</v>
      </c>
      <c r="D27" s="39">
        <v>5.77</v>
      </c>
      <c r="E27" s="39">
        <v>5.77</v>
      </c>
      <c r="F27" s="39">
        <v>5.77</v>
      </c>
      <c r="G27" s="39">
        <v>5.77</v>
      </c>
      <c r="H27" s="39">
        <v>5.77</v>
      </c>
      <c r="I27" s="39">
        <v>5.77</v>
      </c>
      <c r="J27" s="39">
        <v>5.77</v>
      </c>
      <c r="K27" s="39">
        <v>5.77</v>
      </c>
      <c r="L27" s="39">
        <v>5.77</v>
      </c>
      <c r="M27" s="39">
        <v>5.77</v>
      </c>
      <c r="N27" s="39">
        <v>5.77</v>
      </c>
      <c r="O27" s="39">
        <v>5.77</v>
      </c>
      <c r="P27" s="39">
        <v>5.77</v>
      </c>
      <c r="Q27" s="39">
        <v>5.77</v>
      </c>
      <c r="R27" s="39">
        <v>5.77</v>
      </c>
      <c r="S27" s="39">
        <v>5.77</v>
      </c>
      <c r="T27" s="39">
        <v>5.77</v>
      </c>
      <c r="U27" s="39">
        <v>5.77</v>
      </c>
      <c r="V27" s="39">
        <v>5.77</v>
      </c>
      <c r="W27" s="39">
        <v>5.77</v>
      </c>
      <c r="X27" s="39">
        <v>5.77</v>
      </c>
      <c r="Y27" s="39">
        <v>5.77</v>
      </c>
      <c r="Z27" s="39">
        <v>5.77</v>
      </c>
      <c r="AA27" s="39">
        <v>5.77</v>
      </c>
      <c r="AB27" s="39">
        <v>5.77</v>
      </c>
      <c r="AC27" s="39">
        <v>5.77</v>
      </c>
      <c r="AD27" s="40">
        <v>0</v>
      </c>
    </row>
    <row r="28" spans="1:30" ht="15" customHeight="1" x14ac:dyDescent="0.45">
      <c r="A28" s="34" t="s">
        <v>126</v>
      </c>
      <c r="B28" s="38" t="s">
        <v>127</v>
      </c>
      <c r="C28" s="39">
        <v>3.5579999999999998</v>
      </c>
      <c r="D28" s="39">
        <v>3.5579999999999998</v>
      </c>
      <c r="E28" s="39">
        <v>3.5579999999999998</v>
      </c>
      <c r="F28" s="39">
        <v>3.5579999999999998</v>
      </c>
      <c r="G28" s="39">
        <v>3.5579999999999998</v>
      </c>
      <c r="H28" s="39">
        <v>3.5579999999999998</v>
      </c>
      <c r="I28" s="39">
        <v>3.5579999999999998</v>
      </c>
      <c r="J28" s="39">
        <v>3.5579999999999998</v>
      </c>
      <c r="K28" s="39">
        <v>3.5579999999999998</v>
      </c>
      <c r="L28" s="39">
        <v>3.5579999999999998</v>
      </c>
      <c r="M28" s="39">
        <v>3.5579999999999998</v>
      </c>
      <c r="N28" s="39">
        <v>3.5579999999999998</v>
      </c>
      <c r="O28" s="39">
        <v>3.5579999999999998</v>
      </c>
      <c r="P28" s="39">
        <v>3.5579999999999998</v>
      </c>
      <c r="Q28" s="39">
        <v>3.5579999999999998</v>
      </c>
      <c r="R28" s="39">
        <v>3.5579999999999998</v>
      </c>
      <c r="S28" s="39">
        <v>3.5579999999999998</v>
      </c>
      <c r="T28" s="39">
        <v>3.5579999999999998</v>
      </c>
      <c r="U28" s="39">
        <v>3.5579999999999998</v>
      </c>
      <c r="V28" s="39">
        <v>3.5579999999999998</v>
      </c>
      <c r="W28" s="39">
        <v>3.5579999999999998</v>
      </c>
      <c r="X28" s="39">
        <v>3.5579999999999998</v>
      </c>
      <c r="Y28" s="39">
        <v>3.5579999999999998</v>
      </c>
      <c r="Z28" s="39">
        <v>3.5579999999999998</v>
      </c>
      <c r="AA28" s="39">
        <v>3.5579999999999998</v>
      </c>
      <c r="AB28" s="39">
        <v>3.5579999999999998</v>
      </c>
      <c r="AC28" s="39">
        <v>3.5579999999999998</v>
      </c>
      <c r="AD28" s="40">
        <v>0</v>
      </c>
    </row>
    <row r="29" spans="1:30" ht="15" customHeight="1" x14ac:dyDescent="0.45">
      <c r="A29" s="34" t="s">
        <v>128</v>
      </c>
      <c r="B29" s="38" t="s">
        <v>129</v>
      </c>
      <c r="C29" s="39">
        <v>3.9849999999999999</v>
      </c>
      <c r="D29" s="39">
        <v>3.9965709999999999</v>
      </c>
      <c r="E29" s="39">
        <v>3.9965709999999999</v>
      </c>
      <c r="F29" s="39">
        <v>3.9965709999999999</v>
      </c>
      <c r="G29" s="39">
        <v>3.9965709999999999</v>
      </c>
      <c r="H29" s="39">
        <v>3.9965709999999999</v>
      </c>
      <c r="I29" s="39">
        <v>3.9965709999999999</v>
      </c>
      <c r="J29" s="39">
        <v>3.9965709999999999</v>
      </c>
      <c r="K29" s="39">
        <v>3.9965709999999999</v>
      </c>
      <c r="L29" s="39">
        <v>3.9965709999999999</v>
      </c>
      <c r="M29" s="39">
        <v>3.9965709999999999</v>
      </c>
      <c r="N29" s="39">
        <v>3.9965709999999999</v>
      </c>
      <c r="O29" s="39">
        <v>3.9965709999999999</v>
      </c>
      <c r="P29" s="39">
        <v>3.9965709999999999</v>
      </c>
      <c r="Q29" s="39">
        <v>3.9965709999999999</v>
      </c>
      <c r="R29" s="39">
        <v>3.9965709999999999</v>
      </c>
      <c r="S29" s="39">
        <v>3.9965709999999999</v>
      </c>
      <c r="T29" s="39">
        <v>3.9965709999999999</v>
      </c>
      <c r="U29" s="39">
        <v>3.9965709999999999</v>
      </c>
      <c r="V29" s="39">
        <v>3.9965709999999999</v>
      </c>
      <c r="W29" s="39">
        <v>3.9965709999999999</v>
      </c>
      <c r="X29" s="39">
        <v>3.9965709999999999</v>
      </c>
      <c r="Y29" s="39">
        <v>3.9965709999999999</v>
      </c>
      <c r="Z29" s="39">
        <v>3.9965709999999999</v>
      </c>
      <c r="AA29" s="39">
        <v>3.9965709999999999</v>
      </c>
      <c r="AB29" s="39">
        <v>3.9965709999999999</v>
      </c>
      <c r="AC29" s="39">
        <v>3.9965709999999999</v>
      </c>
      <c r="AD29" s="40">
        <v>0</v>
      </c>
    </row>
    <row r="30" spans="1:30" ht="15" customHeight="1" x14ac:dyDescent="0.45">
      <c r="A30" s="34" t="s">
        <v>130</v>
      </c>
      <c r="B30" s="38" t="s">
        <v>131</v>
      </c>
      <c r="C30" s="39">
        <v>5.67</v>
      </c>
      <c r="D30" s="39">
        <v>5.67</v>
      </c>
      <c r="E30" s="39">
        <v>5.67</v>
      </c>
      <c r="F30" s="39">
        <v>5.67</v>
      </c>
      <c r="G30" s="39">
        <v>5.67</v>
      </c>
      <c r="H30" s="39">
        <v>5.67</v>
      </c>
      <c r="I30" s="39">
        <v>5.67</v>
      </c>
      <c r="J30" s="39">
        <v>5.67</v>
      </c>
      <c r="K30" s="39">
        <v>5.67</v>
      </c>
      <c r="L30" s="39">
        <v>5.67</v>
      </c>
      <c r="M30" s="39">
        <v>5.67</v>
      </c>
      <c r="N30" s="39">
        <v>5.67</v>
      </c>
      <c r="O30" s="39">
        <v>5.67</v>
      </c>
      <c r="P30" s="39">
        <v>5.67</v>
      </c>
      <c r="Q30" s="39">
        <v>5.67</v>
      </c>
      <c r="R30" s="39">
        <v>5.67</v>
      </c>
      <c r="S30" s="39">
        <v>5.67</v>
      </c>
      <c r="T30" s="39">
        <v>5.67</v>
      </c>
      <c r="U30" s="39">
        <v>5.67</v>
      </c>
      <c r="V30" s="39">
        <v>5.67</v>
      </c>
      <c r="W30" s="39">
        <v>5.67</v>
      </c>
      <c r="X30" s="39">
        <v>5.67</v>
      </c>
      <c r="Y30" s="39">
        <v>5.67</v>
      </c>
      <c r="Z30" s="39">
        <v>5.67</v>
      </c>
      <c r="AA30" s="39">
        <v>5.67</v>
      </c>
      <c r="AB30" s="39">
        <v>5.67</v>
      </c>
      <c r="AC30" s="39">
        <v>5.67</v>
      </c>
      <c r="AD30" s="40">
        <v>0</v>
      </c>
    </row>
    <row r="31" spans="1:30" ht="15" customHeight="1" x14ac:dyDescent="0.45">
      <c r="A31" s="34" t="s">
        <v>132</v>
      </c>
      <c r="B31" s="38" t="s">
        <v>133</v>
      </c>
      <c r="C31" s="39">
        <v>6.0650000000000004</v>
      </c>
      <c r="D31" s="39">
        <v>6.0650000000000004</v>
      </c>
      <c r="E31" s="39">
        <v>6.0650000000000004</v>
      </c>
      <c r="F31" s="39">
        <v>6.0650000000000004</v>
      </c>
      <c r="G31" s="39">
        <v>6.0650000000000004</v>
      </c>
      <c r="H31" s="39">
        <v>6.0650000000000004</v>
      </c>
      <c r="I31" s="39">
        <v>6.0650000000000004</v>
      </c>
      <c r="J31" s="39">
        <v>6.0650000000000004</v>
      </c>
      <c r="K31" s="39">
        <v>6.0650000000000004</v>
      </c>
      <c r="L31" s="39">
        <v>6.0650000000000004</v>
      </c>
      <c r="M31" s="39">
        <v>6.0650000000000004</v>
      </c>
      <c r="N31" s="39">
        <v>6.0650000000000004</v>
      </c>
      <c r="O31" s="39">
        <v>6.0650000000000004</v>
      </c>
      <c r="P31" s="39">
        <v>6.0650000000000004</v>
      </c>
      <c r="Q31" s="39">
        <v>6.0650000000000004</v>
      </c>
      <c r="R31" s="39">
        <v>6.0650000000000004</v>
      </c>
      <c r="S31" s="39">
        <v>6.0650000000000004</v>
      </c>
      <c r="T31" s="39">
        <v>6.0650000000000004</v>
      </c>
      <c r="U31" s="39">
        <v>6.0650000000000004</v>
      </c>
      <c r="V31" s="39">
        <v>6.0650000000000004</v>
      </c>
      <c r="W31" s="39">
        <v>6.0650000000000004</v>
      </c>
      <c r="X31" s="39">
        <v>6.0650000000000004</v>
      </c>
      <c r="Y31" s="39">
        <v>6.0650000000000004</v>
      </c>
      <c r="Z31" s="39">
        <v>6.0650000000000004</v>
      </c>
      <c r="AA31" s="39">
        <v>6.0650000000000004</v>
      </c>
      <c r="AB31" s="39">
        <v>6.0650000000000004</v>
      </c>
      <c r="AC31" s="39">
        <v>6.0650000000000004</v>
      </c>
      <c r="AD31" s="40">
        <v>0</v>
      </c>
    </row>
    <row r="32" spans="1:30" ht="15" customHeight="1" x14ac:dyDescent="0.45">
      <c r="A32" s="34" t="s">
        <v>134</v>
      </c>
      <c r="B32" s="38" t="s">
        <v>135</v>
      </c>
      <c r="C32" s="39">
        <v>5.0566430000000002</v>
      </c>
      <c r="D32" s="39">
        <v>5.0566430000000002</v>
      </c>
      <c r="E32" s="39">
        <v>5.0566430000000002</v>
      </c>
      <c r="F32" s="39">
        <v>5.0566430000000002</v>
      </c>
      <c r="G32" s="39">
        <v>5.0566430000000002</v>
      </c>
      <c r="H32" s="39">
        <v>5.0566430000000002</v>
      </c>
      <c r="I32" s="39">
        <v>5.0566430000000002</v>
      </c>
      <c r="J32" s="39">
        <v>5.0566430000000002</v>
      </c>
      <c r="K32" s="39">
        <v>5.0566430000000002</v>
      </c>
      <c r="L32" s="39">
        <v>5.0566430000000002</v>
      </c>
      <c r="M32" s="39">
        <v>5.0566430000000002</v>
      </c>
      <c r="N32" s="39">
        <v>5.0553489999999996</v>
      </c>
      <c r="O32" s="39">
        <v>5.0538280000000002</v>
      </c>
      <c r="P32" s="39">
        <v>5.0522629999999999</v>
      </c>
      <c r="Q32" s="39">
        <v>5.0514979999999996</v>
      </c>
      <c r="R32" s="39">
        <v>5.0506010000000003</v>
      </c>
      <c r="S32" s="39">
        <v>5.0495460000000003</v>
      </c>
      <c r="T32" s="39">
        <v>5.0483070000000003</v>
      </c>
      <c r="U32" s="39">
        <v>5.0468520000000003</v>
      </c>
      <c r="V32" s="39">
        <v>5.0451430000000004</v>
      </c>
      <c r="W32" s="39">
        <v>5.0431350000000004</v>
      </c>
      <c r="X32" s="39">
        <v>5.0407760000000001</v>
      </c>
      <c r="Y32" s="39">
        <v>5.0380039999999999</v>
      </c>
      <c r="Z32" s="39">
        <v>5.0347499999999998</v>
      </c>
      <c r="AA32" s="39">
        <v>5.0309280000000003</v>
      </c>
      <c r="AB32" s="39">
        <v>5.0264369999999996</v>
      </c>
      <c r="AC32" s="39">
        <v>5.0211629999999996</v>
      </c>
      <c r="AD32" s="40">
        <v>-2.8200000000000002E-4</v>
      </c>
    </row>
    <row r="33" spans="1:30" ht="15" customHeight="1" x14ac:dyDescent="0.45">
      <c r="A33" s="34" t="s">
        <v>136</v>
      </c>
      <c r="B33" s="38" t="s">
        <v>137</v>
      </c>
      <c r="C33" s="39">
        <v>5.0566430000000002</v>
      </c>
      <c r="D33" s="39">
        <v>5.0566430000000002</v>
      </c>
      <c r="E33" s="39">
        <v>5.0566430000000002</v>
      </c>
      <c r="F33" s="39">
        <v>5.0566430000000002</v>
      </c>
      <c r="G33" s="39">
        <v>5.0566430000000002</v>
      </c>
      <c r="H33" s="39">
        <v>5.0566430000000002</v>
      </c>
      <c r="I33" s="39">
        <v>5.0566430000000002</v>
      </c>
      <c r="J33" s="39">
        <v>5.0566430000000002</v>
      </c>
      <c r="K33" s="39">
        <v>5.0566430000000002</v>
      </c>
      <c r="L33" s="39">
        <v>5.0566430000000002</v>
      </c>
      <c r="M33" s="39">
        <v>5.0566430000000002</v>
      </c>
      <c r="N33" s="39">
        <v>5.0550179999999996</v>
      </c>
      <c r="O33" s="39">
        <v>5.0536269999999996</v>
      </c>
      <c r="P33" s="39">
        <v>5.0518049999999999</v>
      </c>
      <c r="Q33" s="39">
        <v>5.050961</v>
      </c>
      <c r="R33" s="39">
        <v>5.0499679999999998</v>
      </c>
      <c r="S33" s="39">
        <v>5.0488020000000002</v>
      </c>
      <c r="T33" s="39">
        <v>5.0474329999999998</v>
      </c>
      <c r="U33" s="39">
        <v>5.0458249999999998</v>
      </c>
      <c r="V33" s="39">
        <v>5.0439350000000003</v>
      </c>
      <c r="W33" s="39">
        <v>5.0417160000000001</v>
      </c>
      <c r="X33" s="39">
        <v>5.0391089999999998</v>
      </c>
      <c r="Y33" s="39">
        <v>5.0360469999999999</v>
      </c>
      <c r="Z33" s="39">
        <v>5.0324489999999997</v>
      </c>
      <c r="AA33" s="39">
        <v>5.0282239999999998</v>
      </c>
      <c r="AB33" s="39">
        <v>5.0232599999999996</v>
      </c>
      <c r="AC33" s="39">
        <v>5.0174300000000001</v>
      </c>
      <c r="AD33" s="40">
        <v>-3.1100000000000002E-4</v>
      </c>
    </row>
    <row r="34" spans="1:30" ht="15" customHeight="1" x14ac:dyDescent="0.45">
      <c r="A34" s="34" t="s">
        <v>138</v>
      </c>
      <c r="B34" s="38" t="s">
        <v>139</v>
      </c>
      <c r="C34" s="39">
        <v>5.0566430000000002</v>
      </c>
      <c r="D34" s="39">
        <v>5.0566430000000002</v>
      </c>
      <c r="E34" s="39">
        <v>5.0566430000000002</v>
      </c>
      <c r="F34" s="39">
        <v>5.0566430000000002</v>
      </c>
      <c r="G34" s="39">
        <v>5.0566430000000002</v>
      </c>
      <c r="H34" s="39">
        <v>5.0566430000000002</v>
      </c>
      <c r="I34" s="39">
        <v>5.0566430000000002</v>
      </c>
      <c r="J34" s="39">
        <v>5.0566430000000002</v>
      </c>
      <c r="K34" s="39">
        <v>5.0566430000000002</v>
      </c>
      <c r="L34" s="39">
        <v>5.0566430000000002</v>
      </c>
      <c r="M34" s="39">
        <v>5.0566430000000002</v>
      </c>
      <c r="N34" s="39">
        <v>5.0557109999999996</v>
      </c>
      <c r="O34" s="39">
        <v>5.0530799999999996</v>
      </c>
      <c r="P34" s="39">
        <v>5.0515340000000002</v>
      </c>
      <c r="Q34" s="39">
        <v>5.0506409999999997</v>
      </c>
      <c r="R34" s="39">
        <v>5.0495929999999998</v>
      </c>
      <c r="S34" s="39">
        <v>5.048362</v>
      </c>
      <c r="T34" s="39">
        <v>5.0469160000000004</v>
      </c>
      <c r="U34" s="39">
        <v>5.0452170000000001</v>
      </c>
      <c r="V34" s="39">
        <v>5.0432220000000001</v>
      </c>
      <c r="W34" s="39">
        <v>5.0408780000000002</v>
      </c>
      <c r="X34" s="39">
        <v>5.038125</v>
      </c>
      <c r="Y34" s="39">
        <v>5.034891</v>
      </c>
      <c r="Z34" s="39">
        <v>5.0310930000000003</v>
      </c>
      <c r="AA34" s="39">
        <v>5.0266310000000001</v>
      </c>
      <c r="AB34" s="39">
        <v>5.0213900000000002</v>
      </c>
      <c r="AC34" s="39">
        <v>5.0152340000000004</v>
      </c>
      <c r="AD34" s="40">
        <v>-3.2899999999999997E-4</v>
      </c>
    </row>
    <row r="35" spans="1:30" ht="15" customHeight="1" x14ac:dyDescent="0.45">
      <c r="A35" s="34" t="s">
        <v>140</v>
      </c>
      <c r="B35" s="38" t="s">
        <v>141</v>
      </c>
      <c r="C35" s="39">
        <v>5.2530000000000001</v>
      </c>
      <c r="D35" s="39">
        <v>5.2530000000000001</v>
      </c>
      <c r="E35" s="39">
        <v>5.2530000000000001</v>
      </c>
      <c r="F35" s="39">
        <v>5.2530000000000001</v>
      </c>
      <c r="G35" s="39">
        <v>5.2530000000000001</v>
      </c>
      <c r="H35" s="39">
        <v>5.2530000000000001</v>
      </c>
      <c r="I35" s="39">
        <v>5.2530000000000001</v>
      </c>
      <c r="J35" s="39">
        <v>5.2530000000000001</v>
      </c>
      <c r="K35" s="39">
        <v>5.2530000000000001</v>
      </c>
      <c r="L35" s="39">
        <v>5.2530000000000001</v>
      </c>
      <c r="M35" s="39">
        <v>5.2530000000000001</v>
      </c>
      <c r="N35" s="39">
        <v>5.2530000000000001</v>
      </c>
      <c r="O35" s="39">
        <v>5.2530000000000001</v>
      </c>
      <c r="P35" s="39">
        <v>5.2530000000000001</v>
      </c>
      <c r="Q35" s="39">
        <v>5.2530000000000001</v>
      </c>
      <c r="R35" s="39">
        <v>5.2530000000000001</v>
      </c>
      <c r="S35" s="39">
        <v>5.2530000000000001</v>
      </c>
      <c r="T35" s="39">
        <v>5.2530000000000001</v>
      </c>
      <c r="U35" s="39">
        <v>5.2530000000000001</v>
      </c>
      <c r="V35" s="39">
        <v>5.2530000000000001</v>
      </c>
      <c r="W35" s="39">
        <v>5.2530000000000001</v>
      </c>
      <c r="X35" s="39">
        <v>5.2530000000000001</v>
      </c>
      <c r="Y35" s="39">
        <v>5.2530000000000001</v>
      </c>
      <c r="Z35" s="39">
        <v>5.2530000000000001</v>
      </c>
      <c r="AA35" s="39">
        <v>5.2530000000000001</v>
      </c>
      <c r="AB35" s="39">
        <v>5.2530000000000001</v>
      </c>
      <c r="AC35" s="39">
        <v>5.2530000000000001</v>
      </c>
      <c r="AD35" s="40">
        <v>0</v>
      </c>
    </row>
    <row r="36" spans="1:30" ht="15" customHeight="1" x14ac:dyDescent="0.45">
      <c r="A36" s="34" t="s">
        <v>142</v>
      </c>
      <c r="B36" s="38" t="s">
        <v>143</v>
      </c>
      <c r="C36" s="39">
        <v>4.62</v>
      </c>
      <c r="D36" s="39">
        <v>4.62</v>
      </c>
      <c r="E36" s="39">
        <v>4.62</v>
      </c>
      <c r="F36" s="39">
        <v>4.62</v>
      </c>
      <c r="G36" s="39">
        <v>4.62</v>
      </c>
      <c r="H36" s="39">
        <v>4.62</v>
      </c>
      <c r="I36" s="39">
        <v>4.62</v>
      </c>
      <c r="J36" s="39">
        <v>4.62</v>
      </c>
      <c r="K36" s="39">
        <v>4.62</v>
      </c>
      <c r="L36" s="39">
        <v>4.62</v>
      </c>
      <c r="M36" s="39">
        <v>4.62</v>
      </c>
      <c r="N36" s="39">
        <v>4.62</v>
      </c>
      <c r="O36" s="39">
        <v>4.62</v>
      </c>
      <c r="P36" s="39">
        <v>4.62</v>
      </c>
      <c r="Q36" s="39">
        <v>4.62</v>
      </c>
      <c r="R36" s="39">
        <v>4.62</v>
      </c>
      <c r="S36" s="39">
        <v>4.62</v>
      </c>
      <c r="T36" s="39">
        <v>4.62</v>
      </c>
      <c r="U36" s="39">
        <v>4.62</v>
      </c>
      <c r="V36" s="39">
        <v>4.62</v>
      </c>
      <c r="W36" s="39">
        <v>4.62</v>
      </c>
      <c r="X36" s="39">
        <v>4.62</v>
      </c>
      <c r="Y36" s="39">
        <v>4.62</v>
      </c>
      <c r="Z36" s="39">
        <v>4.62</v>
      </c>
      <c r="AA36" s="39">
        <v>4.62</v>
      </c>
      <c r="AB36" s="39">
        <v>4.62</v>
      </c>
      <c r="AC36" s="39">
        <v>4.62</v>
      </c>
      <c r="AD36" s="40">
        <v>0</v>
      </c>
    </row>
    <row r="37" spans="1:30" ht="15" customHeight="1" x14ac:dyDescent="0.45">
      <c r="A37" s="34" t="s">
        <v>144</v>
      </c>
      <c r="B37" s="38" t="s">
        <v>145</v>
      </c>
      <c r="C37" s="39">
        <v>5.8</v>
      </c>
      <c r="D37" s="39">
        <v>5.8</v>
      </c>
      <c r="E37" s="39">
        <v>5.8</v>
      </c>
      <c r="F37" s="39">
        <v>5.8</v>
      </c>
      <c r="G37" s="39">
        <v>5.8</v>
      </c>
      <c r="H37" s="39">
        <v>5.8</v>
      </c>
      <c r="I37" s="39">
        <v>5.8</v>
      </c>
      <c r="J37" s="39">
        <v>5.8</v>
      </c>
      <c r="K37" s="39">
        <v>5.8</v>
      </c>
      <c r="L37" s="39">
        <v>5.8</v>
      </c>
      <c r="M37" s="39">
        <v>5.8</v>
      </c>
      <c r="N37" s="39">
        <v>5.8</v>
      </c>
      <c r="O37" s="39">
        <v>5.8</v>
      </c>
      <c r="P37" s="39">
        <v>5.8</v>
      </c>
      <c r="Q37" s="39">
        <v>5.8</v>
      </c>
      <c r="R37" s="39">
        <v>5.8</v>
      </c>
      <c r="S37" s="39">
        <v>5.8</v>
      </c>
      <c r="T37" s="39">
        <v>5.8</v>
      </c>
      <c r="U37" s="39">
        <v>5.8</v>
      </c>
      <c r="V37" s="39">
        <v>5.8</v>
      </c>
      <c r="W37" s="39">
        <v>5.8</v>
      </c>
      <c r="X37" s="39">
        <v>5.8</v>
      </c>
      <c r="Y37" s="39">
        <v>5.8</v>
      </c>
      <c r="Z37" s="39">
        <v>5.8</v>
      </c>
      <c r="AA37" s="39">
        <v>5.8</v>
      </c>
      <c r="AB37" s="39">
        <v>5.8</v>
      </c>
      <c r="AC37" s="39">
        <v>5.8</v>
      </c>
      <c r="AD37" s="40">
        <v>0</v>
      </c>
    </row>
    <row r="38" spans="1:30" ht="15" customHeight="1" x14ac:dyDescent="0.45">
      <c r="A38" s="34" t="s">
        <v>146</v>
      </c>
      <c r="B38" s="38" t="s">
        <v>147</v>
      </c>
      <c r="C38" s="39">
        <v>5.4411620000000003</v>
      </c>
      <c r="D38" s="39">
        <v>5.4411620000000003</v>
      </c>
      <c r="E38" s="39">
        <v>5.4411620000000003</v>
      </c>
      <c r="F38" s="39">
        <v>5.4411620000000003</v>
      </c>
      <c r="G38" s="39">
        <v>5.4411620000000003</v>
      </c>
      <c r="H38" s="39">
        <v>5.4411620000000003</v>
      </c>
      <c r="I38" s="39">
        <v>5.4411620000000003</v>
      </c>
      <c r="J38" s="39">
        <v>5.4411620000000003</v>
      </c>
      <c r="K38" s="39">
        <v>5.4411620000000003</v>
      </c>
      <c r="L38" s="39">
        <v>5.4411620000000003</v>
      </c>
      <c r="M38" s="39">
        <v>5.4411620000000003</v>
      </c>
      <c r="N38" s="39">
        <v>5.4411620000000003</v>
      </c>
      <c r="O38" s="39">
        <v>5.4411620000000003</v>
      </c>
      <c r="P38" s="39">
        <v>5.4411620000000003</v>
      </c>
      <c r="Q38" s="39">
        <v>5.4411620000000003</v>
      </c>
      <c r="R38" s="39">
        <v>5.4411620000000003</v>
      </c>
      <c r="S38" s="39">
        <v>5.4411620000000003</v>
      </c>
      <c r="T38" s="39">
        <v>5.4411620000000003</v>
      </c>
      <c r="U38" s="39">
        <v>5.4411620000000003</v>
      </c>
      <c r="V38" s="39">
        <v>5.4411620000000003</v>
      </c>
      <c r="W38" s="39">
        <v>5.4411620000000003</v>
      </c>
      <c r="X38" s="39">
        <v>5.4411620000000003</v>
      </c>
      <c r="Y38" s="39">
        <v>5.4411620000000003</v>
      </c>
      <c r="Z38" s="39">
        <v>5.4411620000000003</v>
      </c>
      <c r="AA38" s="39">
        <v>5.4411620000000003</v>
      </c>
      <c r="AB38" s="39">
        <v>5.4411620000000003</v>
      </c>
      <c r="AC38" s="39">
        <v>5.4411620000000003</v>
      </c>
      <c r="AD38" s="40">
        <v>0</v>
      </c>
    </row>
    <row r="39" spans="1:30" ht="15" customHeight="1" x14ac:dyDescent="0.45">
      <c r="A39" s="34" t="s">
        <v>148</v>
      </c>
      <c r="B39" s="38" t="s">
        <v>149</v>
      </c>
      <c r="C39" s="39">
        <v>6.2869999999999999</v>
      </c>
      <c r="D39" s="39">
        <v>6.2869999999999999</v>
      </c>
      <c r="E39" s="39">
        <v>6.2869999999999999</v>
      </c>
      <c r="F39" s="39">
        <v>6.2869999999999999</v>
      </c>
      <c r="G39" s="39">
        <v>6.2869999999999999</v>
      </c>
      <c r="H39" s="39">
        <v>6.2869999999999999</v>
      </c>
      <c r="I39" s="39">
        <v>6.2869999999999999</v>
      </c>
      <c r="J39" s="39">
        <v>6.2869999999999999</v>
      </c>
      <c r="K39" s="39">
        <v>6.2869999999999999</v>
      </c>
      <c r="L39" s="39">
        <v>6.2869999999999999</v>
      </c>
      <c r="M39" s="39">
        <v>6.2869999999999999</v>
      </c>
      <c r="N39" s="39">
        <v>6.2869999999999999</v>
      </c>
      <c r="O39" s="39">
        <v>6.2869999999999999</v>
      </c>
      <c r="P39" s="39">
        <v>6.2869999999999999</v>
      </c>
      <c r="Q39" s="39">
        <v>6.2869999999999999</v>
      </c>
      <c r="R39" s="39">
        <v>6.2869999999999999</v>
      </c>
      <c r="S39" s="39">
        <v>6.2869999999999999</v>
      </c>
      <c r="T39" s="39">
        <v>6.2869999999999999</v>
      </c>
      <c r="U39" s="39">
        <v>6.2869999999999999</v>
      </c>
      <c r="V39" s="39">
        <v>6.2869999999999999</v>
      </c>
      <c r="W39" s="39">
        <v>6.2869999999999999</v>
      </c>
      <c r="X39" s="39">
        <v>6.2869999999999999</v>
      </c>
      <c r="Y39" s="39">
        <v>6.2869999999999999</v>
      </c>
      <c r="Z39" s="39">
        <v>6.2869999999999999</v>
      </c>
      <c r="AA39" s="39">
        <v>6.2869999999999999</v>
      </c>
      <c r="AB39" s="39">
        <v>6.2869999999999999</v>
      </c>
      <c r="AC39" s="39">
        <v>6.2869999999999999</v>
      </c>
      <c r="AD39" s="40">
        <v>0</v>
      </c>
    </row>
    <row r="40" spans="1:30" ht="15" customHeight="1" x14ac:dyDescent="0.45">
      <c r="A40" s="34" t="s">
        <v>150</v>
      </c>
      <c r="B40" s="38" t="s">
        <v>151</v>
      </c>
      <c r="C40" s="39">
        <v>6.2869999999999999</v>
      </c>
      <c r="D40" s="39">
        <v>6.2869999999999999</v>
      </c>
      <c r="E40" s="39">
        <v>6.2869999999999999</v>
      </c>
      <c r="F40" s="39">
        <v>6.2869999999999999</v>
      </c>
      <c r="G40" s="39">
        <v>6.2869999999999999</v>
      </c>
      <c r="H40" s="39">
        <v>6.2869999999999999</v>
      </c>
      <c r="I40" s="39">
        <v>6.2869999999999999</v>
      </c>
      <c r="J40" s="39">
        <v>6.2869999999999999</v>
      </c>
      <c r="K40" s="39">
        <v>6.2869999999999999</v>
      </c>
      <c r="L40" s="39">
        <v>6.2869999999999999</v>
      </c>
      <c r="M40" s="39">
        <v>6.2869999999999999</v>
      </c>
      <c r="N40" s="39">
        <v>6.2869999999999999</v>
      </c>
      <c r="O40" s="39">
        <v>6.2869999999999999</v>
      </c>
      <c r="P40" s="39">
        <v>6.2869999999999999</v>
      </c>
      <c r="Q40" s="39">
        <v>6.2869999999999999</v>
      </c>
      <c r="R40" s="39">
        <v>6.2869999999999999</v>
      </c>
      <c r="S40" s="39">
        <v>6.2869999999999999</v>
      </c>
      <c r="T40" s="39">
        <v>6.2869999999999999</v>
      </c>
      <c r="U40" s="39">
        <v>6.2869999999999999</v>
      </c>
      <c r="V40" s="39">
        <v>6.2869999999999999</v>
      </c>
      <c r="W40" s="39">
        <v>6.2869999999999999</v>
      </c>
      <c r="X40" s="39">
        <v>6.2869999999999999</v>
      </c>
      <c r="Y40" s="39">
        <v>6.2869999999999999</v>
      </c>
      <c r="Z40" s="39">
        <v>6.2869999999999999</v>
      </c>
      <c r="AA40" s="39">
        <v>6.2869999999999999</v>
      </c>
      <c r="AB40" s="39">
        <v>6.2869999999999999</v>
      </c>
      <c r="AC40" s="39">
        <v>6.2869999999999999</v>
      </c>
      <c r="AD40" s="40">
        <v>0</v>
      </c>
    </row>
    <row r="41" spans="1:30" ht="15" customHeight="1" x14ac:dyDescent="0.45">
      <c r="A41" s="34" t="s">
        <v>152</v>
      </c>
      <c r="B41" s="38" t="s">
        <v>153</v>
      </c>
      <c r="C41" s="39">
        <v>6.2869999999999999</v>
      </c>
      <c r="D41" s="39">
        <v>6.2869999999999999</v>
      </c>
      <c r="E41" s="39">
        <v>6.2869999999999999</v>
      </c>
      <c r="F41" s="39">
        <v>6.2869999999999999</v>
      </c>
      <c r="G41" s="39">
        <v>6.2869999999999999</v>
      </c>
      <c r="H41" s="39">
        <v>6.2869999999999999</v>
      </c>
      <c r="I41" s="39">
        <v>6.2869999999999999</v>
      </c>
      <c r="J41" s="39">
        <v>6.2869999999999999</v>
      </c>
      <c r="K41" s="39">
        <v>6.2869999999999999</v>
      </c>
      <c r="L41" s="39">
        <v>6.2869999999999999</v>
      </c>
      <c r="M41" s="39">
        <v>6.2869999999999999</v>
      </c>
      <c r="N41" s="39">
        <v>6.2869999999999999</v>
      </c>
      <c r="O41" s="39">
        <v>6.2869999999999999</v>
      </c>
      <c r="P41" s="39">
        <v>6.2869999999999999</v>
      </c>
      <c r="Q41" s="39">
        <v>6.2869999999999999</v>
      </c>
      <c r="R41" s="39">
        <v>6.2869999999999999</v>
      </c>
      <c r="S41" s="39">
        <v>6.2869999999999999</v>
      </c>
      <c r="T41" s="39">
        <v>6.2869999999999999</v>
      </c>
      <c r="U41" s="39">
        <v>6.2869999999999999</v>
      </c>
      <c r="V41" s="39">
        <v>6.2869999999999999</v>
      </c>
      <c r="W41" s="39">
        <v>6.2869999999999999</v>
      </c>
      <c r="X41" s="39">
        <v>6.2869999999999999</v>
      </c>
      <c r="Y41" s="39">
        <v>6.2869999999999999</v>
      </c>
      <c r="Z41" s="39">
        <v>6.2869999999999999</v>
      </c>
      <c r="AA41" s="39">
        <v>6.2869999999999999</v>
      </c>
      <c r="AB41" s="39">
        <v>6.2869999999999999</v>
      </c>
      <c r="AC41" s="39">
        <v>6.2869999999999999</v>
      </c>
      <c r="AD41" s="40">
        <v>0</v>
      </c>
    </row>
    <row r="42" spans="1:30" ht="15" customHeight="1" x14ac:dyDescent="0.45">
      <c r="A42" s="34" t="s">
        <v>154</v>
      </c>
      <c r="B42" s="38" t="s">
        <v>155</v>
      </c>
      <c r="C42" s="39">
        <v>6.0975380000000001</v>
      </c>
      <c r="D42" s="39">
        <v>6.1105450000000001</v>
      </c>
      <c r="E42" s="39">
        <v>6.1078970000000004</v>
      </c>
      <c r="F42" s="39">
        <v>6.1129179999999996</v>
      </c>
      <c r="G42" s="39">
        <v>6.1085560000000001</v>
      </c>
      <c r="H42" s="39">
        <v>6.1092560000000002</v>
      </c>
      <c r="I42" s="39">
        <v>6.1089130000000003</v>
      </c>
      <c r="J42" s="39">
        <v>6.1085580000000004</v>
      </c>
      <c r="K42" s="39">
        <v>6.1081960000000004</v>
      </c>
      <c r="L42" s="39">
        <v>6.1078210000000004</v>
      </c>
      <c r="M42" s="39">
        <v>6.1074359999999999</v>
      </c>
      <c r="N42" s="39">
        <v>6.1070399999999996</v>
      </c>
      <c r="O42" s="39">
        <v>6.1066330000000004</v>
      </c>
      <c r="P42" s="39">
        <v>6.1062130000000003</v>
      </c>
      <c r="Q42" s="39">
        <v>6.1057800000000002</v>
      </c>
      <c r="R42" s="39">
        <v>6.1053329999999999</v>
      </c>
      <c r="S42" s="39">
        <v>6.1048720000000003</v>
      </c>
      <c r="T42" s="39">
        <v>6.1043960000000004</v>
      </c>
      <c r="U42" s="39">
        <v>6.1039060000000003</v>
      </c>
      <c r="V42" s="39">
        <v>6.1033980000000003</v>
      </c>
      <c r="W42" s="39">
        <v>6.1028729999999998</v>
      </c>
      <c r="X42" s="39">
        <v>6.1023310000000004</v>
      </c>
      <c r="Y42" s="39">
        <v>6.1022509999999999</v>
      </c>
      <c r="Z42" s="39">
        <v>6.1011879999999996</v>
      </c>
      <c r="AA42" s="39">
        <v>6.1005849999999997</v>
      </c>
      <c r="AB42" s="39">
        <v>6.0999610000000004</v>
      </c>
      <c r="AC42" s="39">
        <v>6.0997760000000003</v>
      </c>
      <c r="AD42" s="40">
        <v>-7.1000000000000005E-5</v>
      </c>
    </row>
    <row r="43" spans="1:30" ht="15" customHeight="1" x14ac:dyDescent="0.45">
      <c r="A43" s="34" t="s">
        <v>156</v>
      </c>
      <c r="B43" s="38" t="s">
        <v>157</v>
      </c>
      <c r="C43" s="39">
        <v>5.1417510000000002</v>
      </c>
      <c r="D43" s="39">
        <v>5.1478799999999998</v>
      </c>
      <c r="E43" s="39">
        <v>5.1704879999999998</v>
      </c>
      <c r="F43" s="39">
        <v>5.1513</v>
      </c>
      <c r="G43" s="39">
        <v>5.1785410000000001</v>
      </c>
      <c r="H43" s="39">
        <v>5.1647489999999996</v>
      </c>
      <c r="I43" s="39">
        <v>5.1569799999999999</v>
      </c>
      <c r="J43" s="39">
        <v>5.1508399999999996</v>
      </c>
      <c r="K43" s="39">
        <v>5.1465909999999999</v>
      </c>
      <c r="L43" s="39">
        <v>5.1443719999999997</v>
      </c>
      <c r="M43" s="39">
        <v>5.1418010000000001</v>
      </c>
      <c r="N43" s="39">
        <v>5.1379599999999996</v>
      </c>
      <c r="O43" s="39">
        <v>5.1348250000000002</v>
      </c>
      <c r="P43" s="39">
        <v>5.1342939999999997</v>
      </c>
      <c r="Q43" s="39">
        <v>5.1339290000000002</v>
      </c>
      <c r="R43" s="39">
        <v>5.1331829999999998</v>
      </c>
      <c r="S43" s="39">
        <v>5.1326539999999996</v>
      </c>
      <c r="T43" s="39">
        <v>5.1310690000000001</v>
      </c>
      <c r="U43" s="39">
        <v>5.1285319999999999</v>
      </c>
      <c r="V43" s="39">
        <v>5.1257479999999997</v>
      </c>
      <c r="W43" s="39">
        <v>5.122954</v>
      </c>
      <c r="X43" s="39">
        <v>5.1210230000000001</v>
      </c>
      <c r="Y43" s="39">
        <v>5.1177950000000001</v>
      </c>
      <c r="Z43" s="39">
        <v>5.114414</v>
      </c>
      <c r="AA43" s="39">
        <v>5.1103459999999998</v>
      </c>
      <c r="AB43" s="39">
        <v>5.1072939999999996</v>
      </c>
      <c r="AC43" s="39">
        <v>5.1040419999999997</v>
      </c>
      <c r="AD43" s="40">
        <v>-3.4200000000000002E-4</v>
      </c>
    </row>
    <row r="44" spans="1:30" ht="15" customHeight="1" x14ac:dyDescent="0.45">
      <c r="A44" s="34" t="s">
        <v>158</v>
      </c>
      <c r="B44" s="38" t="s">
        <v>159</v>
      </c>
      <c r="C44" s="39">
        <v>5.5918049999999999</v>
      </c>
      <c r="D44" s="39">
        <v>5.5175729999999996</v>
      </c>
      <c r="E44" s="39">
        <v>5.5210980000000003</v>
      </c>
      <c r="F44" s="39">
        <v>5.465814</v>
      </c>
      <c r="G44" s="39">
        <v>5.375591</v>
      </c>
      <c r="H44" s="39">
        <v>5.3618040000000002</v>
      </c>
      <c r="I44" s="39">
        <v>5.3507110000000004</v>
      </c>
      <c r="J44" s="39">
        <v>5.346603</v>
      </c>
      <c r="K44" s="39">
        <v>5.3310279999999999</v>
      </c>
      <c r="L44" s="39">
        <v>5.2768110000000004</v>
      </c>
      <c r="M44" s="39">
        <v>5.2560849999999997</v>
      </c>
      <c r="N44" s="39">
        <v>5.2141320000000002</v>
      </c>
      <c r="O44" s="39">
        <v>5.1887480000000004</v>
      </c>
      <c r="P44" s="39">
        <v>5.1824649999999997</v>
      </c>
      <c r="Q44" s="39">
        <v>5.1673109999999998</v>
      </c>
      <c r="R44" s="39">
        <v>5.1520049999999999</v>
      </c>
      <c r="S44" s="39">
        <v>5.1463400000000004</v>
      </c>
      <c r="T44" s="39">
        <v>5.1226989999999999</v>
      </c>
      <c r="U44" s="39">
        <v>5.08826</v>
      </c>
      <c r="V44" s="39">
        <v>5.0572229999999996</v>
      </c>
      <c r="W44" s="39">
        <v>5.0293659999999996</v>
      </c>
      <c r="X44" s="39">
        <v>5.0090539999999999</v>
      </c>
      <c r="Y44" s="39">
        <v>4.9793710000000004</v>
      </c>
      <c r="Z44" s="39">
        <v>4.9400899999999996</v>
      </c>
      <c r="AA44" s="39">
        <v>4.8954060000000004</v>
      </c>
      <c r="AB44" s="39">
        <v>4.861332</v>
      </c>
      <c r="AC44" s="39">
        <v>4.833539</v>
      </c>
      <c r="AD44" s="40">
        <v>-5.28E-3</v>
      </c>
    </row>
    <row r="45" spans="1:30" ht="15" customHeight="1" x14ac:dyDescent="0.45">
      <c r="A45" s="34" t="s">
        <v>160</v>
      </c>
      <c r="B45" s="38" t="s">
        <v>161</v>
      </c>
      <c r="C45" s="39">
        <v>5.3650000000000002</v>
      </c>
      <c r="D45" s="39">
        <v>5.3979419999999996</v>
      </c>
      <c r="E45" s="39">
        <v>5.3383430000000001</v>
      </c>
      <c r="F45" s="39">
        <v>5.2375829999999999</v>
      </c>
      <c r="G45" s="39">
        <v>5.1244560000000003</v>
      </c>
      <c r="H45" s="39">
        <v>5.1068410000000002</v>
      </c>
      <c r="I45" s="39">
        <v>5.1130599999999999</v>
      </c>
      <c r="J45" s="39">
        <v>5.1204729999999996</v>
      </c>
      <c r="K45" s="39">
        <v>5.1298199999999996</v>
      </c>
      <c r="L45" s="39">
        <v>5.1253330000000004</v>
      </c>
      <c r="M45" s="39">
        <v>5.1150549999999999</v>
      </c>
      <c r="N45" s="39">
        <v>5.1100279999999998</v>
      </c>
      <c r="O45" s="39">
        <v>5.1130019999999998</v>
      </c>
      <c r="P45" s="39">
        <v>5.114554</v>
      </c>
      <c r="Q45" s="39">
        <v>5.111809</v>
      </c>
      <c r="R45" s="39">
        <v>5.1093080000000004</v>
      </c>
      <c r="S45" s="39">
        <v>5.1086840000000002</v>
      </c>
      <c r="T45" s="39">
        <v>5.1113119999999999</v>
      </c>
      <c r="U45" s="39">
        <v>5.1197499999999998</v>
      </c>
      <c r="V45" s="39">
        <v>5.1222659999999998</v>
      </c>
      <c r="W45" s="39">
        <v>5.1273999999999997</v>
      </c>
      <c r="X45" s="39">
        <v>5.1282759999999996</v>
      </c>
      <c r="Y45" s="39">
        <v>5.1265549999999998</v>
      </c>
      <c r="Z45" s="39">
        <v>5.1280210000000004</v>
      </c>
      <c r="AA45" s="39">
        <v>5.1324449999999997</v>
      </c>
      <c r="AB45" s="39">
        <v>5.1398720000000004</v>
      </c>
      <c r="AC45" s="39">
        <v>5.1397680000000001</v>
      </c>
      <c r="AD45" s="40">
        <v>-1.9580000000000001E-3</v>
      </c>
    </row>
    <row r="46" spans="1:30" ht="15" customHeight="1" x14ac:dyDescent="0.35">
      <c r="B46" s="41" t="s">
        <v>162</v>
      </c>
    </row>
    <row r="47" spans="1:30" ht="15" customHeight="1" x14ac:dyDescent="0.45">
      <c r="A47" s="34" t="s">
        <v>163</v>
      </c>
      <c r="B47" s="38" t="s">
        <v>164</v>
      </c>
      <c r="C47" s="39">
        <v>5.8</v>
      </c>
      <c r="D47" s="39">
        <v>5.7187770000000002</v>
      </c>
      <c r="E47" s="39">
        <v>5.7347659999999996</v>
      </c>
      <c r="F47" s="39">
        <v>5.7384000000000004</v>
      </c>
      <c r="G47" s="39">
        <v>5.7260939999999998</v>
      </c>
      <c r="H47" s="39">
        <v>5.7253970000000001</v>
      </c>
      <c r="I47" s="39">
        <v>5.7248849999999996</v>
      </c>
      <c r="J47" s="39">
        <v>5.7245819999999998</v>
      </c>
      <c r="K47" s="39">
        <v>5.7226059999999999</v>
      </c>
      <c r="L47" s="39">
        <v>5.7222410000000004</v>
      </c>
      <c r="M47" s="39">
        <v>5.7223620000000004</v>
      </c>
      <c r="N47" s="39">
        <v>5.7216509999999996</v>
      </c>
      <c r="O47" s="39">
        <v>5.7200829999999998</v>
      </c>
      <c r="P47" s="39">
        <v>5.7180569999999999</v>
      </c>
      <c r="Q47" s="39">
        <v>5.7179859999999998</v>
      </c>
      <c r="R47" s="39">
        <v>5.7168850000000004</v>
      </c>
      <c r="S47" s="39">
        <v>5.7160219999999997</v>
      </c>
      <c r="T47" s="39">
        <v>5.7167820000000003</v>
      </c>
      <c r="U47" s="39">
        <v>5.7170949999999996</v>
      </c>
      <c r="V47" s="39">
        <v>5.7161350000000004</v>
      </c>
      <c r="W47" s="39">
        <v>5.7195859999999996</v>
      </c>
      <c r="X47" s="39">
        <v>5.7207080000000001</v>
      </c>
      <c r="Y47" s="39">
        <v>5.7225460000000004</v>
      </c>
      <c r="Z47" s="39">
        <v>5.7244149999999996</v>
      </c>
      <c r="AA47" s="39">
        <v>5.7255779999999996</v>
      </c>
      <c r="AB47" s="39">
        <v>5.7251919999999998</v>
      </c>
      <c r="AC47" s="39">
        <v>5.7252369999999999</v>
      </c>
      <c r="AD47" s="40">
        <v>4.5000000000000003E-5</v>
      </c>
    </row>
    <row r="48" spans="1:30" ht="15" customHeight="1" x14ac:dyDescent="0.45">
      <c r="A48" s="34" t="s">
        <v>165</v>
      </c>
      <c r="B48" s="38" t="s">
        <v>166</v>
      </c>
      <c r="C48" s="39">
        <v>6.0860000000000003</v>
      </c>
      <c r="D48" s="39">
        <v>6.0633790000000003</v>
      </c>
      <c r="E48" s="39">
        <v>6.0282910000000003</v>
      </c>
      <c r="F48" s="39">
        <v>6.037852</v>
      </c>
      <c r="G48" s="39">
        <v>6.0537049999999999</v>
      </c>
      <c r="H48" s="39">
        <v>6.0581100000000001</v>
      </c>
      <c r="I48" s="39">
        <v>6.060791</v>
      </c>
      <c r="J48" s="39">
        <v>6.0587970000000002</v>
      </c>
      <c r="K48" s="39">
        <v>6.0554519999999998</v>
      </c>
      <c r="L48" s="39">
        <v>6.0556330000000003</v>
      </c>
      <c r="M48" s="39">
        <v>6.0576889999999999</v>
      </c>
      <c r="N48" s="39">
        <v>6.0590590000000004</v>
      </c>
      <c r="O48" s="39">
        <v>6.055993</v>
      </c>
      <c r="P48" s="39">
        <v>6.0620500000000002</v>
      </c>
      <c r="Q48" s="39">
        <v>6.0782920000000003</v>
      </c>
      <c r="R48" s="39">
        <v>6.0902539999999998</v>
      </c>
      <c r="S48" s="39">
        <v>6.0952390000000003</v>
      </c>
      <c r="T48" s="39">
        <v>6.1003730000000003</v>
      </c>
      <c r="U48" s="39">
        <v>6.1012969999999997</v>
      </c>
      <c r="V48" s="39">
        <v>6.1043500000000002</v>
      </c>
      <c r="W48" s="39">
        <v>6.1023329999999998</v>
      </c>
      <c r="X48" s="39">
        <v>6.107761</v>
      </c>
      <c r="Y48" s="39">
        <v>6.1101960000000002</v>
      </c>
      <c r="Z48" s="39">
        <v>6.1149769999999997</v>
      </c>
      <c r="AA48" s="39">
        <v>6.1142580000000004</v>
      </c>
      <c r="AB48" s="39">
        <v>6.1134700000000004</v>
      </c>
      <c r="AC48" s="39">
        <v>6.1115019999999998</v>
      </c>
      <c r="AD48" s="40">
        <v>3.1599999999999998E-4</v>
      </c>
    </row>
    <row r="49" spans="1:30" ht="15" customHeight="1" x14ac:dyDescent="0.45">
      <c r="A49" s="34" t="s">
        <v>167</v>
      </c>
      <c r="B49" s="38" t="s">
        <v>168</v>
      </c>
      <c r="C49" s="39">
        <v>5.8</v>
      </c>
      <c r="D49" s="39">
        <v>5.6432310000000001</v>
      </c>
      <c r="E49" s="39">
        <v>5.6432830000000003</v>
      </c>
      <c r="F49" s="39">
        <v>5.6430899999999999</v>
      </c>
      <c r="G49" s="39">
        <v>5.6429239999999998</v>
      </c>
      <c r="H49" s="39">
        <v>5.6427849999999999</v>
      </c>
      <c r="I49" s="39">
        <v>5.6426629999999998</v>
      </c>
      <c r="J49" s="39">
        <v>5.6426369999999997</v>
      </c>
      <c r="K49" s="39">
        <v>5.6426119999999997</v>
      </c>
      <c r="L49" s="39">
        <v>5.6425879999999999</v>
      </c>
      <c r="M49" s="39">
        <v>5.642563</v>
      </c>
      <c r="N49" s="39">
        <v>5.6425390000000002</v>
      </c>
      <c r="O49" s="39">
        <v>5.6425159999999996</v>
      </c>
      <c r="P49" s="39">
        <v>5.6424940000000001</v>
      </c>
      <c r="Q49" s="39">
        <v>5.6424709999999996</v>
      </c>
      <c r="R49" s="39">
        <v>5.6424500000000002</v>
      </c>
      <c r="S49" s="39">
        <v>5.6424269999999996</v>
      </c>
      <c r="T49" s="39">
        <v>5.6424070000000004</v>
      </c>
      <c r="U49" s="39">
        <v>5.6276020000000004</v>
      </c>
      <c r="V49" s="39">
        <v>5.620215</v>
      </c>
      <c r="W49" s="39">
        <v>5.6145680000000002</v>
      </c>
      <c r="X49" s="39">
        <v>5.5869140000000002</v>
      </c>
      <c r="Y49" s="39">
        <v>5.5788289999999998</v>
      </c>
      <c r="Z49" s="39">
        <v>5.5770390000000001</v>
      </c>
      <c r="AA49" s="39">
        <v>5.5711259999999996</v>
      </c>
      <c r="AB49" s="39">
        <v>5.5670299999999999</v>
      </c>
      <c r="AC49" s="39">
        <v>5.5576150000000002</v>
      </c>
      <c r="AD49" s="40">
        <v>-6.11E-4</v>
      </c>
    </row>
    <row r="50" spans="1:30" ht="15" customHeight="1" x14ac:dyDescent="0.45">
      <c r="A50" s="34" t="s">
        <v>169</v>
      </c>
      <c r="B50" s="38" t="s">
        <v>170</v>
      </c>
      <c r="C50" s="39">
        <v>3.723112</v>
      </c>
      <c r="D50" s="39">
        <v>3.7453189999999998</v>
      </c>
      <c r="E50" s="39">
        <v>3.719398</v>
      </c>
      <c r="F50" s="39">
        <v>3.6971780000000001</v>
      </c>
      <c r="G50" s="39">
        <v>3.6662089999999998</v>
      </c>
      <c r="H50" s="39">
        <v>3.655983</v>
      </c>
      <c r="I50" s="39">
        <v>3.6530269999999998</v>
      </c>
      <c r="J50" s="39">
        <v>3.6508129999999999</v>
      </c>
      <c r="K50" s="39">
        <v>3.6504219999999998</v>
      </c>
      <c r="L50" s="39">
        <v>3.6502699999999999</v>
      </c>
      <c r="M50" s="39">
        <v>3.650296</v>
      </c>
      <c r="N50" s="39">
        <v>3.6504340000000002</v>
      </c>
      <c r="O50" s="39">
        <v>3.6514000000000002</v>
      </c>
      <c r="P50" s="39">
        <v>3.652072</v>
      </c>
      <c r="Q50" s="39">
        <v>3.6527150000000002</v>
      </c>
      <c r="R50" s="39">
        <v>3.6538059999999999</v>
      </c>
      <c r="S50" s="39">
        <v>3.6539459999999999</v>
      </c>
      <c r="T50" s="39">
        <v>3.6552549999999999</v>
      </c>
      <c r="U50" s="39">
        <v>3.6566350000000001</v>
      </c>
      <c r="V50" s="39">
        <v>3.6583109999999999</v>
      </c>
      <c r="W50" s="39">
        <v>3.6592009999999999</v>
      </c>
      <c r="X50" s="39">
        <v>3.6601590000000002</v>
      </c>
      <c r="Y50" s="39">
        <v>3.6613370000000001</v>
      </c>
      <c r="Z50" s="39">
        <v>3.661673</v>
      </c>
      <c r="AA50" s="39">
        <v>3.661667</v>
      </c>
      <c r="AB50" s="39">
        <v>3.6620010000000001</v>
      </c>
      <c r="AC50" s="39">
        <v>3.6623260000000002</v>
      </c>
      <c r="AD50" s="40">
        <v>-8.9599999999999999E-4</v>
      </c>
    </row>
    <row r="52" spans="1:30" ht="15" customHeight="1" x14ac:dyDescent="0.35">
      <c r="B52" s="37" t="s">
        <v>171</v>
      </c>
    </row>
    <row r="53" spans="1:30" ht="15" customHeight="1" x14ac:dyDescent="0.45">
      <c r="A53" s="34" t="s">
        <v>172</v>
      </c>
      <c r="B53" s="38" t="s">
        <v>173</v>
      </c>
      <c r="C53" s="39">
        <v>1.0309999999999999</v>
      </c>
      <c r="D53" s="39">
        <v>1.0309999999999999</v>
      </c>
      <c r="E53" s="39">
        <v>1.0309999999999999</v>
      </c>
      <c r="F53" s="39">
        <v>1.0309999999999999</v>
      </c>
      <c r="G53" s="39">
        <v>1.0309999999999999</v>
      </c>
      <c r="H53" s="39">
        <v>1.0309999999999999</v>
      </c>
      <c r="I53" s="39">
        <v>1.0309999999999999</v>
      </c>
      <c r="J53" s="39">
        <v>1.0309999999999999</v>
      </c>
      <c r="K53" s="39">
        <v>1.0309999999999999</v>
      </c>
      <c r="L53" s="39">
        <v>1.0309999999999999</v>
      </c>
      <c r="M53" s="39">
        <v>1.0309999999999999</v>
      </c>
      <c r="N53" s="39">
        <v>1.0309999999999999</v>
      </c>
      <c r="O53" s="39">
        <v>1.0309999999999999</v>
      </c>
      <c r="P53" s="39">
        <v>1.0309999999999999</v>
      </c>
      <c r="Q53" s="39">
        <v>1.0309999999999999</v>
      </c>
      <c r="R53" s="39">
        <v>1.0309999999999999</v>
      </c>
      <c r="S53" s="39">
        <v>1.0309999999999999</v>
      </c>
      <c r="T53" s="39">
        <v>1.0309999999999999</v>
      </c>
      <c r="U53" s="39">
        <v>1.0309999999999999</v>
      </c>
      <c r="V53" s="39">
        <v>1.0309999999999999</v>
      </c>
      <c r="W53" s="39">
        <v>1.0309999999999999</v>
      </c>
      <c r="X53" s="39">
        <v>1.0309999999999999</v>
      </c>
      <c r="Y53" s="39">
        <v>1.0309999999999999</v>
      </c>
      <c r="Z53" s="39">
        <v>1.0309999999999999</v>
      </c>
      <c r="AA53" s="39">
        <v>1.0309999999999999</v>
      </c>
      <c r="AB53" s="39">
        <v>1.0309999999999999</v>
      </c>
      <c r="AC53" s="39">
        <v>1.0309999999999999</v>
      </c>
      <c r="AD53" s="40">
        <v>0</v>
      </c>
    </row>
    <row r="54" spans="1:30" ht="15" customHeight="1" x14ac:dyDescent="0.45">
      <c r="A54" s="34" t="s">
        <v>174</v>
      </c>
      <c r="B54" s="38" t="s">
        <v>175</v>
      </c>
      <c r="C54" s="39">
        <v>1.0289999999999999</v>
      </c>
      <c r="D54" s="39">
        <v>1.0289999999999999</v>
      </c>
      <c r="E54" s="39">
        <v>1.0289999999999999</v>
      </c>
      <c r="F54" s="39">
        <v>1.0289999999999999</v>
      </c>
      <c r="G54" s="39">
        <v>1.0289999999999999</v>
      </c>
      <c r="H54" s="39">
        <v>1.0289999999999999</v>
      </c>
      <c r="I54" s="39">
        <v>1.0289999999999999</v>
      </c>
      <c r="J54" s="39">
        <v>1.0289999999999999</v>
      </c>
      <c r="K54" s="39">
        <v>1.0289999999999999</v>
      </c>
      <c r="L54" s="39">
        <v>1.0289999999999999</v>
      </c>
      <c r="M54" s="39">
        <v>1.0289999999999999</v>
      </c>
      <c r="N54" s="39">
        <v>1.0289999999999999</v>
      </c>
      <c r="O54" s="39">
        <v>1.0289999999999999</v>
      </c>
      <c r="P54" s="39">
        <v>1.0289999999999999</v>
      </c>
      <c r="Q54" s="39">
        <v>1.0289999999999999</v>
      </c>
      <c r="R54" s="39">
        <v>1.0289999999999999</v>
      </c>
      <c r="S54" s="39">
        <v>1.0289999999999999</v>
      </c>
      <c r="T54" s="39">
        <v>1.0289999999999999</v>
      </c>
      <c r="U54" s="39">
        <v>1.0289999999999999</v>
      </c>
      <c r="V54" s="39">
        <v>1.0289999999999999</v>
      </c>
      <c r="W54" s="39">
        <v>1.0289999999999999</v>
      </c>
      <c r="X54" s="39">
        <v>1.0289999999999999</v>
      </c>
      <c r="Y54" s="39">
        <v>1.0289999999999999</v>
      </c>
      <c r="Z54" s="39">
        <v>1.0289999999999999</v>
      </c>
      <c r="AA54" s="39">
        <v>1.0289999999999999</v>
      </c>
      <c r="AB54" s="39">
        <v>1.0289999999999999</v>
      </c>
      <c r="AC54" s="39">
        <v>1.0289999999999999</v>
      </c>
      <c r="AD54" s="40">
        <v>0</v>
      </c>
    </row>
    <row r="55" spans="1:30" ht="15" customHeight="1" x14ac:dyDescent="0.45">
      <c r="A55" s="34" t="s">
        <v>176</v>
      </c>
      <c r="B55" s="38" t="s">
        <v>177</v>
      </c>
      <c r="C55" s="39">
        <v>1.032</v>
      </c>
      <c r="D55" s="39">
        <v>1.032</v>
      </c>
      <c r="E55" s="39">
        <v>1.032</v>
      </c>
      <c r="F55" s="39">
        <v>1.032</v>
      </c>
      <c r="G55" s="39">
        <v>1.032</v>
      </c>
      <c r="H55" s="39">
        <v>1.032</v>
      </c>
      <c r="I55" s="39">
        <v>1.032</v>
      </c>
      <c r="J55" s="39">
        <v>1.032</v>
      </c>
      <c r="K55" s="39">
        <v>1.032</v>
      </c>
      <c r="L55" s="39">
        <v>1.032</v>
      </c>
      <c r="M55" s="39">
        <v>1.032</v>
      </c>
      <c r="N55" s="39">
        <v>1.032</v>
      </c>
      <c r="O55" s="39">
        <v>1.032</v>
      </c>
      <c r="P55" s="39">
        <v>1.032</v>
      </c>
      <c r="Q55" s="39">
        <v>1.032</v>
      </c>
      <c r="R55" s="39">
        <v>1.032</v>
      </c>
      <c r="S55" s="39">
        <v>1.032</v>
      </c>
      <c r="T55" s="39">
        <v>1.032</v>
      </c>
      <c r="U55" s="39">
        <v>1.032</v>
      </c>
      <c r="V55" s="39">
        <v>1.032</v>
      </c>
      <c r="W55" s="39">
        <v>1.032</v>
      </c>
      <c r="X55" s="39">
        <v>1.032</v>
      </c>
      <c r="Y55" s="39">
        <v>1.032</v>
      </c>
      <c r="Z55" s="39">
        <v>1.032</v>
      </c>
      <c r="AA55" s="39">
        <v>1.032</v>
      </c>
      <c r="AB55" s="39">
        <v>1.032</v>
      </c>
      <c r="AC55" s="39">
        <v>1.032</v>
      </c>
      <c r="AD55" s="40">
        <v>0</v>
      </c>
    </row>
    <row r="56" spans="1:30" ht="15" customHeight="1" x14ac:dyDescent="0.45">
      <c r="A56" s="34" t="s">
        <v>178</v>
      </c>
      <c r="B56" s="38" t="s">
        <v>179</v>
      </c>
      <c r="C56" s="39">
        <v>1.0309999999999999</v>
      </c>
      <c r="D56" s="39">
        <v>1.0309999999999999</v>
      </c>
      <c r="E56" s="39">
        <v>1.0309999999999999</v>
      </c>
      <c r="F56" s="39">
        <v>1.0309999999999999</v>
      </c>
      <c r="G56" s="39">
        <v>1.0309999999999999</v>
      </c>
      <c r="H56" s="39">
        <v>1.0309999999999999</v>
      </c>
      <c r="I56" s="39">
        <v>1.0309999999999999</v>
      </c>
      <c r="J56" s="39">
        <v>1.0309999999999999</v>
      </c>
      <c r="K56" s="39">
        <v>1.0309999999999999</v>
      </c>
      <c r="L56" s="39">
        <v>1.0309999999999999</v>
      </c>
      <c r="M56" s="39">
        <v>1.0309999999999999</v>
      </c>
      <c r="N56" s="39">
        <v>1.0309999999999999</v>
      </c>
      <c r="O56" s="39">
        <v>1.0309999999999999</v>
      </c>
      <c r="P56" s="39">
        <v>1.0309999999999999</v>
      </c>
      <c r="Q56" s="39">
        <v>1.0309999999999999</v>
      </c>
      <c r="R56" s="39">
        <v>1.0309999999999999</v>
      </c>
      <c r="S56" s="39">
        <v>1.0309999999999999</v>
      </c>
      <c r="T56" s="39">
        <v>1.0309999999999999</v>
      </c>
      <c r="U56" s="39">
        <v>1.0309999999999999</v>
      </c>
      <c r="V56" s="39">
        <v>1.0309999999999999</v>
      </c>
      <c r="W56" s="39">
        <v>1.0309999999999999</v>
      </c>
      <c r="X56" s="39">
        <v>1.0309999999999999</v>
      </c>
      <c r="Y56" s="39">
        <v>1.0309999999999999</v>
      </c>
      <c r="Z56" s="39">
        <v>1.0309999999999999</v>
      </c>
      <c r="AA56" s="39">
        <v>1.0309999999999999</v>
      </c>
      <c r="AB56" s="39">
        <v>1.0309999999999999</v>
      </c>
      <c r="AC56" s="39">
        <v>1.0309999999999999</v>
      </c>
      <c r="AD56" s="40">
        <v>0</v>
      </c>
    </row>
    <row r="57" spans="1:30" ht="15" customHeight="1" x14ac:dyDescent="0.45">
      <c r="A57" s="34" t="s">
        <v>180</v>
      </c>
      <c r="B57" s="38" t="s">
        <v>181</v>
      </c>
      <c r="C57" s="39">
        <v>1.0249999999999999</v>
      </c>
      <c r="D57" s="39">
        <v>1.0249999999999999</v>
      </c>
      <c r="E57" s="39">
        <v>1.0249999999999999</v>
      </c>
      <c r="F57" s="39">
        <v>1.0249999999999999</v>
      </c>
      <c r="G57" s="39">
        <v>1.0249999999999999</v>
      </c>
      <c r="H57" s="39">
        <v>1.0249999999999999</v>
      </c>
      <c r="I57" s="39">
        <v>1.0249999999999999</v>
      </c>
      <c r="J57" s="39">
        <v>1.0249999999999999</v>
      </c>
      <c r="K57" s="39">
        <v>1.0249999999999999</v>
      </c>
      <c r="L57" s="39">
        <v>1.0249999999999999</v>
      </c>
      <c r="M57" s="39">
        <v>1.0249999999999999</v>
      </c>
      <c r="N57" s="39">
        <v>1.0249999999999999</v>
      </c>
      <c r="O57" s="39">
        <v>1.0249999999999999</v>
      </c>
      <c r="P57" s="39">
        <v>1.0249999999999999</v>
      </c>
      <c r="Q57" s="39">
        <v>1.0249999999999999</v>
      </c>
      <c r="R57" s="39">
        <v>1.0249999999999999</v>
      </c>
      <c r="S57" s="39">
        <v>1.0249999999999999</v>
      </c>
      <c r="T57" s="39">
        <v>1.0249999999999999</v>
      </c>
      <c r="U57" s="39">
        <v>1.0249999999999999</v>
      </c>
      <c r="V57" s="39">
        <v>1.0249999999999999</v>
      </c>
      <c r="W57" s="39">
        <v>1.0249999999999999</v>
      </c>
      <c r="X57" s="39">
        <v>1.0249999999999999</v>
      </c>
      <c r="Y57" s="39">
        <v>1.0249999999999999</v>
      </c>
      <c r="Z57" s="39">
        <v>1.0249999999999999</v>
      </c>
      <c r="AA57" s="39">
        <v>1.0249999999999999</v>
      </c>
      <c r="AB57" s="39">
        <v>1.0249999999999999</v>
      </c>
      <c r="AC57" s="39">
        <v>1.0249999999999999</v>
      </c>
      <c r="AD57" s="40">
        <v>0</v>
      </c>
    </row>
    <row r="58" spans="1:30" ht="15" customHeight="1" x14ac:dyDescent="0.45">
      <c r="A58" s="34" t="s">
        <v>182</v>
      </c>
      <c r="B58" s="38" t="s">
        <v>183</v>
      </c>
      <c r="C58" s="39">
        <v>1.0089999999999999</v>
      </c>
      <c r="D58" s="39">
        <v>1.0089999999999999</v>
      </c>
      <c r="E58" s="39">
        <v>1.0089999999999999</v>
      </c>
      <c r="F58" s="39">
        <v>1.0089999999999999</v>
      </c>
      <c r="G58" s="39">
        <v>1.0089999999999999</v>
      </c>
      <c r="H58" s="39">
        <v>1.0089999999999999</v>
      </c>
      <c r="I58" s="39">
        <v>1.0089999999999999</v>
      </c>
      <c r="J58" s="39">
        <v>1.0089999999999999</v>
      </c>
      <c r="K58" s="39">
        <v>1.0089999999999999</v>
      </c>
      <c r="L58" s="39">
        <v>1.0089999999999999</v>
      </c>
      <c r="M58" s="39">
        <v>1.0089999999999999</v>
      </c>
      <c r="N58" s="39">
        <v>1.0089999999999999</v>
      </c>
      <c r="O58" s="39">
        <v>1.0089999999999999</v>
      </c>
      <c r="P58" s="39">
        <v>1.0089999999999999</v>
      </c>
      <c r="Q58" s="39">
        <v>1.0089999999999999</v>
      </c>
      <c r="R58" s="39">
        <v>1.0089999999999999</v>
      </c>
      <c r="S58" s="39">
        <v>1.0089999999999999</v>
      </c>
      <c r="T58" s="39">
        <v>1.0089999999999999</v>
      </c>
      <c r="U58" s="39">
        <v>1.0089999999999999</v>
      </c>
      <c r="V58" s="39">
        <v>1.0089999999999999</v>
      </c>
      <c r="W58" s="39">
        <v>1.0089999999999999</v>
      </c>
      <c r="X58" s="39">
        <v>1.0089999999999999</v>
      </c>
      <c r="Y58" s="39">
        <v>1.0089999999999999</v>
      </c>
      <c r="Z58" s="39">
        <v>1.0089999999999999</v>
      </c>
      <c r="AA58" s="39">
        <v>1.0089999999999999</v>
      </c>
      <c r="AB58" s="39">
        <v>1.0089999999999999</v>
      </c>
      <c r="AC58" s="39">
        <v>1.0089999999999999</v>
      </c>
      <c r="AD58" s="40">
        <v>0</v>
      </c>
    </row>
    <row r="59" spans="1:30" ht="15" customHeight="1" x14ac:dyDescent="0.45">
      <c r="A59" s="34" t="s">
        <v>184</v>
      </c>
      <c r="B59" s="38" t="s">
        <v>185</v>
      </c>
      <c r="C59" s="39">
        <v>0.96</v>
      </c>
      <c r="D59" s="39">
        <v>0.96</v>
      </c>
      <c r="E59" s="39">
        <v>0.96</v>
      </c>
      <c r="F59" s="39">
        <v>0.96</v>
      </c>
      <c r="G59" s="39">
        <v>0.96</v>
      </c>
      <c r="H59" s="39">
        <v>0.96</v>
      </c>
      <c r="I59" s="39">
        <v>0.96</v>
      </c>
      <c r="J59" s="39">
        <v>0.96</v>
      </c>
      <c r="K59" s="39">
        <v>0.96</v>
      </c>
      <c r="L59" s="39">
        <v>0.96</v>
      </c>
      <c r="M59" s="39">
        <v>0.96</v>
      </c>
      <c r="N59" s="39">
        <v>0.96</v>
      </c>
      <c r="O59" s="39">
        <v>0.96</v>
      </c>
      <c r="P59" s="39">
        <v>0.96</v>
      </c>
      <c r="Q59" s="39">
        <v>0.96</v>
      </c>
      <c r="R59" s="39">
        <v>0.96</v>
      </c>
      <c r="S59" s="39">
        <v>0.96</v>
      </c>
      <c r="T59" s="39">
        <v>0.96</v>
      </c>
      <c r="U59" s="39">
        <v>0.96</v>
      </c>
      <c r="V59" s="39">
        <v>0.96</v>
      </c>
      <c r="W59" s="39">
        <v>0.96</v>
      </c>
      <c r="X59" s="39">
        <v>0.96</v>
      </c>
      <c r="Y59" s="39">
        <v>0.96</v>
      </c>
      <c r="Z59" s="39">
        <v>0.96</v>
      </c>
      <c r="AA59" s="39">
        <v>0.96</v>
      </c>
      <c r="AB59" s="39">
        <v>0.96</v>
      </c>
      <c r="AC59" s="39">
        <v>0.96</v>
      </c>
      <c r="AD59" s="40">
        <v>0</v>
      </c>
    </row>
    <row r="61" spans="1:30" ht="15" customHeight="1" x14ac:dyDescent="0.35">
      <c r="B61" s="37" t="s">
        <v>186</v>
      </c>
    </row>
    <row r="62" spans="1:30" ht="15" customHeight="1" x14ac:dyDescent="0.45">
      <c r="A62" s="34" t="s">
        <v>187</v>
      </c>
      <c r="B62" s="38" t="s">
        <v>179</v>
      </c>
      <c r="C62" s="42">
        <v>20.546782</v>
      </c>
      <c r="D62" s="42">
        <v>20.017552999999999</v>
      </c>
      <c r="E62" s="42">
        <v>19.945554999999999</v>
      </c>
      <c r="F62" s="42">
        <v>19.789207000000001</v>
      </c>
      <c r="G62" s="42">
        <v>19.732267</v>
      </c>
      <c r="H62" s="42">
        <v>19.730547000000001</v>
      </c>
      <c r="I62" s="42">
        <v>19.985742999999999</v>
      </c>
      <c r="J62" s="42">
        <v>19.979469000000002</v>
      </c>
      <c r="K62" s="42">
        <v>20.001135000000001</v>
      </c>
      <c r="L62" s="42">
        <v>19.987636999999999</v>
      </c>
      <c r="M62" s="42">
        <v>19.944527000000001</v>
      </c>
      <c r="N62" s="42">
        <v>19.909984999999999</v>
      </c>
      <c r="O62" s="42">
        <v>19.896563</v>
      </c>
      <c r="P62" s="42">
        <v>19.886492000000001</v>
      </c>
      <c r="Q62" s="42">
        <v>19.870794</v>
      </c>
      <c r="R62" s="42">
        <v>19.856766</v>
      </c>
      <c r="S62" s="42">
        <v>19.81794</v>
      </c>
      <c r="T62" s="42">
        <v>19.955249999999999</v>
      </c>
      <c r="U62" s="42">
        <v>20.134809000000001</v>
      </c>
      <c r="V62" s="42">
        <v>20.197821000000001</v>
      </c>
      <c r="W62" s="42">
        <v>20.223606</v>
      </c>
      <c r="X62" s="42">
        <v>20.199667000000002</v>
      </c>
      <c r="Y62" s="42">
        <v>20.196009</v>
      </c>
      <c r="Z62" s="42">
        <v>20.191931</v>
      </c>
      <c r="AA62" s="42">
        <v>20.216885000000001</v>
      </c>
      <c r="AB62" s="42">
        <v>20.255329</v>
      </c>
      <c r="AC62" s="42">
        <v>20.265633000000001</v>
      </c>
      <c r="AD62" s="40">
        <v>4.9299999999999995E-4</v>
      </c>
    </row>
    <row r="63" spans="1:30" ht="15" customHeight="1" x14ac:dyDescent="0.45">
      <c r="A63" s="34" t="s">
        <v>188</v>
      </c>
      <c r="B63" s="38" t="s">
        <v>189</v>
      </c>
      <c r="C63" s="42">
        <v>24.750941999999998</v>
      </c>
      <c r="D63" s="42">
        <v>24.508413000000001</v>
      </c>
      <c r="E63" s="42">
        <v>24.489640999999999</v>
      </c>
      <c r="F63" s="42">
        <v>24.436803999999999</v>
      </c>
      <c r="G63" s="42">
        <v>24.212833</v>
      </c>
      <c r="H63" s="42">
        <v>24.204908</v>
      </c>
      <c r="I63" s="42">
        <v>24.245358</v>
      </c>
      <c r="J63" s="42">
        <v>24.306328000000001</v>
      </c>
      <c r="K63" s="42">
        <v>24.289370999999999</v>
      </c>
      <c r="L63" s="42">
        <v>24.239661999999999</v>
      </c>
      <c r="M63" s="42">
        <v>24.271232999999999</v>
      </c>
      <c r="N63" s="42">
        <v>24.310614000000001</v>
      </c>
      <c r="O63" s="42">
        <v>24.375084000000001</v>
      </c>
      <c r="P63" s="42">
        <v>24.451134</v>
      </c>
      <c r="Q63" s="42">
        <v>24.525877000000001</v>
      </c>
      <c r="R63" s="42">
        <v>24.607603000000001</v>
      </c>
      <c r="S63" s="42">
        <v>24.677374</v>
      </c>
      <c r="T63" s="42">
        <v>24.603292</v>
      </c>
      <c r="U63" s="42">
        <v>24.557552000000001</v>
      </c>
      <c r="V63" s="42">
        <v>24.586417999999998</v>
      </c>
      <c r="W63" s="42">
        <v>24.587147000000002</v>
      </c>
      <c r="X63" s="42">
        <v>24.557219</v>
      </c>
      <c r="Y63" s="42">
        <v>24.539107999999999</v>
      </c>
      <c r="Z63" s="42">
        <v>24.513408999999999</v>
      </c>
      <c r="AA63" s="42">
        <v>24.479984000000002</v>
      </c>
      <c r="AB63" s="42">
        <v>24.462161999999999</v>
      </c>
      <c r="AC63" s="42">
        <v>24.434926999999998</v>
      </c>
      <c r="AD63" s="40">
        <v>-1.2E-4</v>
      </c>
    </row>
    <row r="64" spans="1:30" ht="15" customHeight="1" x14ac:dyDescent="0.45">
      <c r="A64" s="34" t="s">
        <v>190</v>
      </c>
      <c r="B64" s="38" t="s">
        <v>191</v>
      </c>
      <c r="C64" s="42">
        <v>17.503388999999999</v>
      </c>
      <c r="D64" s="42">
        <v>17.199857999999999</v>
      </c>
      <c r="E64" s="42">
        <v>17.128494</v>
      </c>
      <c r="F64" s="42">
        <v>17.066008</v>
      </c>
      <c r="G64" s="42">
        <v>17.085999000000001</v>
      </c>
      <c r="H64" s="42">
        <v>17.029385000000001</v>
      </c>
      <c r="I64" s="42">
        <v>17.121866000000001</v>
      </c>
      <c r="J64" s="42">
        <v>17.143345</v>
      </c>
      <c r="K64" s="42">
        <v>17.110132</v>
      </c>
      <c r="L64" s="42">
        <v>17.107735000000002</v>
      </c>
      <c r="M64" s="42">
        <v>17.022763999999999</v>
      </c>
      <c r="N64" s="42">
        <v>16.972470999999999</v>
      </c>
      <c r="O64" s="42">
        <v>16.973938</v>
      </c>
      <c r="P64" s="42">
        <v>16.970746999999999</v>
      </c>
      <c r="Q64" s="42">
        <v>16.993141000000001</v>
      </c>
      <c r="R64" s="42">
        <v>17.027866</v>
      </c>
      <c r="S64" s="42">
        <v>17.021892999999999</v>
      </c>
      <c r="T64" s="42">
        <v>16.993227000000001</v>
      </c>
      <c r="U64" s="42">
        <v>16.946459000000001</v>
      </c>
      <c r="V64" s="42">
        <v>16.961233</v>
      </c>
      <c r="W64" s="42">
        <v>16.970934</v>
      </c>
      <c r="X64" s="42">
        <v>16.972847000000002</v>
      </c>
      <c r="Y64" s="42">
        <v>16.989706000000002</v>
      </c>
      <c r="Z64" s="42">
        <v>17.006226999999999</v>
      </c>
      <c r="AA64" s="42">
        <v>17.031321999999999</v>
      </c>
      <c r="AB64" s="42">
        <v>17.097902000000001</v>
      </c>
      <c r="AC64" s="42">
        <v>17.125944</v>
      </c>
      <c r="AD64" s="40">
        <v>-1.7200000000000001E-4</v>
      </c>
    </row>
    <row r="65" spans="1:30" ht="15" customHeight="1" x14ac:dyDescent="0.45">
      <c r="A65" s="34" t="s">
        <v>192</v>
      </c>
      <c r="B65" s="38" t="s">
        <v>173</v>
      </c>
      <c r="C65" s="42">
        <v>19.708914</v>
      </c>
      <c r="D65" s="42">
        <v>19.487677000000001</v>
      </c>
      <c r="E65" s="42">
        <v>19.471087000000001</v>
      </c>
      <c r="F65" s="42">
        <v>19.328623</v>
      </c>
      <c r="G65" s="42">
        <v>19.204224</v>
      </c>
      <c r="H65" s="42">
        <v>19.179859</v>
      </c>
      <c r="I65" s="42">
        <v>19.400303000000001</v>
      </c>
      <c r="J65" s="42">
        <v>19.360610999999999</v>
      </c>
      <c r="K65" s="42">
        <v>19.396339000000001</v>
      </c>
      <c r="L65" s="42">
        <v>19.416988</v>
      </c>
      <c r="M65" s="42">
        <v>19.366198000000001</v>
      </c>
      <c r="N65" s="42">
        <v>19.332066000000001</v>
      </c>
      <c r="O65" s="42">
        <v>19.312370000000001</v>
      </c>
      <c r="P65" s="42">
        <v>19.276178000000002</v>
      </c>
      <c r="Q65" s="42">
        <v>19.243832000000001</v>
      </c>
      <c r="R65" s="42">
        <v>19.210739</v>
      </c>
      <c r="S65" s="42">
        <v>19.151665000000001</v>
      </c>
      <c r="T65" s="42">
        <v>19.281292000000001</v>
      </c>
      <c r="U65" s="42">
        <v>19.453402000000001</v>
      </c>
      <c r="V65" s="42">
        <v>19.47006</v>
      </c>
      <c r="W65" s="42">
        <v>19.473199999999999</v>
      </c>
      <c r="X65" s="42">
        <v>19.457369</v>
      </c>
      <c r="Y65" s="42">
        <v>19.448553</v>
      </c>
      <c r="Z65" s="42">
        <v>19.444700000000001</v>
      </c>
      <c r="AA65" s="42">
        <v>19.473761</v>
      </c>
      <c r="AB65" s="42">
        <v>19.505586999999998</v>
      </c>
      <c r="AC65" s="42">
        <v>19.513538</v>
      </c>
      <c r="AD65" s="40">
        <v>5.3000000000000001E-5</v>
      </c>
    </row>
    <row r="66" spans="1:30" ht="15" customHeight="1" x14ac:dyDescent="0.45">
      <c r="A66" s="34" t="s">
        <v>193</v>
      </c>
      <c r="B66" s="38" t="s">
        <v>194</v>
      </c>
      <c r="C66" s="42">
        <v>21.653051000000001</v>
      </c>
      <c r="D66" s="42">
        <v>23.109563999999999</v>
      </c>
      <c r="E66" s="42">
        <v>23.089400999999999</v>
      </c>
      <c r="F66" s="42">
        <v>23.06823</v>
      </c>
      <c r="G66" s="42">
        <v>22.975125999999999</v>
      </c>
      <c r="H66" s="42">
        <v>22.975037</v>
      </c>
      <c r="I66" s="42">
        <v>22.974723999999998</v>
      </c>
      <c r="J66" s="42">
        <v>22.974333000000001</v>
      </c>
      <c r="K66" s="42">
        <v>22.974066000000001</v>
      </c>
      <c r="L66" s="42">
        <v>22.973927</v>
      </c>
      <c r="M66" s="42">
        <v>22.973814000000001</v>
      </c>
      <c r="N66" s="42">
        <v>22.973721999999999</v>
      </c>
      <c r="O66" s="42">
        <v>22.973628999999999</v>
      </c>
      <c r="P66" s="42">
        <v>22.973686000000001</v>
      </c>
      <c r="Q66" s="42">
        <v>22.973683999999999</v>
      </c>
      <c r="R66" s="42">
        <v>22.973918999999999</v>
      </c>
      <c r="S66" s="42">
        <v>22.971867</v>
      </c>
      <c r="T66" s="42">
        <v>22.970589</v>
      </c>
      <c r="U66" s="42">
        <v>23.042363999999999</v>
      </c>
      <c r="V66" s="42">
        <v>23.043081000000001</v>
      </c>
      <c r="W66" s="42">
        <v>23.040987000000001</v>
      </c>
      <c r="X66" s="42">
        <v>23.042171</v>
      </c>
      <c r="Y66" s="42">
        <v>23.044107</v>
      </c>
      <c r="Z66" s="42">
        <v>23.043980000000001</v>
      </c>
      <c r="AA66" s="42">
        <v>23.04365</v>
      </c>
      <c r="AB66" s="42">
        <v>23.043447</v>
      </c>
      <c r="AC66" s="42">
        <v>23.043163</v>
      </c>
      <c r="AD66" s="40">
        <v>-1.15E-4</v>
      </c>
    </row>
    <row r="67" spans="1:30" ht="15" customHeight="1" x14ac:dyDescent="0.45">
      <c r="A67" s="34" t="s">
        <v>195</v>
      </c>
      <c r="B67" s="38" t="s">
        <v>196</v>
      </c>
      <c r="C67" s="42">
        <v>21.50902</v>
      </c>
      <c r="D67" s="42">
        <v>20.733450000000001</v>
      </c>
      <c r="E67" s="42">
        <v>20.741576999999999</v>
      </c>
      <c r="F67" s="42">
        <v>20.736522999999998</v>
      </c>
      <c r="G67" s="42">
        <v>20.804200999999999</v>
      </c>
      <c r="H67" s="42">
        <v>20.806467000000001</v>
      </c>
      <c r="I67" s="42">
        <v>20.812287999999999</v>
      </c>
      <c r="J67" s="42">
        <v>20.816407999999999</v>
      </c>
      <c r="K67" s="42">
        <v>20.857154999999999</v>
      </c>
      <c r="L67" s="42">
        <v>20.859062000000002</v>
      </c>
      <c r="M67" s="42">
        <v>20.862010999999999</v>
      </c>
      <c r="N67" s="42">
        <v>20.865310999999998</v>
      </c>
      <c r="O67" s="42">
        <v>20.892652999999999</v>
      </c>
      <c r="P67" s="42">
        <v>20.890633000000001</v>
      </c>
      <c r="Q67" s="42">
        <v>20.892285999999999</v>
      </c>
      <c r="R67" s="42">
        <v>20.894590000000001</v>
      </c>
      <c r="S67" s="42">
        <v>20.897264</v>
      </c>
      <c r="T67" s="42">
        <v>20.899729000000001</v>
      </c>
      <c r="U67" s="42">
        <v>20.903212</v>
      </c>
      <c r="V67" s="42">
        <v>20.907506999999999</v>
      </c>
      <c r="W67" s="42">
        <v>20.912872</v>
      </c>
      <c r="X67" s="42">
        <v>20.918585</v>
      </c>
      <c r="Y67" s="42">
        <v>20.925007000000001</v>
      </c>
      <c r="Z67" s="42">
        <v>20.932224000000001</v>
      </c>
      <c r="AA67" s="42">
        <v>20.940010000000001</v>
      </c>
      <c r="AB67" s="42">
        <v>20.948578000000001</v>
      </c>
      <c r="AC67" s="42">
        <v>20.958888999999999</v>
      </c>
      <c r="AD67" s="40">
        <v>4.3300000000000001E-4</v>
      </c>
    </row>
    <row r="68" spans="1:30" ht="15" customHeight="1" x14ac:dyDescent="0.45">
      <c r="A68" s="34" t="s">
        <v>197</v>
      </c>
      <c r="B68" s="38" t="s">
        <v>198</v>
      </c>
      <c r="C68" s="42">
        <v>28.613444999999999</v>
      </c>
      <c r="D68" s="42">
        <v>28.685873000000001</v>
      </c>
      <c r="E68" s="42">
        <v>28.685870999999999</v>
      </c>
      <c r="F68" s="42">
        <v>28.685870999999999</v>
      </c>
      <c r="G68" s="42">
        <v>28.685870999999999</v>
      </c>
      <c r="H68" s="42">
        <v>28.685873000000001</v>
      </c>
      <c r="I68" s="42">
        <v>28.685870999999999</v>
      </c>
      <c r="J68" s="42">
        <v>28.685870999999999</v>
      </c>
      <c r="K68" s="42">
        <v>28.685870999999999</v>
      </c>
      <c r="L68" s="42">
        <v>28.685870999999999</v>
      </c>
      <c r="M68" s="42">
        <v>28.685870999999999</v>
      </c>
      <c r="N68" s="42">
        <v>28.685870999999999</v>
      </c>
      <c r="O68" s="42">
        <v>28.685870999999999</v>
      </c>
      <c r="P68" s="42">
        <v>28.685870999999999</v>
      </c>
      <c r="Q68" s="42">
        <v>28.685870999999999</v>
      </c>
      <c r="R68" s="42">
        <v>28.685873000000001</v>
      </c>
      <c r="S68" s="42">
        <v>28.685870999999999</v>
      </c>
      <c r="T68" s="42">
        <v>28.685870999999999</v>
      </c>
      <c r="U68" s="42">
        <v>28.685873000000001</v>
      </c>
      <c r="V68" s="42">
        <v>28.685874999999999</v>
      </c>
      <c r="W68" s="42">
        <v>28.685869</v>
      </c>
      <c r="X68" s="42">
        <v>28.685870999999999</v>
      </c>
      <c r="Y68" s="42">
        <v>28.685870999999999</v>
      </c>
      <c r="Z68" s="42">
        <v>28.685870999999999</v>
      </c>
      <c r="AA68" s="42">
        <v>28.685870999999999</v>
      </c>
      <c r="AB68" s="42">
        <v>28.685870999999999</v>
      </c>
      <c r="AC68" s="42">
        <v>28.685870999999999</v>
      </c>
      <c r="AD68" s="40">
        <v>0</v>
      </c>
    </row>
    <row r="69" spans="1:30" ht="15" customHeight="1" x14ac:dyDescent="0.45">
      <c r="A69" s="34" t="s">
        <v>199</v>
      </c>
      <c r="B69" s="38" t="s">
        <v>200</v>
      </c>
      <c r="C69" s="42">
        <v>19.285844999999998</v>
      </c>
      <c r="D69" s="42">
        <v>19.044066999999998</v>
      </c>
      <c r="E69" s="42">
        <v>19.058865000000001</v>
      </c>
      <c r="F69" s="42">
        <v>18.919758000000002</v>
      </c>
      <c r="G69" s="42">
        <v>18.799503000000001</v>
      </c>
      <c r="H69" s="42">
        <v>18.772376999999999</v>
      </c>
      <c r="I69" s="42">
        <v>19.032232</v>
      </c>
      <c r="J69" s="42">
        <v>18.964504000000002</v>
      </c>
      <c r="K69" s="42">
        <v>18.976559000000002</v>
      </c>
      <c r="L69" s="42">
        <v>18.99081</v>
      </c>
      <c r="M69" s="42">
        <v>18.917760999999999</v>
      </c>
      <c r="N69" s="42">
        <v>18.852188000000002</v>
      </c>
      <c r="O69" s="42">
        <v>18.805031</v>
      </c>
      <c r="P69" s="42">
        <v>18.748857000000001</v>
      </c>
      <c r="Q69" s="42">
        <v>18.693707</v>
      </c>
      <c r="R69" s="42">
        <v>18.612843000000002</v>
      </c>
      <c r="S69" s="42">
        <v>18.518539000000001</v>
      </c>
      <c r="T69" s="42">
        <v>18.673615999999999</v>
      </c>
      <c r="U69" s="42">
        <v>18.881717999999999</v>
      </c>
      <c r="V69" s="42">
        <v>18.900632999999999</v>
      </c>
      <c r="W69" s="42">
        <v>18.905194999999999</v>
      </c>
      <c r="X69" s="42">
        <v>18.889956999999999</v>
      </c>
      <c r="Y69" s="42">
        <v>18.880223999999998</v>
      </c>
      <c r="Z69" s="42">
        <v>18.875568000000001</v>
      </c>
      <c r="AA69" s="42">
        <v>18.904968</v>
      </c>
      <c r="AB69" s="42">
        <v>18.945854000000001</v>
      </c>
      <c r="AC69" s="42">
        <v>18.954556</v>
      </c>
      <c r="AD69" s="40">
        <v>-1.8799999999999999E-4</v>
      </c>
    </row>
    <row r="70" spans="1:30" ht="15" customHeight="1" x14ac:dyDescent="0.45">
      <c r="A70" s="34" t="s">
        <v>201</v>
      </c>
      <c r="B70" s="38" t="s">
        <v>181</v>
      </c>
      <c r="C70" s="42">
        <v>22.026432</v>
      </c>
      <c r="D70" s="42">
        <v>22.728527</v>
      </c>
      <c r="E70" s="42">
        <v>23.737219</v>
      </c>
      <c r="F70" s="42">
        <v>23.740417000000001</v>
      </c>
      <c r="G70" s="42">
        <v>25</v>
      </c>
      <c r="H70" s="42">
        <v>25</v>
      </c>
      <c r="I70" s="42">
        <v>25</v>
      </c>
      <c r="J70" s="42">
        <v>25</v>
      </c>
      <c r="K70" s="42">
        <v>25</v>
      </c>
      <c r="L70" s="42">
        <v>25</v>
      </c>
      <c r="M70" s="42">
        <v>25</v>
      </c>
      <c r="N70" s="42">
        <v>25</v>
      </c>
      <c r="O70" s="42">
        <v>25</v>
      </c>
      <c r="P70" s="42">
        <v>25</v>
      </c>
      <c r="Q70" s="42">
        <v>25</v>
      </c>
      <c r="R70" s="42">
        <v>25</v>
      </c>
      <c r="S70" s="42">
        <v>25</v>
      </c>
      <c r="T70" s="42">
        <v>25</v>
      </c>
      <c r="U70" s="42">
        <v>25</v>
      </c>
      <c r="V70" s="42">
        <v>25</v>
      </c>
      <c r="W70" s="42">
        <v>25</v>
      </c>
      <c r="X70" s="42">
        <v>25</v>
      </c>
      <c r="Y70" s="42">
        <v>25</v>
      </c>
      <c r="Z70" s="42">
        <v>25</v>
      </c>
      <c r="AA70" s="42">
        <v>25</v>
      </c>
      <c r="AB70" s="42">
        <v>25</v>
      </c>
      <c r="AC70" s="42">
        <v>25</v>
      </c>
      <c r="AD70" s="40">
        <v>3.8170000000000001E-3</v>
      </c>
    </row>
    <row r="71" spans="1:30" ht="15" customHeight="1" x14ac:dyDescent="0.45">
      <c r="A71" s="34" t="s">
        <v>202</v>
      </c>
      <c r="B71" s="38" t="s">
        <v>183</v>
      </c>
      <c r="C71" s="42">
        <v>25.395845000000001</v>
      </c>
      <c r="D71" s="42">
        <v>26.207944999999999</v>
      </c>
      <c r="E71" s="42">
        <v>26.224329000000001</v>
      </c>
      <c r="F71" s="42">
        <v>26.293924000000001</v>
      </c>
      <c r="G71" s="42">
        <v>26.301344</v>
      </c>
      <c r="H71" s="42">
        <v>26.317816000000001</v>
      </c>
      <c r="I71" s="42">
        <v>26.318556000000001</v>
      </c>
      <c r="J71" s="42">
        <v>26.332820999999999</v>
      </c>
      <c r="K71" s="42">
        <v>26.238844</v>
      </c>
      <c r="L71" s="42">
        <v>26.038919</v>
      </c>
      <c r="M71" s="42">
        <v>25.954287000000001</v>
      </c>
      <c r="N71" s="42">
        <v>25.851853999999999</v>
      </c>
      <c r="O71" s="42">
        <v>25.765066000000001</v>
      </c>
      <c r="P71" s="42">
        <v>25.696791000000001</v>
      </c>
      <c r="Q71" s="42">
        <v>25.624115</v>
      </c>
      <c r="R71" s="42">
        <v>25.516024000000002</v>
      </c>
      <c r="S71" s="42">
        <v>25.472111000000002</v>
      </c>
      <c r="T71" s="42">
        <v>25.407532</v>
      </c>
      <c r="U71" s="42">
        <v>25.31439</v>
      </c>
      <c r="V71" s="42">
        <v>25.358727999999999</v>
      </c>
      <c r="W71" s="42">
        <v>25.326415999999998</v>
      </c>
      <c r="X71" s="42">
        <v>25.189838000000002</v>
      </c>
      <c r="Y71" s="42">
        <v>25.068681999999999</v>
      </c>
      <c r="Z71" s="42">
        <v>24.959811999999999</v>
      </c>
      <c r="AA71" s="42">
        <v>24.840862000000001</v>
      </c>
      <c r="AB71" s="42">
        <v>24.718992</v>
      </c>
      <c r="AC71" s="42">
        <v>24.597601000000001</v>
      </c>
      <c r="AD71" s="40">
        <v>-2.5330000000000001E-3</v>
      </c>
    </row>
    <row r="72" spans="1:30" ht="15" customHeight="1" x14ac:dyDescent="0.45">
      <c r="A72" s="34" t="s">
        <v>203</v>
      </c>
      <c r="B72" s="38" t="s">
        <v>204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0" t="s">
        <v>205</v>
      </c>
    </row>
    <row r="73" spans="1:30" ht="15" customHeight="1" x14ac:dyDescent="0.45">
      <c r="A73" s="34" t="s">
        <v>206</v>
      </c>
      <c r="B73" s="38" t="s">
        <v>207</v>
      </c>
      <c r="C73" s="42">
        <v>13.304736</v>
      </c>
      <c r="D73" s="42">
        <v>10.700692999999999</v>
      </c>
      <c r="E73" s="42">
        <v>10.700692999999999</v>
      </c>
      <c r="F73" s="42">
        <v>10.700692999999999</v>
      </c>
      <c r="G73" s="42">
        <v>10.700692999999999</v>
      </c>
      <c r="H73" s="42">
        <v>10.700692999999999</v>
      </c>
      <c r="I73" s="42">
        <v>10.700692999999999</v>
      </c>
      <c r="J73" s="42">
        <v>10.700694</v>
      </c>
      <c r="K73" s="42">
        <v>10.700692999999999</v>
      </c>
      <c r="L73" s="42">
        <v>10.700694</v>
      </c>
      <c r="M73" s="42">
        <v>10.700692999999999</v>
      </c>
      <c r="N73" s="42">
        <v>10.700692999999999</v>
      </c>
      <c r="O73" s="42">
        <v>10.700694</v>
      </c>
      <c r="P73" s="42">
        <v>10.700692999999999</v>
      </c>
      <c r="Q73" s="42">
        <v>10.700692999999999</v>
      </c>
      <c r="R73" s="42">
        <v>10.700692999999999</v>
      </c>
      <c r="S73" s="42">
        <v>10.700692999999999</v>
      </c>
      <c r="T73" s="42">
        <v>10.700692999999999</v>
      </c>
      <c r="U73" s="42">
        <v>10.700692999999999</v>
      </c>
      <c r="V73" s="42">
        <v>10.700692999999999</v>
      </c>
      <c r="W73" s="42">
        <v>10.700692999999999</v>
      </c>
      <c r="X73" s="42">
        <v>10.700692</v>
      </c>
      <c r="Y73" s="42">
        <v>10.700694</v>
      </c>
      <c r="Z73" s="42">
        <v>10.700692999999999</v>
      </c>
      <c r="AA73" s="42">
        <v>10.700694</v>
      </c>
      <c r="AB73" s="42">
        <v>10.700694</v>
      </c>
      <c r="AC73" s="42">
        <v>10.700692999999999</v>
      </c>
      <c r="AD73" s="40">
        <v>0</v>
      </c>
    </row>
    <row r="75" spans="1:30" ht="15" customHeight="1" x14ac:dyDescent="0.45">
      <c r="A75" s="34" t="s">
        <v>208</v>
      </c>
      <c r="B75" s="43" t="s">
        <v>209</v>
      </c>
      <c r="C75" s="44">
        <v>3412</v>
      </c>
      <c r="D75" s="44">
        <v>3412</v>
      </c>
      <c r="E75" s="44">
        <v>3412</v>
      </c>
      <c r="F75" s="44">
        <v>3412</v>
      </c>
      <c r="G75" s="44">
        <v>3412</v>
      </c>
      <c r="H75" s="44">
        <v>3412</v>
      </c>
      <c r="I75" s="44">
        <v>3412</v>
      </c>
      <c r="J75" s="44">
        <v>3412</v>
      </c>
      <c r="K75" s="44">
        <v>3412</v>
      </c>
      <c r="L75" s="44">
        <v>3412</v>
      </c>
      <c r="M75" s="44">
        <v>3412</v>
      </c>
      <c r="N75" s="44">
        <v>3412</v>
      </c>
      <c r="O75" s="44">
        <v>3412</v>
      </c>
      <c r="P75" s="44">
        <v>3412</v>
      </c>
      <c r="Q75" s="44">
        <v>3412</v>
      </c>
      <c r="R75" s="44">
        <v>3412</v>
      </c>
      <c r="S75" s="44">
        <v>3412</v>
      </c>
      <c r="T75" s="44">
        <v>3412</v>
      </c>
      <c r="U75" s="44">
        <v>3412</v>
      </c>
      <c r="V75" s="44">
        <v>3412</v>
      </c>
      <c r="W75" s="44">
        <v>3412</v>
      </c>
      <c r="X75" s="44">
        <v>3412</v>
      </c>
      <c r="Y75" s="44">
        <v>3412</v>
      </c>
      <c r="Z75" s="44">
        <v>3412</v>
      </c>
      <c r="AA75" s="44">
        <v>3412</v>
      </c>
      <c r="AB75" s="44">
        <v>3412</v>
      </c>
      <c r="AC75" s="44">
        <v>3412</v>
      </c>
      <c r="AD75" s="45">
        <v>0</v>
      </c>
    </row>
    <row r="76" spans="1:30" ht="15" customHeight="1" thickBot="1" x14ac:dyDescent="0.4"/>
    <row r="77" spans="1:30" ht="15" customHeight="1" x14ac:dyDescent="0.35">
      <c r="B77" s="149" t="s">
        <v>210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</row>
    <row r="78" spans="1:30" ht="15" customHeight="1" x14ac:dyDescent="0.35">
      <c r="B78" s="46" t="s">
        <v>211</v>
      </c>
    </row>
    <row r="79" spans="1:30" ht="15" customHeight="1" x14ac:dyDescent="0.35">
      <c r="B79" s="46" t="s">
        <v>212</v>
      </c>
    </row>
    <row r="80" spans="1:30" ht="15" customHeight="1" x14ac:dyDescent="0.35">
      <c r="B80" s="46" t="s">
        <v>213</v>
      </c>
    </row>
    <row r="81" spans="2:2" ht="15" customHeight="1" x14ac:dyDescent="0.35">
      <c r="B81" s="46" t="s">
        <v>214</v>
      </c>
    </row>
    <row r="82" spans="2:2" ht="15" customHeight="1" x14ac:dyDescent="0.35">
      <c r="B82" s="46" t="s">
        <v>215</v>
      </c>
    </row>
    <row r="83" spans="2:2" ht="15" customHeight="1" x14ac:dyDescent="0.35">
      <c r="B83" s="46" t="s">
        <v>216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2">
        <f>'Start Year Prices'!B7</f>
        <v>3.2932342445413534E-5</v>
      </c>
      <c r="C2" s="2">
        <f>$B2*('AEO2018 Table 3'!D$41/'AEO2018 Table 3'!$D$41)</f>
        <v>3.2932342445413534E-5</v>
      </c>
      <c r="D2" s="2">
        <f>$B2*('AEO2018 Table 3'!E$41/'AEO2018 Table 3'!$D$41)</f>
        <v>3.2457256299577052E-5</v>
      </c>
      <c r="E2" s="2">
        <f>$B2*('AEO2018 Table 3'!F$41/'AEO2018 Table 3'!$D$41)</f>
        <v>3.3298314094636698E-5</v>
      </c>
      <c r="F2" s="2">
        <f>$B2*('AEO2018 Table 3'!G$41/'AEO2018 Table 3'!$D$41)</f>
        <v>3.7911279135352599E-5</v>
      </c>
      <c r="G2" s="2">
        <f>$B2*('AEO2018 Table 3'!H$41/'AEO2018 Table 3'!$D$41)</f>
        <v>4.0180240980444419E-5</v>
      </c>
      <c r="H2" s="2">
        <f>$B2*('AEO2018 Table 3'!I$41/'AEO2018 Table 3'!$D$41)</f>
        <v>4.1173221214301306E-5</v>
      </c>
      <c r="I2" s="2">
        <f>$B2*('AEO2018 Table 3'!J$41/'AEO2018 Table 3'!$D$41)</f>
        <v>4.192310749702052E-5</v>
      </c>
      <c r="J2" s="2">
        <f>$B2*('AEO2018 Table 3'!K$41/'AEO2018 Table 3'!$D$41)</f>
        <v>4.2818415389681022E-5</v>
      </c>
      <c r="K2" s="2">
        <f>$B2*('AEO2018 Table 3'!L$41/'AEO2018 Table 3'!$D$41)</f>
        <v>4.2739803808006502E-5</v>
      </c>
      <c r="L2" s="2">
        <f>$B2*('AEO2018 Table 3'!M$41/'AEO2018 Table 3'!$D$41)</f>
        <v>4.2729770746033745E-5</v>
      </c>
      <c r="M2" s="2">
        <f>$B2*('AEO2018 Table 3'!N$41/'AEO2018 Table 3'!$D$41)</f>
        <v>4.2997580829482711E-5</v>
      </c>
      <c r="N2" s="2">
        <f>$B2*('AEO2018 Table 3'!O$41/'AEO2018 Table 3'!$D$41)</f>
        <v>4.3365281388864353E-5</v>
      </c>
      <c r="O2" s="2">
        <f>$B2*('AEO2018 Table 3'!P$41/'AEO2018 Table 3'!$D$41)</f>
        <v>4.3823583490204508E-5</v>
      </c>
      <c r="P2" s="2">
        <f>$B2*('AEO2018 Table 3'!Q$41/'AEO2018 Table 3'!$D$41)</f>
        <v>4.3996181604605706E-5</v>
      </c>
      <c r="Q2" s="2">
        <f>$B2*('AEO2018 Table 3'!R$41/'AEO2018 Table 3'!$D$41)</f>
        <v>4.4560244876812242E-5</v>
      </c>
      <c r="R2" s="2">
        <f>$B2*('AEO2018 Table 3'!S$41/'AEO2018 Table 3'!$D$41)</f>
        <v>4.4744251898358093E-5</v>
      </c>
      <c r="S2" s="2">
        <f>$B2*('AEO2018 Table 3'!T$41/'AEO2018 Table 3'!$D$41)</f>
        <v>4.497378213765725E-5</v>
      </c>
      <c r="T2" s="2">
        <f>$B2*('AEO2018 Table 3'!U$41/'AEO2018 Table 3'!$D$41)</f>
        <v>4.5366683304174824E-5</v>
      </c>
      <c r="U2" s="2">
        <f>$B2*('AEO2018 Table 3'!V$41/'AEO2018 Table 3'!$D$41)</f>
        <v>4.5546026068095335E-5</v>
      </c>
      <c r="V2" s="2">
        <f>$B2*('AEO2018 Table 3'!W$41/'AEO2018 Table 3'!$D$41)</f>
        <v>4.5646773082851936E-5</v>
      </c>
      <c r="W2" s="2">
        <f>$B2*('AEO2018 Table 3'!X$41/'AEO2018 Table 3'!$D$41)</f>
        <v>4.6335371717004714E-5</v>
      </c>
      <c r="X2" s="2">
        <f>$B2*('AEO2018 Table 3'!Y$41/'AEO2018 Table 3'!$D$41)</f>
        <v>4.6520607341373802E-5</v>
      </c>
      <c r="Y2" s="2">
        <f>$B2*('AEO2018 Table 3'!Z$41/'AEO2018 Table 3'!$D$41)</f>
        <v>4.6795187406359076E-5</v>
      </c>
      <c r="Z2" s="2">
        <f>$B2*('AEO2018 Table 3'!AA$41/'AEO2018 Table 3'!$D$41)</f>
        <v>4.7123651837950128E-5</v>
      </c>
      <c r="AA2" s="2">
        <f>$B2*('AEO2018 Table 3'!AB$41/'AEO2018 Table 3'!$D$41)</f>
        <v>4.7381284783579808E-5</v>
      </c>
      <c r="AB2" s="2">
        <f>$B2*('AEO2018 Table 3'!AC$41/'AEO2018 Table 3'!$D$41)</f>
        <v>4.7590750482184498E-5</v>
      </c>
      <c r="AC2" s="2">
        <f>$B2*('AEO2018 Table 3'!AD$41/'AEO2018 Table 3'!$D$41)</f>
        <v>4.7713050293632779E-5</v>
      </c>
      <c r="AD2" s="2">
        <f>$B2*('AEO2018 Table 3'!AE$41/'AEO2018 Table 3'!$D$41)</f>
        <v>4.7838057464395159E-5</v>
      </c>
      <c r="AE2" s="2">
        <f>$B2*('AEO2018 Table 3'!AF$41/'AEO2018 Table 3'!$D$41)</f>
        <v>4.7970205097442078E-5</v>
      </c>
      <c r="AF2" s="2">
        <f>$B2*('AEO2018 Table 3'!AG$41/'AEO2018 Table 3'!$D$41)</f>
        <v>4.7825193549525559E-5</v>
      </c>
      <c r="AG2" s="2">
        <f>$B2*('AEO2018 Table 3'!AH$41/'AEO2018 Table 3'!$D$41)</f>
        <v>4.8089140500385997E-5</v>
      </c>
      <c r="AH2" s="2">
        <f>$B2*('AEO2018 Table 3'!AI$41/'AEO2018 Table 3'!$D$41)</f>
        <v>4.8379461247418473E-5</v>
      </c>
      <c r="AI2" s="2">
        <f>$B2*('AEO2018 Table 3'!AJ$41/'AEO2018 Table 3'!$D$41)</f>
        <v>4.848743580326797E-5</v>
      </c>
    </row>
    <row r="3" spans="1:35" x14ac:dyDescent="0.45">
      <c r="A3" s="10" t="s">
        <v>468</v>
      </c>
      <c r="B3" s="9">
        <v>0</v>
      </c>
      <c r="C3" s="9">
        <v>0</v>
      </c>
      <c r="D3" s="8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f t="shared" ref="AA3:AI8" si="0">TREND($Q3:$Z3,$Q$1:$Z$1,AA$1)</f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8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f t="shared" si="0"/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</row>
    <row r="5" spans="1:35" x14ac:dyDescent="0.45">
      <c r="A5" s="10" t="s">
        <v>470</v>
      </c>
      <c r="B5" s="9">
        <v>0</v>
      </c>
      <c r="C5" s="9">
        <v>0</v>
      </c>
      <c r="D5" s="8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</row>
    <row r="6" spans="1:35" x14ac:dyDescent="0.45">
      <c r="A6" s="10" t="s">
        <v>471</v>
      </c>
      <c r="B6" s="9">
        <v>0</v>
      </c>
      <c r="C6" s="9">
        <v>0</v>
      </c>
      <c r="D6" s="8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f t="shared" si="0"/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</row>
    <row r="7" spans="1:35" x14ac:dyDescent="0.45">
      <c r="A7" s="10" t="s">
        <v>472</v>
      </c>
      <c r="B7" s="9">
        <f t="shared" ref="B7:Z7" si="1">B3</f>
        <v>0</v>
      </c>
      <c r="C7" s="9">
        <f t="shared" si="1"/>
        <v>0</v>
      </c>
      <c r="D7" s="8">
        <f t="shared" si="1"/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1"/>
        <v>0</v>
      </c>
      <c r="I7" s="9">
        <f t="shared" si="1"/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8" spans="1:35" x14ac:dyDescent="0.45">
      <c r="A8" s="10" t="s">
        <v>473</v>
      </c>
      <c r="B8" s="9">
        <v>0</v>
      </c>
      <c r="C8" s="9">
        <v>0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zoomScaleNormal="100"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2">
        <f>'Start Year Prices'!B$8</f>
        <v>2.6256415630977488E-5</v>
      </c>
      <c r="C2" s="2">
        <f>$B2*('AEO2018 Table 3'!D$43/'AEO2018 Table 3'!$D$43)</f>
        <v>2.6256415630977488E-5</v>
      </c>
      <c r="D2" s="2">
        <f>$B2*('AEO2018 Table 3'!E$43/'AEO2018 Table 3'!$D$43)</f>
        <v>2.7155979652554706E-5</v>
      </c>
      <c r="E2" s="2">
        <f>$B2*('AEO2018 Table 3'!F$43/'AEO2018 Table 3'!$D$43)</f>
        <v>2.7495661348255552E-5</v>
      </c>
      <c r="F2" s="2">
        <f>$B2*('AEO2018 Table 3'!G$43/'AEO2018 Table 3'!$D$43)</f>
        <v>3.1228063662822267E-5</v>
      </c>
      <c r="G2" s="2">
        <f>$B2*('AEO2018 Table 3'!H$43/'AEO2018 Table 3'!$D$43)</f>
        <v>3.2794870814173888E-5</v>
      </c>
      <c r="H2" s="2">
        <f>$B2*('AEO2018 Table 3'!I$43/'AEO2018 Table 3'!$D$43)</f>
        <v>3.3328049370271363E-5</v>
      </c>
      <c r="I2" s="2">
        <f>$B2*('AEO2018 Table 3'!J$43/'AEO2018 Table 3'!$D$43)</f>
        <v>3.3855000403664319E-5</v>
      </c>
      <c r="J2" s="2">
        <f>$B2*('AEO2018 Table 3'!K$43/'AEO2018 Table 3'!$D$43)</f>
        <v>3.4746971910126024E-5</v>
      </c>
      <c r="K2" s="2">
        <f>$B2*('AEO2018 Table 3'!L$43/'AEO2018 Table 3'!$D$43)</f>
        <v>3.513410308279716E-5</v>
      </c>
      <c r="L2" s="2">
        <f>$B2*('AEO2018 Table 3'!M$43/'AEO2018 Table 3'!$D$43)</f>
        <v>3.5271497802465768E-5</v>
      </c>
      <c r="M2" s="2">
        <f>$B2*('AEO2018 Table 3'!N$43/'AEO2018 Table 3'!$D$43)</f>
        <v>3.5673924239052149E-5</v>
      </c>
      <c r="N2" s="2">
        <f>$B2*('AEO2018 Table 3'!O$43/'AEO2018 Table 3'!$D$43)</f>
        <v>3.610869541604904E-5</v>
      </c>
      <c r="O2" s="2">
        <f>$B2*('AEO2018 Table 3'!P$43/'AEO2018 Table 3'!$D$43)</f>
        <v>3.6618855545786296E-5</v>
      </c>
      <c r="P2" s="2">
        <f>$B2*('AEO2018 Table 3'!Q$43/'AEO2018 Table 3'!$D$43)</f>
        <v>3.692500850965336E-5</v>
      </c>
      <c r="Q2" s="2">
        <f>$B2*('AEO2018 Table 3'!R$43/'AEO2018 Table 3'!$D$43)</f>
        <v>3.7428032029018552E-5</v>
      </c>
      <c r="R2" s="2">
        <f>$B2*('AEO2018 Table 3'!S$43/'AEO2018 Table 3'!$D$43)</f>
        <v>3.7585398098269532E-5</v>
      </c>
      <c r="S2" s="2">
        <f>$B2*('AEO2018 Table 3'!T$43/'AEO2018 Table 3'!$D$43)</f>
        <v>3.7975685220493073E-5</v>
      </c>
      <c r="T2" s="2">
        <f>$B2*('AEO2018 Table 3'!U$43/'AEO2018 Table 3'!$D$43)</f>
        <v>3.84128937867303E-5</v>
      </c>
      <c r="U2" s="2">
        <f>$B2*('AEO2018 Table 3'!V$43/'AEO2018 Table 3'!$D$43)</f>
        <v>3.8621190539917959E-5</v>
      </c>
      <c r="V2" s="2">
        <f>$B2*('AEO2018 Table 3'!W$43/'AEO2018 Table 3'!$D$43)</f>
        <v>3.8787665177670113E-5</v>
      </c>
      <c r="W2" s="2">
        <f>$B2*('AEO2018 Table 3'!X$43/'AEO2018 Table 3'!$D$43)</f>
        <v>3.9435847406439362E-5</v>
      </c>
      <c r="X2" s="2">
        <f>$B2*('AEO2018 Table 3'!Y$43/'AEO2018 Table 3'!$D$43)</f>
        <v>3.96384052034983E-5</v>
      </c>
      <c r="Y2" s="2">
        <f>$B2*('AEO2018 Table 3'!Z$43/'AEO2018 Table 3'!$D$43)</f>
        <v>3.9901222720363558E-5</v>
      </c>
      <c r="Z2" s="2">
        <f>$B2*('AEO2018 Table 3'!AA$43/'AEO2018 Table 3'!$D$43)</f>
        <v>4.0139518005670066E-5</v>
      </c>
      <c r="AA2" s="2">
        <f>$B2*('AEO2018 Table 3'!AB$43/'AEO2018 Table 3'!$D$43)</f>
        <v>4.039427893721828E-5</v>
      </c>
      <c r="AB2" s="2">
        <f>$B2*('AEO2018 Table 3'!AC$43/'AEO2018 Table 3'!$D$43)</f>
        <v>4.0398631126381105E-5</v>
      </c>
      <c r="AC2" s="2">
        <f>$B2*('AEO2018 Table 3'!AD$43/'AEO2018 Table 3'!$D$43)</f>
        <v>4.0443184587548235E-5</v>
      </c>
      <c r="AD2" s="2">
        <f>$B2*('AEO2018 Table 3'!AE$43/'AEO2018 Table 3'!$D$43)</f>
        <v>4.0429644897122685E-5</v>
      </c>
      <c r="AE2" s="2">
        <f>$B2*('AEO2018 Table 3'!AF$43/'AEO2018 Table 3'!$D$43)</f>
        <v>4.0513238774335431E-5</v>
      </c>
      <c r="AF2" s="2">
        <f>$B2*('AEO2018 Table 3'!AG$43/'AEO2018 Table 3'!$D$43)</f>
        <v>4.039364747512586E-5</v>
      </c>
      <c r="AG2" s="2">
        <f>$B2*('AEO2018 Table 3'!AH$43/'AEO2018 Table 3'!$D$43)</f>
        <v>4.052157570704695E-5</v>
      </c>
      <c r="AH2" s="2">
        <f>$B2*('AEO2018 Table 3'!AI$43/'AEO2018 Table 3'!$D$43)</f>
        <v>4.0617157837647846E-5</v>
      </c>
      <c r="AI2" s="2">
        <f>$B2*('AEO2018 Table 3'!AJ$43/'AEO2018 Table 3'!$D$43)</f>
        <v>4.0392025270784999E-5</v>
      </c>
    </row>
    <row r="3" spans="1:35" x14ac:dyDescent="0.45">
      <c r="A3" s="10" t="s">
        <v>468</v>
      </c>
      <c r="B3" s="2">
        <f>'Start Year Prices'!C$8</f>
        <v>2.6256415630977488E-5</v>
      </c>
      <c r="C3" s="2">
        <f>$B3*('AEO2018 Table 3'!D$49/'AEO2018 Table 3'!$D$49)</f>
        <v>2.6256415630977488E-5</v>
      </c>
      <c r="D3" s="2">
        <f>$B3*('AEO2018 Table 3'!E$49/'AEO2018 Table 3'!$D$49)</f>
        <v>2.7240629681308692E-5</v>
      </c>
      <c r="E3" s="2">
        <f>$B3*('AEO2018 Table 3'!F$49/'AEO2018 Table 3'!$D$49)</f>
        <v>2.863130930891755E-5</v>
      </c>
      <c r="F3" s="2">
        <f>$B3*('AEO2018 Table 3'!G$49/'AEO2018 Table 3'!$D$49)</f>
        <v>3.4490067439641216E-5</v>
      </c>
      <c r="G3" s="2">
        <f>$B3*('AEO2018 Table 3'!H$49/'AEO2018 Table 3'!$D$49)</f>
        <v>3.700608523394328E-5</v>
      </c>
      <c r="H3" s="2">
        <f>$B3*('AEO2018 Table 3'!I$49/'AEO2018 Table 3'!$D$49)</f>
        <v>3.786747688788985E-5</v>
      </c>
      <c r="I3" s="2">
        <f>$B3*('AEO2018 Table 3'!J$49/'AEO2018 Table 3'!$D$49)</f>
        <v>3.8428843089646597E-5</v>
      </c>
      <c r="J3" s="2">
        <f>$B3*('AEO2018 Table 3'!K$49/'AEO2018 Table 3'!$D$49)</f>
        <v>3.8773657537646859E-5</v>
      </c>
      <c r="K3" s="2">
        <f>$B3*('AEO2018 Table 3'!L$49/'AEO2018 Table 3'!$D$49)</f>
        <v>3.892184753146759E-5</v>
      </c>
      <c r="L3" s="2">
        <f>$B3*('AEO2018 Table 3'!M$49/'AEO2018 Table 3'!$D$49)</f>
        <v>3.8883992358022552E-5</v>
      </c>
      <c r="M3" s="2">
        <f>$B3*('AEO2018 Table 3'!N$49/'AEO2018 Table 3'!$D$49)</f>
        <v>3.9171636250264268E-5</v>
      </c>
      <c r="N3" s="2">
        <f>$B3*('AEO2018 Table 3'!O$49/'AEO2018 Table 3'!$D$49)</f>
        <v>3.9514633545783037E-5</v>
      </c>
      <c r="O3" s="2">
        <f>$B3*('AEO2018 Table 3'!P$49/'AEO2018 Table 3'!$D$49)</f>
        <v>4.0104748699337554E-5</v>
      </c>
      <c r="P3" s="2">
        <f>$B3*('AEO2018 Table 3'!Q$49/'AEO2018 Table 3'!$D$49)</f>
        <v>4.0407900695356834E-5</v>
      </c>
      <c r="Q3" s="2">
        <f>$B3*('AEO2018 Table 3'!R$49/'AEO2018 Table 3'!$D$49)</f>
        <v>4.0907641806868685E-5</v>
      </c>
      <c r="R3" s="2">
        <f>$B3*('AEO2018 Table 3'!S$49/'AEO2018 Table 3'!$D$49)</f>
        <v>4.1295640130319591E-5</v>
      </c>
      <c r="S3" s="2">
        <f>$B3*('AEO2018 Table 3'!T$49/'AEO2018 Table 3'!$D$49)</f>
        <v>4.1795154330262608E-5</v>
      </c>
      <c r="T3" s="2">
        <f>$B3*('AEO2018 Table 3'!U$49/'AEO2018 Table 3'!$D$49)</f>
        <v>4.2289027359810179E-5</v>
      </c>
      <c r="U3" s="2">
        <f>$B3*('AEO2018 Table 3'!V$49/'AEO2018 Table 3'!$D$49)</f>
        <v>4.2553304940255593E-5</v>
      </c>
      <c r="V3" s="2">
        <f>$B3*('AEO2018 Table 3'!W$49/'AEO2018 Table 3'!$D$49)</f>
        <v>4.2803519583226545E-5</v>
      </c>
      <c r="W3" s="2">
        <f>$B3*('AEO2018 Table 3'!X$49/'AEO2018 Table 3'!$D$49)</f>
        <v>4.3721527533525832E-5</v>
      </c>
      <c r="X3" s="2">
        <f>$B3*('AEO2018 Table 3'!Y$49/'AEO2018 Table 3'!$D$49)</f>
        <v>4.3836166233985641E-5</v>
      </c>
      <c r="Y3" s="2">
        <f>$B3*('AEO2018 Table 3'!Z$49/'AEO2018 Table 3'!$D$49)</f>
        <v>4.4303819817748572E-5</v>
      </c>
      <c r="Z3" s="2">
        <f>$B3*('AEO2018 Table 3'!AA$49/'AEO2018 Table 3'!$D$49)</f>
        <v>4.4687843468883247E-5</v>
      </c>
      <c r="AA3" s="2">
        <f>$B3*('AEO2018 Table 3'!AB$49/'AEO2018 Table 3'!$D$49)</f>
        <v>4.5083309414865564E-5</v>
      </c>
      <c r="AB3" s="2">
        <f>$B3*('AEO2018 Table 3'!AC$49/'AEO2018 Table 3'!$D$49)</f>
        <v>4.5148948235975419E-5</v>
      </c>
      <c r="AC3" s="2">
        <f>$B3*('AEO2018 Table 3'!AD$49/'AEO2018 Table 3'!$D$49)</f>
        <v>4.5236917387374717E-5</v>
      </c>
      <c r="AD3" s="2">
        <f>$B3*('AEO2018 Table 3'!AE$49/'AEO2018 Table 3'!$D$49)</f>
        <v>4.5319950282186631E-5</v>
      </c>
      <c r="AE3" s="2">
        <f>$B3*('AEO2018 Table 3'!AF$49/'AEO2018 Table 3'!$D$49)</f>
        <v>4.5418163932939114E-5</v>
      </c>
      <c r="AF3" s="2">
        <f>$B3*('AEO2018 Table 3'!AG$49/'AEO2018 Table 3'!$D$49)</f>
        <v>4.5246492311606778E-5</v>
      </c>
      <c r="AG3" s="2">
        <f>$B3*('AEO2018 Table 3'!AH$49/'AEO2018 Table 3'!$D$49)</f>
        <v>4.5512925551956041E-5</v>
      </c>
      <c r="AH3" s="2">
        <f>$B3*('AEO2018 Table 3'!AI$49/'AEO2018 Table 3'!$D$49)</f>
        <v>4.590689425357028E-5</v>
      </c>
      <c r="AI3" s="2">
        <f>$B3*('AEO2018 Table 3'!AJ$49/'AEO2018 Table 3'!$D$49)</f>
        <v>4.593771144851996E-5</v>
      </c>
    </row>
    <row r="4" spans="1:35" x14ac:dyDescent="0.45">
      <c r="A4" s="10" t="s">
        <v>469</v>
      </c>
      <c r="B4" s="2">
        <f>'Start Year Prices'!D$8</f>
        <v>7.9262888493153228E-6</v>
      </c>
      <c r="C4" s="2">
        <f>$B4*('AEO2018 Table 3'!D$17/'AEO2018 Table 3'!$D$17)</f>
        <v>7.9262888493153228E-6</v>
      </c>
      <c r="D4" s="2">
        <f>$B4*('AEO2018 Table 3'!E$17/'AEO2018 Table 3'!$D$17)</f>
        <v>8.224309454743019E-6</v>
      </c>
      <c r="E4" s="2">
        <f>$B4*('AEO2018 Table 3'!F$17/'AEO2018 Table 3'!$D$17)</f>
        <v>8.5643969958546909E-6</v>
      </c>
      <c r="F4" s="2">
        <f>$B4*('AEO2018 Table 3'!G$17/'AEO2018 Table 3'!$D$17)</f>
        <v>9.9877530108251464E-6</v>
      </c>
      <c r="G4" s="2">
        <f>$B4*('AEO2018 Table 3'!H$17/'AEO2018 Table 3'!$D$17)</f>
        <v>1.0680826516877179E-5</v>
      </c>
      <c r="H4" s="2">
        <f>$B4*('AEO2018 Table 3'!I$17/'AEO2018 Table 3'!$D$17)</f>
        <v>1.1033625554453765E-5</v>
      </c>
      <c r="I4" s="2">
        <f>$B4*('AEO2018 Table 3'!J$17/'AEO2018 Table 3'!$D$17)</f>
        <v>1.1349512755742269E-5</v>
      </c>
      <c r="J4" s="2">
        <f>$B4*('AEO2018 Table 3'!K$17/'AEO2018 Table 3'!$D$17)</f>
        <v>1.1480695678126171E-5</v>
      </c>
      <c r="K4" s="2">
        <f>$B4*('AEO2018 Table 3'!L$17/'AEO2018 Table 3'!$D$17)</f>
        <v>1.1577674378763967E-5</v>
      </c>
      <c r="L4" s="2">
        <f>$B4*('AEO2018 Table 3'!M$17/'AEO2018 Table 3'!$D$17)</f>
        <v>1.1605999320977593E-5</v>
      </c>
      <c r="M4" s="2">
        <f>$B4*('AEO2018 Table 3'!N$17/'AEO2018 Table 3'!$D$17)</f>
        <v>1.1728272474749613E-5</v>
      </c>
      <c r="N4" s="2">
        <f>$B4*('AEO2018 Table 3'!O$17/'AEO2018 Table 3'!$D$17)</f>
        <v>1.1852787449702584E-5</v>
      </c>
      <c r="O4" s="2">
        <f>$B4*('AEO2018 Table 3'!P$17/'AEO2018 Table 3'!$D$17)</f>
        <v>1.2010140203015178E-5</v>
      </c>
      <c r="P4" s="2">
        <f>$B4*('AEO2018 Table 3'!Q$17/'AEO2018 Table 3'!$D$17)</f>
        <v>1.2106975113373144E-5</v>
      </c>
      <c r="Q4" s="2">
        <f>$B4*('AEO2018 Table 3'!R$17/'AEO2018 Table 3'!$D$17)</f>
        <v>1.2259210675636347E-5</v>
      </c>
      <c r="R4" s="2">
        <f>$B4*('AEO2018 Table 3'!S$17/'AEO2018 Table 3'!$D$17)</f>
        <v>1.233599904234569E-5</v>
      </c>
      <c r="S4" s="2">
        <f>$B4*('AEO2018 Table 3'!T$17/'AEO2018 Table 3'!$D$17)</f>
        <v>1.2452690083163539E-5</v>
      </c>
      <c r="T4" s="2">
        <f>$B4*('AEO2018 Table 3'!U$17/'AEO2018 Table 3'!$D$17)</f>
        <v>1.2580084349538035E-5</v>
      </c>
      <c r="U4" s="2">
        <f>$B4*('AEO2018 Table 3'!V$17/'AEO2018 Table 3'!$D$17)</f>
        <v>1.2643185624520238E-5</v>
      </c>
      <c r="V4" s="2">
        <f>$B4*('AEO2018 Table 3'!W$17/'AEO2018 Table 3'!$D$17)</f>
        <v>1.2695182368346637E-5</v>
      </c>
      <c r="W4" s="2">
        <f>$B4*('AEO2018 Table 3'!X$17/'AEO2018 Table 3'!$D$17)</f>
        <v>1.2909113110946573E-5</v>
      </c>
      <c r="X4" s="2">
        <f>$B4*('AEO2018 Table 3'!Y$17/'AEO2018 Table 3'!$D$17)</f>
        <v>1.296740874048568E-5</v>
      </c>
      <c r="Y4" s="2">
        <f>$B4*('AEO2018 Table 3'!Z$17/'AEO2018 Table 3'!$D$17)</f>
        <v>1.3063170452482383E-5</v>
      </c>
      <c r="Z4" s="2">
        <f>$B4*('AEO2018 Table 3'!AA$17/'AEO2018 Table 3'!$D$17)</f>
        <v>1.3143679937342426E-5</v>
      </c>
      <c r="AA4" s="2">
        <f>$B4*('AEO2018 Table 3'!AB$17/'AEO2018 Table 3'!$D$17)</f>
        <v>1.3231679588597145E-5</v>
      </c>
      <c r="AB4" s="2">
        <f>$B4*('AEO2018 Table 3'!AC$17/'AEO2018 Table 3'!$D$17)</f>
        <v>1.3238354943406131E-5</v>
      </c>
      <c r="AC4" s="2">
        <f>$B4*('AEO2018 Table 3'!AD$17/'AEO2018 Table 3'!$D$17)</f>
        <v>1.3259816731990757E-5</v>
      </c>
      <c r="AD4" s="2">
        <f>$B4*('AEO2018 Table 3'!AE$17/'AEO2018 Table 3'!$D$17)</f>
        <v>1.3260042003429154E-5</v>
      </c>
      <c r="AE4" s="2">
        <f>$B4*('AEO2018 Table 3'!AF$17/'AEO2018 Table 3'!$D$17)</f>
        <v>1.3284529052355736E-5</v>
      </c>
      <c r="AF4" s="2">
        <f>$B4*('AEO2018 Table 3'!AG$17/'AEO2018 Table 3'!$D$17)</f>
        <v>1.3245378444983545E-5</v>
      </c>
      <c r="AG4" s="2">
        <f>$B4*('AEO2018 Table 3'!AH$17/'AEO2018 Table 3'!$D$17)</f>
        <v>1.3293226621372844E-5</v>
      </c>
      <c r="AH4" s="2">
        <f>$B4*('AEO2018 Table 3'!AI$17/'AEO2018 Table 3'!$D$17)</f>
        <v>1.3343533611547206E-5</v>
      </c>
      <c r="AI4" s="2">
        <f>$B4*('AEO2018 Table 3'!AJ$17/'AEO2018 Table 3'!$D$17)</f>
        <v>1.3299628338922035E-5</v>
      </c>
    </row>
    <row r="5" spans="1:35" x14ac:dyDescent="0.45">
      <c r="A5" s="10" t="s">
        <v>470</v>
      </c>
      <c r="B5" s="2">
        <f>'Start Year Prices'!E$8</f>
        <v>7.9262888493153228E-6</v>
      </c>
      <c r="C5" s="2">
        <f>$B5*('AEO2018 Table 3'!D$23/'AEO2018 Table 3'!$D$23)</f>
        <v>7.9262888493153228E-6</v>
      </c>
      <c r="D5" s="2">
        <f>$B5*('AEO2018 Table 3'!E$23/'AEO2018 Table 3'!$D$23)</f>
        <v>8.2157220771540206E-6</v>
      </c>
      <c r="E5" s="2">
        <f>$B5*('AEO2018 Table 3'!F$23/'AEO2018 Table 3'!$D$23)</f>
        <v>8.3707972858109118E-6</v>
      </c>
      <c r="F5" s="2">
        <f>$B5*('AEO2018 Table 3'!G$23/'AEO2018 Table 3'!$D$23)</f>
        <v>9.7470617761233234E-6</v>
      </c>
      <c r="G5" s="2">
        <f>$B5*('AEO2018 Table 3'!H$23/'AEO2018 Table 3'!$D$23)</f>
        <v>1.0302789250965856E-5</v>
      </c>
      <c r="H5" s="2">
        <f>$B5*('AEO2018 Table 3'!I$23/'AEO2018 Table 3'!$D$23)</f>
        <v>1.0464185829314908E-5</v>
      </c>
      <c r="I5" s="2">
        <f>$B5*('AEO2018 Table 3'!J$23/'AEO2018 Table 3'!$D$23)</f>
        <v>1.0584597295723187E-5</v>
      </c>
      <c r="J5" s="2">
        <f>$B5*('AEO2018 Table 3'!K$23/'AEO2018 Table 3'!$D$23)</f>
        <v>1.0840991852740002E-5</v>
      </c>
      <c r="K5" s="2">
        <f>$B5*('AEO2018 Table 3'!L$23/'AEO2018 Table 3'!$D$23)</f>
        <v>1.094886931325358E-5</v>
      </c>
      <c r="L5" s="2">
        <f>$B5*('AEO2018 Table 3'!M$23/'AEO2018 Table 3'!$D$23)</f>
        <v>1.0985800148760828E-5</v>
      </c>
      <c r="M5" s="2">
        <f>$B5*('AEO2018 Table 3'!N$23/'AEO2018 Table 3'!$D$23)</f>
        <v>1.1120528850293622E-5</v>
      </c>
      <c r="N5" s="2">
        <f>$B5*('AEO2018 Table 3'!O$23/'AEO2018 Table 3'!$D$23)</f>
        <v>1.1262300022252029E-5</v>
      </c>
      <c r="O5" s="2">
        <f>$B5*('AEO2018 Table 3'!P$23/'AEO2018 Table 3'!$D$23)</f>
        <v>1.1451466639607608E-5</v>
      </c>
      <c r="P5" s="2">
        <f>$B5*('AEO2018 Table 3'!Q$23/'AEO2018 Table 3'!$D$23)</f>
        <v>1.1559462224230371E-5</v>
      </c>
      <c r="Q5" s="2">
        <f>$B5*('AEO2018 Table 3'!R$23/'AEO2018 Table 3'!$D$23)</f>
        <v>1.1731306113959634E-5</v>
      </c>
      <c r="R5" s="2">
        <f>$B5*('AEO2018 Table 3'!S$23/'AEO2018 Table 3'!$D$23)</f>
        <v>1.1815868643082415E-5</v>
      </c>
      <c r="S5" s="2">
        <f>$B5*('AEO2018 Table 3'!T$23/'AEO2018 Table 3'!$D$23)</f>
        <v>1.1946934014501189E-5</v>
      </c>
      <c r="T5" s="2">
        <f>$B5*('AEO2018 Table 3'!U$23/'AEO2018 Table 3'!$D$23)</f>
        <v>1.2089100086724182E-5</v>
      </c>
      <c r="U5" s="2">
        <f>$B5*('AEO2018 Table 3'!V$23/'AEO2018 Table 3'!$D$23)</f>
        <v>1.2162667683073558E-5</v>
      </c>
      <c r="V5" s="2">
        <f>$B5*('AEO2018 Table 3'!W$23/'AEO2018 Table 3'!$D$23)</f>
        <v>1.2221847367530168E-5</v>
      </c>
      <c r="W5" s="2">
        <f>$B5*('AEO2018 Table 3'!X$23/'AEO2018 Table 3'!$D$23)</f>
        <v>1.2462140965949519E-5</v>
      </c>
      <c r="X5" s="2">
        <f>$B5*('AEO2018 Table 3'!Y$23/'AEO2018 Table 3'!$D$23)</f>
        <v>1.252676078458921E-5</v>
      </c>
      <c r="Y5" s="2">
        <f>$B5*('AEO2018 Table 3'!Z$23/'AEO2018 Table 3'!$D$23)</f>
        <v>1.2631430607158917E-5</v>
      </c>
      <c r="Z5" s="2">
        <f>$B5*('AEO2018 Table 3'!AA$23/'AEO2018 Table 3'!$D$23)</f>
        <v>1.2721014152286596E-5</v>
      </c>
      <c r="AA5" s="2">
        <f>$B5*('AEO2018 Table 3'!AB$23/'AEO2018 Table 3'!$D$23)</f>
        <v>1.2819201481902248E-5</v>
      </c>
      <c r="AB5" s="2">
        <f>$B5*('AEO2018 Table 3'!AC$23/'AEO2018 Table 3'!$D$23)</f>
        <v>1.2827058465013763E-5</v>
      </c>
      <c r="AC5" s="2">
        <f>$B5*('AEO2018 Table 3'!AD$23/'AEO2018 Table 3'!$D$23)</f>
        <v>1.2846554379703129E-5</v>
      </c>
      <c r="AD5" s="2">
        <f>$B5*('AEO2018 Table 3'!AE$23/'AEO2018 Table 3'!$D$23)</f>
        <v>1.2844951054974328E-5</v>
      </c>
      <c r="AE5" s="2">
        <f>$B5*('AEO2018 Table 3'!AF$23/'AEO2018 Table 3'!$D$23)</f>
        <v>1.2873249934134929E-5</v>
      </c>
      <c r="AF5" s="2">
        <f>$B5*('AEO2018 Table 3'!AG$23/'AEO2018 Table 3'!$D$23)</f>
        <v>1.2828515988017844E-5</v>
      </c>
      <c r="AG5" s="2">
        <f>$B5*('AEO2018 Table 3'!AH$23/'AEO2018 Table 3'!$D$23)</f>
        <v>1.2879326159232306E-5</v>
      </c>
      <c r="AH5" s="2">
        <f>$B5*('AEO2018 Table 3'!AI$23/'AEO2018 Table 3'!$D$23)</f>
        <v>1.2933386967543353E-5</v>
      </c>
      <c r="AI5" s="2">
        <f>$B5*('AEO2018 Table 3'!AJ$23/'AEO2018 Table 3'!$D$23)</f>
        <v>1.2881187973120528E-5</v>
      </c>
    </row>
    <row r="6" spans="1:35" x14ac:dyDescent="0.45">
      <c r="A6" s="10" t="s">
        <v>471</v>
      </c>
      <c r="B6" s="2">
        <f>'Start Year Prices'!F$8</f>
        <v>2.6256415630977488E-5</v>
      </c>
      <c r="C6" s="2">
        <f>$B6*('AEO2018 Table 3'!D$30/'AEO2018 Table 3'!$D$30)</f>
        <v>2.6256415630977488E-5</v>
      </c>
      <c r="D6" s="2">
        <f>$B6*('AEO2018 Table 3'!E$30/'AEO2018 Table 3'!$D$30)</f>
        <v>2.7250187927367395E-5</v>
      </c>
      <c r="E6" s="2">
        <f>$B6*('AEO2018 Table 3'!F$30/'AEO2018 Table 3'!$D$30)</f>
        <v>2.7661593215440486E-5</v>
      </c>
      <c r="F6" s="2">
        <f>$B6*('AEO2018 Table 3'!G$30/'AEO2018 Table 3'!$D$30)</f>
        <v>3.2140747645845923E-5</v>
      </c>
      <c r="G6" s="2">
        <f>$B6*('AEO2018 Table 3'!H$30/'AEO2018 Table 3'!$D$30)</f>
        <v>3.3954109559884643E-5</v>
      </c>
      <c r="H6" s="2">
        <f>$B6*('AEO2018 Table 3'!I$30/'AEO2018 Table 3'!$D$30)</f>
        <v>3.4468201760052712E-5</v>
      </c>
      <c r="I6" s="2">
        <f>$B6*('AEO2018 Table 3'!J$30/'AEO2018 Table 3'!$D$30)</f>
        <v>3.4893059961849809E-5</v>
      </c>
      <c r="J6" s="2">
        <f>$B6*('AEO2018 Table 3'!K$30/'AEO2018 Table 3'!$D$30)</f>
        <v>3.5434412229300635E-5</v>
      </c>
      <c r="K6" s="2">
        <f>$B6*('AEO2018 Table 3'!L$30/'AEO2018 Table 3'!$D$30)</f>
        <v>3.5844648197919233E-5</v>
      </c>
      <c r="L6" s="2">
        <f>$B6*('AEO2018 Table 3'!M$30/'AEO2018 Table 3'!$D$30)</f>
        <v>3.5997092686801527E-5</v>
      </c>
      <c r="M6" s="2">
        <f>$B6*('AEO2018 Table 3'!N$30/'AEO2018 Table 3'!$D$30)</f>
        <v>3.6454473713426233E-5</v>
      </c>
      <c r="N6" s="2">
        <f>$B6*('AEO2018 Table 3'!O$30/'AEO2018 Table 3'!$D$30)</f>
        <v>3.695547707970044E-5</v>
      </c>
      <c r="O6" s="2">
        <f>$B6*('AEO2018 Table 3'!P$30/'AEO2018 Table 3'!$D$30)</f>
        <v>3.7534605089528304E-5</v>
      </c>
      <c r="P6" s="2">
        <f>$B6*('AEO2018 Table 3'!Q$30/'AEO2018 Table 3'!$D$30)</f>
        <v>3.7906535596016993E-5</v>
      </c>
      <c r="Q6" s="2">
        <f>$B6*('AEO2018 Table 3'!R$30/'AEO2018 Table 3'!$D$30)</f>
        <v>3.8481527527774393E-5</v>
      </c>
      <c r="R6" s="2">
        <f>$B6*('AEO2018 Table 3'!S$30/'AEO2018 Table 3'!$D$30)</f>
        <v>3.8750843282134443E-5</v>
      </c>
      <c r="S6" s="2">
        <f>$B6*('AEO2018 Table 3'!T$30/'AEO2018 Table 3'!$D$30)</f>
        <v>3.9196044034441426E-5</v>
      </c>
      <c r="T6" s="2">
        <f>$B6*('AEO2018 Table 3'!U$30/'AEO2018 Table 3'!$D$30)</f>
        <v>3.9682408767544787E-5</v>
      </c>
      <c r="U6" s="2">
        <f>$B6*('AEO2018 Table 3'!V$30/'AEO2018 Table 3'!$D$30)</f>
        <v>3.9949804082800756E-5</v>
      </c>
      <c r="V6" s="2">
        <f>$B6*('AEO2018 Table 3'!W$30/'AEO2018 Table 3'!$D$30)</f>
        <v>4.016299906334201E-5</v>
      </c>
      <c r="W6" s="2">
        <f>$B6*('AEO2018 Table 3'!X$30/'AEO2018 Table 3'!$D$30)</f>
        <v>4.0960451971317937E-5</v>
      </c>
      <c r="X6" s="2">
        <f>$B6*('AEO2018 Table 3'!Y$30/'AEO2018 Table 3'!$D$30)</f>
        <v>4.1186343825935911E-5</v>
      </c>
      <c r="Y6" s="2">
        <f>$B6*('AEO2018 Table 3'!Z$30/'AEO2018 Table 3'!$D$30)</f>
        <v>4.1531562024886292E-5</v>
      </c>
      <c r="Z6" s="2">
        <f>$B6*('AEO2018 Table 3'!AA$30/'AEO2018 Table 3'!$D$30)</f>
        <v>4.1832921724297353E-5</v>
      </c>
      <c r="AA6" s="2">
        <f>$B6*('AEO2018 Table 3'!AB$30/'AEO2018 Table 3'!$D$30)</f>
        <v>4.2162317210629285E-5</v>
      </c>
      <c r="AB6" s="2">
        <f>$B6*('AEO2018 Table 3'!AC$30/'AEO2018 Table 3'!$D$30)</f>
        <v>4.2195909314958046E-5</v>
      </c>
      <c r="AC6" s="2">
        <f>$B6*('AEO2018 Table 3'!AD$30/'AEO2018 Table 3'!$D$30)</f>
        <v>4.225379964795132E-5</v>
      </c>
      <c r="AD6" s="2">
        <f>$B6*('AEO2018 Table 3'!AE$30/'AEO2018 Table 3'!$D$30)</f>
        <v>4.2246111331538032E-5</v>
      </c>
      <c r="AE6" s="2">
        <f>$B6*('AEO2018 Table 3'!AF$30/'AEO2018 Table 3'!$D$30)</f>
        <v>4.235492364077541E-5</v>
      </c>
      <c r="AF6" s="2">
        <f>$B6*('AEO2018 Table 3'!AG$30/'AEO2018 Table 3'!$D$30)</f>
        <v>4.2217865624715088E-5</v>
      </c>
      <c r="AG6" s="2">
        <f>$B6*('AEO2018 Table 3'!AH$30/'AEO2018 Table 3'!$D$30)</f>
        <v>4.2384850346814142E-5</v>
      </c>
      <c r="AH6" s="2">
        <f>$B6*('AEO2018 Table 3'!AI$30/'AEO2018 Table 3'!$D$30)</f>
        <v>4.2544081152530515E-5</v>
      </c>
      <c r="AI6" s="2">
        <f>$B6*('AEO2018 Table 3'!AJ$30/'AEO2018 Table 3'!$D$30)</f>
        <v>4.2348793323635302E-5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ref="AA8:AI8" si="0">TREND($Q8:$Z8,$Q$1:$Z$1,AA$1)</f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2">
        <f>B6</f>
        <v>2.6256415630977488E-5</v>
      </c>
      <c r="C9" s="2">
        <f t="shared" ref="C9:AI9" si="1">C6</f>
        <v>2.6256415630977488E-5</v>
      </c>
      <c r="D9" s="2">
        <f t="shared" si="1"/>
        <v>2.7250187927367395E-5</v>
      </c>
      <c r="E9" s="2">
        <f t="shared" si="1"/>
        <v>2.7661593215440486E-5</v>
      </c>
      <c r="F9" s="2">
        <f t="shared" si="1"/>
        <v>3.2140747645845923E-5</v>
      </c>
      <c r="G9" s="2">
        <f t="shared" si="1"/>
        <v>3.3954109559884643E-5</v>
      </c>
      <c r="H9" s="2">
        <f t="shared" si="1"/>
        <v>3.4468201760052712E-5</v>
      </c>
      <c r="I9" s="2">
        <f t="shared" si="1"/>
        <v>3.4893059961849809E-5</v>
      </c>
      <c r="J9" s="2">
        <f t="shared" si="1"/>
        <v>3.5434412229300635E-5</v>
      </c>
      <c r="K9" s="2">
        <f t="shared" si="1"/>
        <v>3.5844648197919233E-5</v>
      </c>
      <c r="L9" s="2">
        <f t="shared" si="1"/>
        <v>3.5997092686801527E-5</v>
      </c>
      <c r="M9" s="2">
        <f t="shared" si="1"/>
        <v>3.6454473713426233E-5</v>
      </c>
      <c r="N9" s="2">
        <f t="shared" si="1"/>
        <v>3.695547707970044E-5</v>
      </c>
      <c r="O9" s="2">
        <f t="shared" si="1"/>
        <v>3.7534605089528304E-5</v>
      </c>
      <c r="P9" s="2">
        <f t="shared" si="1"/>
        <v>3.7906535596016993E-5</v>
      </c>
      <c r="Q9" s="2">
        <f t="shared" si="1"/>
        <v>3.8481527527774393E-5</v>
      </c>
      <c r="R9" s="2">
        <f t="shared" si="1"/>
        <v>3.8750843282134443E-5</v>
      </c>
      <c r="S9" s="2">
        <f t="shared" si="1"/>
        <v>3.9196044034441426E-5</v>
      </c>
      <c r="T9" s="2">
        <f t="shared" si="1"/>
        <v>3.9682408767544787E-5</v>
      </c>
      <c r="U9" s="2">
        <f t="shared" si="1"/>
        <v>3.9949804082800756E-5</v>
      </c>
      <c r="V9" s="2">
        <f t="shared" si="1"/>
        <v>4.016299906334201E-5</v>
      </c>
      <c r="W9" s="2">
        <f t="shared" si="1"/>
        <v>4.0960451971317937E-5</v>
      </c>
      <c r="X9" s="2">
        <f t="shared" si="1"/>
        <v>4.1186343825935911E-5</v>
      </c>
      <c r="Y9" s="2">
        <f t="shared" si="1"/>
        <v>4.1531562024886292E-5</v>
      </c>
      <c r="Z9" s="2">
        <f t="shared" si="1"/>
        <v>4.1832921724297353E-5</v>
      </c>
      <c r="AA9" s="2">
        <f t="shared" si="1"/>
        <v>4.2162317210629285E-5</v>
      </c>
      <c r="AB9" s="2">
        <f t="shared" si="1"/>
        <v>4.2195909314958046E-5</v>
      </c>
      <c r="AC9" s="2">
        <f t="shared" si="1"/>
        <v>4.225379964795132E-5</v>
      </c>
      <c r="AD9" s="2">
        <f t="shared" si="1"/>
        <v>4.2246111331538032E-5</v>
      </c>
      <c r="AE9" s="2">
        <f t="shared" si="1"/>
        <v>4.235492364077541E-5</v>
      </c>
      <c r="AF9" s="2">
        <f t="shared" si="1"/>
        <v>4.2217865624715088E-5</v>
      </c>
      <c r="AG9" s="2">
        <f t="shared" si="1"/>
        <v>4.2384850346814142E-5</v>
      </c>
      <c r="AH9" s="2">
        <f t="shared" si="1"/>
        <v>4.2544081152530515E-5</v>
      </c>
      <c r="AI9" s="2">
        <f t="shared" si="1"/>
        <v>4.2348793323635302E-5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J9"/>
  <sheetViews>
    <sheetView workbookViewId="0">
      <pane xSplit="1" ySplit="1" topLeftCell="V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6" width="10" style="9" customWidth="1"/>
    <col min="27" max="16384" width="9.1328125" style="9"/>
  </cols>
  <sheetData>
    <row r="1" spans="1:36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6" x14ac:dyDescent="0.45">
      <c r="A2" s="10" t="s">
        <v>467</v>
      </c>
      <c r="B2" s="2">
        <f>'Start Year Prices'!B9</f>
        <v>3.2932342445413534E-5</v>
      </c>
      <c r="C2" s="2">
        <f>$B2*('AEO2018 Table 3'!D$40/'AEO2018 Table 3'!$D$40)</f>
        <v>3.2932342445413534E-5</v>
      </c>
      <c r="D2" s="2">
        <f>$B2*('AEO2018 Table 3'!E$40/'AEO2018 Table 3'!$D$40)</f>
        <v>4.300999063933692E-5</v>
      </c>
      <c r="E2" s="2">
        <f>$B2*('AEO2018 Table 3'!F$40/'AEO2018 Table 3'!$D$40)</f>
        <v>4.2452944777908684E-5</v>
      </c>
      <c r="F2" s="2">
        <f>$B2*('AEO2018 Table 3'!G$40/'AEO2018 Table 3'!$D$40)</f>
        <v>4.6732602568457024E-5</v>
      </c>
      <c r="G2" s="2">
        <f>$B2*('AEO2018 Table 3'!H$40/'AEO2018 Table 3'!$D$40)</f>
        <v>4.8586653954084927E-5</v>
      </c>
      <c r="H2" s="2">
        <f>$B2*('AEO2018 Table 3'!I$40/'AEO2018 Table 3'!$D$40)</f>
        <v>4.6719251897176455E-5</v>
      </c>
      <c r="I2" s="2">
        <f>$B2*('AEO2018 Table 3'!J$40/'AEO2018 Table 3'!$D$40)</f>
        <v>4.3465889096246528E-5</v>
      </c>
      <c r="J2" s="2">
        <f>$B2*('AEO2018 Table 3'!K$40/'AEO2018 Table 3'!$D$40)</f>
        <v>4.1791771068799346E-5</v>
      </c>
      <c r="K2" s="2">
        <f>$B2*('AEO2018 Table 3'!L$40/'AEO2018 Table 3'!$D$40)</f>
        <v>3.8416663740276099E-5</v>
      </c>
      <c r="L2" s="2">
        <f>$B2*('AEO2018 Table 3'!M$40/'AEO2018 Table 3'!$D$40)</f>
        <v>3.756150559017399E-5</v>
      </c>
      <c r="M2" s="2">
        <f>$B2*('AEO2018 Table 3'!N$40/'AEO2018 Table 3'!$D$40)</f>
        <v>3.633480424286271E-5</v>
      </c>
      <c r="N2" s="2">
        <f>$B2*('AEO2018 Table 3'!O$40/'AEO2018 Table 3'!$D$40)</f>
        <v>3.6010949613914489E-5</v>
      </c>
      <c r="O2" s="2">
        <f>$B2*('AEO2018 Table 3'!P$40/'AEO2018 Table 3'!$D$40)</f>
        <v>3.6073475380883582E-5</v>
      </c>
      <c r="P2" s="2">
        <f>$B2*('AEO2018 Table 3'!Q$40/'AEO2018 Table 3'!$D$40)</f>
        <v>3.5738938737249449E-5</v>
      </c>
      <c r="Q2" s="2">
        <f>$B2*('AEO2018 Table 3'!R$40/'AEO2018 Table 3'!$D$40)</f>
        <v>3.6913276195444035E-5</v>
      </c>
      <c r="R2" s="2">
        <f>$B2*('AEO2018 Table 3'!S$40/'AEO2018 Table 3'!$D$40)</f>
        <v>3.706892862053321E-5</v>
      </c>
      <c r="S2" s="2">
        <f>$B2*('AEO2018 Table 3'!T$40/'AEO2018 Table 3'!$D$40)</f>
        <v>3.6595007126810207E-5</v>
      </c>
      <c r="T2" s="2">
        <f>$B2*('AEO2018 Table 3'!U$40/'AEO2018 Table 3'!$D$40)</f>
        <v>3.6330666790777974E-5</v>
      </c>
      <c r="U2" s="2">
        <f>$B2*('AEO2018 Table 3'!V$40/'AEO2018 Table 3'!$D$40)</f>
        <v>3.5945195156657852E-5</v>
      </c>
      <c r="V2" s="2">
        <f>$B2*('AEO2018 Table 3'!W$40/'AEO2018 Table 3'!$D$40)</f>
        <v>3.5883038805053465E-5</v>
      </c>
      <c r="W2" s="2">
        <f>$B2*('AEO2018 Table 3'!X$40/'AEO2018 Table 3'!$D$40)</f>
        <v>3.6483786504126701E-5</v>
      </c>
      <c r="X2" s="2">
        <f>$B2*('AEO2018 Table 3'!Y$40/'AEO2018 Table 3'!$D$40)</f>
        <v>3.6718811514477134E-5</v>
      </c>
      <c r="Y2" s="2">
        <f>$B2*('AEO2018 Table 3'!Z$40/'AEO2018 Table 3'!$D$40)</f>
        <v>3.7283201353355778E-5</v>
      </c>
      <c r="Z2" s="2">
        <f>$B2*('AEO2018 Table 3'!AA$40/'AEO2018 Table 3'!$D$40)</f>
        <v>3.810327095445642E-5</v>
      </c>
      <c r="AA2" s="2">
        <f>$B2*('AEO2018 Table 3'!AB$40/'AEO2018 Table 3'!$D$40)</f>
        <v>3.8960162401449757E-5</v>
      </c>
      <c r="AB2" s="2">
        <f>$B2*('AEO2018 Table 3'!AC$40/'AEO2018 Table 3'!$D$40)</f>
        <v>3.9841088012071013E-5</v>
      </c>
      <c r="AC2" s="2">
        <f>$B2*('AEO2018 Table 3'!AD$40/'AEO2018 Table 3'!$D$40)</f>
        <v>4.0662608676724228E-5</v>
      </c>
      <c r="AD2" s="2">
        <f>$B2*('AEO2018 Table 3'!AE$40/'AEO2018 Table 3'!$D$40)</f>
        <v>4.1946352189330869E-5</v>
      </c>
      <c r="AE2" s="2">
        <f>$B2*('AEO2018 Table 3'!AF$40/'AEO2018 Table 3'!$D$40)</f>
        <v>4.2032845625162247E-5</v>
      </c>
      <c r="AF2" s="2">
        <f>$B2*('AEO2018 Table 3'!AG$40/'AEO2018 Table 3'!$D$40)</f>
        <v>4.195055761384271E-5</v>
      </c>
      <c r="AG2" s="2">
        <f>$B2*('AEO2018 Table 3'!AH$40/'AEO2018 Table 3'!$D$40)</f>
        <v>4.2828389001369166E-5</v>
      </c>
      <c r="AH2" s="2">
        <f>$B2*('AEO2018 Table 3'!AI$40/'AEO2018 Table 3'!$D$40)</f>
        <v>4.5316605399961849E-5</v>
      </c>
      <c r="AI2" s="2">
        <f>$B2*('AEO2018 Table 3'!AJ$40/'AEO2018 Table 3'!$D$40)</f>
        <v>4.8217837042267316E-5</v>
      </c>
      <c r="AJ2" s="2"/>
    </row>
    <row r="3" spans="1:36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f t="shared" ref="AA3:AI8" si="0">TREND($Q3:$Z3,$Q$1:$Z$1,AA$1)</f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6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f t="shared" si="0"/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</row>
    <row r="5" spans="1:36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</row>
    <row r="6" spans="1:36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f t="shared" si="0"/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</row>
    <row r="7" spans="1:36" x14ac:dyDescent="0.45">
      <c r="A7" s="10" t="s">
        <v>472</v>
      </c>
      <c r="B7" s="9">
        <f t="shared" ref="B7:Z7" si="1">B3</f>
        <v>0</v>
      </c>
      <c r="C7" s="9">
        <f t="shared" si="1"/>
        <v>0</v>
      </c>
      <c r="D7" s="9">
        <f t="shared" si="1"/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1"/>
        <v>0</v>
      </c>
      <c r="I7" s="9">
        <f t="shared" si="1"/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8" spans="1:36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6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pane="topRight"/>
      <selection pane="bottomLeft"/>
      <selection pane="bottomRight" activeCell="D13" sqref="D13"/>
    </sheetView>
  </sheetViews>
  <sheetFormatPr defaultColWidth="9.1328125" defaultRowHeight="14.25" x14ac:dyDescent="0.45"/>
  <cols>
    <col min="1" max="1" width="41.3984375" style="9" customWidth="1"/>
    <col min="2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2">
        <f>'Start Year Prices'!B$10</f>
        <v>2.6256415630977488E-5</v>
      </c>
      <c r="C2" s="2">
        <f>$B2*('AEO2018 Table 3'!D$43/'AEO2018 Table 3'!$D$43)</f>
        <v>2.6256415630977488E-5</v>
      </c>
      <c r="D2" s="2">
        <f>$B2*('AEO2018 Table 3'!E$43/'AEO2018 Table 3'!$D$43)</f>
        <v>2.7155979652554706E-5</v>
      </c>
      <c r="E2" s="2">
        <f>$B2*('AEO2018 Table 3'!F$43/'AEO2018 Table 3'!$D$43)</f>
        <v>2.7495661348255552E-5</v>
      </c>
      <c r="F2" s="2">
        <f>$B2*('AEO2018 Table 3'!G$43/'AEO2018 Table 3'!$D$43)</f>
        <v>3.1228063662822267E-5</v>
      </c>
      <c r="G2" s="2">
        <f>$B2*('AEO2018 Table 3'!H$43/'AEO2018 Table 3'!$D$43)</f>
        <v>3.2794870814173888E-5</v>
      </c>
      <c r="H2" s="2">
        <f>$B2*('AEO2018 Table 3'!I$43/'AEO2018 Table 3'!$D$43)</f>
        <v>3.3328049370271363E-5</v>
      </c>
      <c r="I2" s="2">
        <f>$B2*('AEO2018 Table 3'!J$43/'AEO2018 Table 3'!$D$43)</f>
        <v>3.3855000403664319E-5</v>
      </c>
      <c r="J2" s="2">
        <f>$B2*('AEO2018 Table 3'!K$43/'AEO2018 Table 3'!$D$43)</f>
        <v>3.4746971910126024E-5</v>
      </c>
      <c r="K2" s="2">
        <f>$B2*('AEO2018 Table 3'!L$43/'AEO2018 Table 3'!$D$43)</f>
        <v>3.513410308279716E-5</v>
      </c>
      <c r="L2" s="2">
        <f>$B2*('AEO2018 Table 3'!M$43/'AEO2018 Table 3'!$D$43)</f>
        <v>3.5271497802465768E-5</v>
      </c>
      <c r="M2" s="2">
        <f>$B2*('AEO2018 Table 3'!N$43/'AEO2018 Table 3'!$D$43)</f>
        <v>3.5673924239052149E-5</v>
      </c>
      <c r="N2" s="2">
        <f>$B2*('AEO2018 Table 3'!O$43/'AEO2018 Table 3'!$D$43)</f>
        <v>3.610869541604904E-5</v>
      </c>
      <c r="O2" s="2">
        <f>$B2*('AEO2018 Table 3'!P$43/'AEO2018 Table 3'!$D$43)</f>
        <v>3.6618855545786296E-5</v>
      </c>
      <c r="P2" s="2">
        <f>$B2*('AEO2018 Table 3'!Q$43/'AEO2018 Table 3'!$D$43)</f>
        <v>3.692500850965336E-5</v>
      </c>
      <c r="Q2" s="2">
        <f>$B2*('AEO2018 Table 3'!R$43/'AEO2018 Table 3'!$D$43)</f>
        <v>3.7428032029018552E-5</v>
      </c>
      <c r="R2" s="2">
        <f>$B2*('AEO2018 Table 3'!S$43/'AEO2018 Table 3'!$D$43)</f>
        <v>3.7585398098269532E-5</v>
      </c>
      <c r="S2" s="2">
        <f>$B2*('AEO2018 Table 3'!T$43/'AEO2018 Table 3'!$D$43)</f>
        <v>3.7975685220493073E-5</v>
      </c>
      <c r="T2" s="2">
        <f>$B2*('AEO2018 Table 3'!U$43/'AEO2018 Table 3'!$D$43)</f>
        <v>3.84128937867303E-5</v>
      </c>
      <c r="U2" s="2">
        <f>$B2*('AEO2018 Table 3'!V$43/'AEO2018 Table 3'!$D$43)</f>
        <v>3.8621190539917959E-5</v>
      </c>
      <c r="V2" s="2">
        <f>$B2*('AEO2018 Table 3'!W$43/'AEO2018 Table 3'!$D$43)</f>
        <v>3.8787665177670113E-5</v>
      </c>
      <c r="W2" s="2">
        <f>$B2*('AEO2018 Table 3'!X$43/'AEO2018 Table 3'!$D$43)</f>
        <v>3.9435847406439362E-5</v>
      </c>
      <c r="X2" s="2">
        <f>$B2*('AEO2018 Table 3'!Y$43/'AEO2018 Table 3'!$D$43)</f>
        <v>3.96384052034983E-5</v>
      </c>
      <c r="Y2" s="2">
        <f>$B2*('AEO2018 Table 3'!Z$43/'AEO2018 Table 3'!$D$43)</f>
        <v>3.9901222720363558E-5</v>
      </c>
      <c r="Z2" s="2">
        <f>$B2*('AEO2018 Table 3'!AA$43/'AEO2018 Table 3'!$D$43)</f>
        <v>4.0139518005670066E-5</v>
      </c>
      <c r="AA2" s="2">
        <f>$B2*('AEO2018 Table 3'!AB$43/'AEO2018 Table 3'!$D$43)</f>
        <v>4.039427893721828E-5</v>
      </c>
      <c r="AB2" s="2">
        <f>$B2*('AEO2018 Table 3'!AC$43/'AEO2018 Table 3'!$D$43)</f>
        <v>4.0398631126381105E-5</v>
      </c>
      <c r="AC2" s="2">
        <f>$B2*('AEO2018 Table 3'!AD$43/'AEO2018 Table 3'!$D$43)</f>
        <v>4.0443184587548235E-5</v>
      </c>
      <c r="AD2" s="2">
        <f>$B2*('AEO2018 Table 3'!AE$43/'AEO2018 Table 3'!$D$43)</f>
        <v>4.0429644897122685E-5</v>
      </c>
      <c r="AE2" s="2">
        <f>$B2*('AEO2018 Table 3'!AF$43/'AEO2018 Table 3'!$D$43)</f>
        <v>4.0513238774335431E-5</v>
      </c>
      <c r="AF2" s="2">
        <f>$B2*('AEO2018 Table 3'!AG$43/'AEO2018 Table 3'!$D$43)</f>
        <v>4.039364747512586E-5</v>
      </c>
      <c r="AG2" s="2">
        <f>$B2*('AEO2018 Table 3'!AH$43/'AEO2018 Table 3'!$D$43)</f>
        <v>4.052157570704695E-5</v>
      </c>
      <c r="AH2" s="2">
        <f>$B2*('AEO2018 Table 3'!AI$43/'AEO2018 Table 3'!$D$43)</f>
        <v>4.0617157837647846E-5</v>
      </c>
      <c r="AI2" s="2">
        <f>$B2*('AEO2018 Table 3'!AJ$43/'AEO2018 Table 3'!$D$43)</f>
        <v>4.0392025270784999E-5</v>
      </c>
    </row>
    <row r="3" spans="1:35" x14ac:dyDescent="0.45">
      <c r="A3" s="10" t="s">
        <v>468</v>
      </c>
      <c r="B3" s="2">
        <f>'Start Year Prices'!C$10</f>
        <v>2.6256415630977488E-5</v>
      </c>
      <c r="C3" s="2">
        <f>$B3*('AEO2018 Table 3'!D$49/'AEO2018 Table 3'!$D$49)</f>
        <v>2.6256415630977488E-5</v>
      </c>
      <c r="D3" s="2">
        <f>$B3*('AEO2018 Table 3'!E$49/'AEO2018 Table 3'!$D$49)</f>
        <v>2.7240629681308692E-5</v>
      </c>
      <c r="E3" s="2">
        <f>$B3*('AEO2018 Table 3'!F$49/'AEO2018 Table 3'!$D$49)</f>
        <v>2.863130930891755E-5</v>
      </c>
      <c r="F3" s="2">
        <f>$B3*('AEO2018 Table 3'!G$49/'AEO2018 Table 3'!$D$49)</f>
        <v>3.4490067439641216E-5</v>
      </c>
      <c r="G3" s="2">
        <f>$B3*('AEO2018 Table 3'!H$49/'AEO2018 Table 3'!$D$49)</f>
        <v>3.700608523394328E-5</v>
      </c>
      <c r="H3" s="2">
        <f>$B3*('AEO2018 Table 3'!I$49/'AEO2018 Table 3'!$D$49)</f>
        <v>3.786747688788985E-5</v>
      </c>
      <c r="I3" s="2">
        <f>$B3*('AEO2018 Table 3'!J$49/'AEO2018 Table 3'!$D$49)</f>
        <v>3.8428843089646597E-5</v>
      </c>
      <c r="J3" s="2">
        <f>$B3*('AEO2018 Table 3'!K$49/'AEO2018 Table 3'!$D$49)</f>
        <v>3.8773657537646859E-5</v>
      </c>
      <c r="K3" s="2">
        <f>$B3*('AEO2018 Table 3'!L$49/'AEO2018 Table 3'!$D$49)</f>
        <v>3.892184753146759E-5</v>
      </c>
      <c r="L3" s="2">
        <f>$B3*('AEO2018 Table 3'!M$49/'AEO2018 Table 3'!$D$49)</f>
        <v>3.8883992358022552E-5</v>
      </c>
      <c r="M3" s="2">
        <f>$B3*('AEO2018 Table 3'!N$49/'AEO2018 Table 3'!$D$49)</f>
        <v>3.9171636250264268E-5</v>
      </c>
      <c r="N3" s="2">
        <f>$B3*('AEO2018 Table 3'!O$49/'AEO2018 Table 3'!$D$49)</f>
        <v>3.9514633545783037E-5</v>
      </c>
      <c r="O3" s="2">
        <f>$B3*('AEO2018 Table 3'!P$49/'AEO2018 Table 3'!$D$49)</f>
        <v>4.0104748699337554E-5</v>
      </c>
      <c r="P3" s="2">
        <f>$B3*('AEO2018 Table 3'!Q$49/'AEO2018 Table 3'!$D$49)</f>
        <v>4.0407900695356834E-5</v>
      </c>
      <c r="Q3" s="2">
        <f>$B3*('AEO2018 Table 3'!R$49/'AEO2018 Table 3'!$D$49)</f>
        <v>4.0907641806868685E-5</v>
      </c>
      <c r="R3" s="2">
        <f>$B3*('AEO2018 Table 3'!S$49/'AEO2018 Table 3'!$D$49)</f>
        <v>4.1295640130319591E-5</v>
      </c>
      <c r="S3" s="2">
        <f>$B3*('AEO2018 Table 3'!T$49/'AEO2018 Table 3'!$D$49)</f>
        <v>4.1795154330262608E-5</v>
      </c>
      <c r="T3" s="2">
        <f>$B3*('AEO2018 Table 3'!U$49/'AEO2018 Table 3'!$D$49)</f>
        <v>4.2289027359810179E-5</v>
      </c>
      <c r="U3" s="2">
        <f>$B3*('AEO2018 Table 3'!V$49/'AEO2018 Table 3'!$D$49)</f>
        <v>4.2553304940255593E-5</v>
      </c>
      <c r="V3" s="2">
        <f>$B3*('AEO2018 Table 3'!W$49/'AEO2018 Table 3'!$D$49)</f>
        <v>4.2803519583226545E-5</v>
      </c>
      <c r="W3" s="2">
        <f>$B3*('AEO2018 Table 3'!X$49/'AEO2018 Table 3'!$D$49)</f>
        <v>4.3721527533525832E-5</v>
      </c>
      <c r="X3" s="2">
        <f>$B3*('AEO2018 Table 3'!Y$49/'AEO2018 Table 3'!$D$49)</f>
        <v>4.3836166233985641E-5</v>
      </c>
      <c r="Y3" s="2">
        <f>$B3*('AEO2018 Table 3'!Z$49/'AEO2018 Table 3'!$D$49)</f>
        <v>4.4303819817748572E-5</v>
      </c>
      <c r="Z3" s="2">
        <f>$B3*('AEO2018 Table 3'!AA$49/'AEO2018 Table 3'!$D$49)</f>
        <v>4.4687843468883247E-5</v>
      </c>
      <c r="AA3" s="2">
        <f>$B3*('AEO2018 Table 3'!AB$49/'AEO2018 Table 3'!$D$49)</f>
        <v>4.5083309414865564E-5</v>
      </c>
      <c r="AB3" s="2">
        <f>$B3*('AEO2018 Table 3'!AC$49/'AEO2018 Table 3'!$D$49)</f>
        <v>4.5148948235975419E-5</v>
      </c>
      <c r="AC3" s="2">
        <f>$B3*('AEO2018 Table 3'!AD$49/'AEO2018 Table 3'!$D$49)</f>
        <v>4.5236917387374717E-5</v>
      </c>
      <c r="AD3" s="2">
        <f>$B3*('AEO2018 Table 3'!AE$49/'AEO2018 Table 3'!$D$49)</f>
        <v>4.5319950282186631E-5</v>
      </c>
      <c r="AE3" s="2">
        <f>$B3*('AEO2018 Table 3'!AF$49/'AEO2018 Table 3'!$D$49)</f>
        <v>4.5418163932939114E-5</v>
      </c>
      <c r="AF3" s="2">
        <f>$B3*('AEO2018 Table 3'!AG$49/'AEO2018 Table 3'!$D$49)</f>
        <v>4.5246492311606778E-5</v>
      </c>
      <c r="AG3" s="2">
        <f>$B3*('AEO2018 Table 3'!AH$49/'AEO2018 Table 3'!$D$49)</f>
        <v>4.5512925551956041E-5</v>
      </c>
      <c r="AH3" s="2">
        <f>$B3*('AEO2018 Table 3'!AI$49/'AEO2018 Table 3'!$D$49)</f>
        <v>4.590689425357028E-5</v>
      </c>
      <c r="AI3" s="2">
        <f>$B3*('AEO2018 Table 3'!AJ$49/'AEO2018 Table 3'!$D$49)</f>
        <v>4.593771144851996E-5</v>
      </c>
    </row>
    <row r="4" spans="1:35" x14ac:dyDescent="0.45">
      <c r="A4" s="10" t="s">
        <v>469</v>
      </c>
      <c r="B4" s="2">
        <f>'Start Year Prices'!D$10</f>
        <v>7.9262888493153228E-6</v>
      </c>
      <c r="C4" s="2">
        <f>$B4*('AEO2018 Table 3'!D$17/'AEO2018 Table 3'!$D$17)</f>
        <v>7.9262888493153228E-6</v>
      </c>
      <c r="D4" s="2">
        <f>$B4*('AEO2018 Table 3'!E$17/'AEO2018 Table 3'!$D$17)</f>
        <v>8.224309454743019E-6</v>
      </c>
      <c r="E4" s="2">
        <f>$B4*('AEO2018 Table 3'!F$17/'AEO2018 Table 3'!$D$17)</f>
        <v>8.5643969958546909E-6</v>
      </c>
      <c r="F4" s="2">
        <f>$B4*('AEO2018 Table 3'!G$17/'AEO2018 Table 3'!$D$17)</f>
        <v>9.9877530108251464E-6</v>
      </c>
      <c r="G4" s="2">
        <f>$B4*('AEO2018 Table 3'!H$17/'AEO2018 Table 3'!$D$17)</f>
        <v>1.0680826516877179E-5</v>
      </c>
      <c r="H4" s="2">
        <f>$B4*('AEO2018 Table 3'!I$17/'AEO2018 Table 3'!$D$17)</f>
        <v>1.1033625554453765E-5</v>
      </c>
      <c r="I4" s="2">
        <f>$B4*('AEO2018 Table 3'!J$17/'AEO2018 Table 3'!$D$17)</f>
        <v>1.1349512755742269E-5</v>
      </c>
      <c r="J4" s="2">
        <f>$B4*('AEO2018 Table 3'!K$17/'AEO2018 Table 3'!$D$17)</f>
        <v>1.1480695678126171E-5</v>
      </c>
      <c r="K4" s="2">
        <f>$B4*('AEO2018 Table 3'!L$17/'AEO2018 Table 3'!$D$17)</f>
        <v>1.1577674378763967E-5</v>
      </c>
      <c r="L4" s="2">
        <f>$B4*('AEO2018 Table 3'!M$17/'AEO2018 Table 3'!$D$17)</f>
        <v>1.1605999320977593E-5</v>
      </c>
      <c r="M4" s="2">
        <f>$B4*('AEO2018 Table 3'!N$17/'AEO2018 Table 3'!$D$17)</f>
        <v>1.1728272474749613E-5</v>
      </c>
      <c r="N4" s="2">
        <f>$B4*('AEO2018 Table 3'!O$17/'AEO2018 Table 3'!$D$17)</f>
        <v>1.1852787449702584E-5</v>
      </c>
      <c r="O4" s="2">
        <f>$B4*('AEO2018 Table 3'!P$17/'AEO2018 Table 3'!$D$17)</f>
        <v>1.2010140203015178E-5</v>
      </c>
      <c r="P4" s="2">
        <f>$B4*('AEO2018 Table 3'!Q$17/'AEO2018 Table 3'!$D$17)</f>
        <v>1.2106975113373144E-5</v>
      </c>
      <c r="Q4" s="2">
        <f>$B4*('AEO2018 Table 3'!R$17/'AEO2018 Table 3'!$D$17)</f>
        <v>1.2259210675636347E-5</v>
      </c>
      <c r="R4" s="2">
        <f>$B4*('AEO2018 Table 3'!S$17/'AEO2018 Table 3'!$D$17)</f>
        <v>1.233599904234569E-5</v>
      </c>
      <c r="S4" s="2">
        <f>$B4*('AEO2018 Table 3'!T$17/'AEO2018 Table 3'!$D$17)</f>
        <v>1.2452690083163539E-5</v>
      </c>
      <c r="T4" s="2">
        <f>$B4*('AEO2018 Table 3'!U$17/'AEO2018 Table 3'!$D$17)</f>
        <v>1.2580084349538035E-5</v>
      </c>
      <c r="U4" s="2">
        <f>$B4*('AEO2018 Table 3'!V$17/'AEO2018 Table 3'!$D$17)</f>
        <v>1.2643185624520238E-5</v>
      </c>
      <c r="V4" s="2">
        <f>$B4*('AEO2018 Table 3'!W$17/'AEO2018 Table 3'!$D$17)</f>
        <v>1.2695182368346637E-5</v>
      </c>
      <c r="W4" s="2">
        <f>$B4*('AEO2018 Table 3'!X$17/'AEO2018 Table 3'!$D$17)</f>
        <v>1.2909113110946573E-5</v>
      </c>
      <c r="X4" s="2">
        <f>$B4*('AEO2018 Table 3'!Y$17/'AEO2018 Table 3'!$D$17)</f>
        <v>1.296740874048568E-5</v>
      </c>
      <c r="Y4" s="2">
        <f>$B4*('AEO2018 Table 3'!Z$17/'AEO2018 Table 3'!$D$17)</f>
        <v>1.3063170452482383E-5</v>
      </c>
      <c r="Z4" s="2">
        <f>$B4*('AEO2018 Table 3'!AA$17/'AEO2018 Table 3'!$D$17)</f>
        <v>1.3143679937342426E-5</v>
      </c>
      <c r="AA4" s="2">
        <f>$B4*('AEO2018 Table 3'!AB$17/'AEO2018 Table 3'!$D$17)</f>
        <v>1.3231679588597145E-5</v>
      </c>
      <c r="AB4" s="2">
        <f>$B4*('AEO2018 Table 3'!AC$17/'AEO2018 Table 3'!$D$17)</f>
        <v>1.3238354943406131E-5</v>
      </c>
      <c r="AC4" s="2">
        <f>$B4*('AEO2018 Table 3'!AD$17/'AEO2018 Table 3'!$D$17)</f>
        <v>1.3259816731990757E-5</v>
      </c>
      <c r="AD4" s="2">
        <f>$B4*('AEO2018 Table 3'!AE$17/'AEO2018 Table 3'!$D$17)</f>
        <v>1.3260042003429154E-5</v>
      </c>
      <c r="AE4" s="2">
        <f>$B4*('AEO2018 Table 3'!AF$17/'AEO2018 Table 3'!$D$17)</f>
        <v>1.3284529052355736E-5</v>
      </c>
      <c r="AF4" s="2">
        <f>$B4*('AEO2018 Table 3'!AG$17/'AEO2018 Table 3'!$D$17)</f>
        <v>1.3245378444983545E-5</v>
      </c>
      <c r="AG4" s="2">
        <f>$B4*('AEO2018 Table 3'!AH$17/'AEO2018 Table 3'!$D$17)</f>
        <v>1.3293226621372844E-5</v>
      </c>
      <c r="AH4" s="2">
        <f>$B4*('AEO2018 Table 3'!AI$17/'AEO2018 Table 3'!$D$17)</f>
        <v>1.3343533611547206E-5</v>
      </c>
      <c r="AI4" s="2">
        <f>$B4*('AEO2018 Table 3'!AJ$17/'AEO2018 Table 3'!$D$17)</f>
        <v>1.3299628338922035E-5</v>
      </c>
    </row>
    <row r="5" spans="1:35" x14ac:dyDescent="0.45">
      <c r="A5" s="10" t="s">
        <v>470</v>
      </c>
      <c r="B5" s="2">
        <f>'Start Year Prices'!E$10</f>
        <v>7.9262888493153228E-6</v>
      </c>
      <c r="C5" s="2">
        <f>$B5*('AEO2018 Table 3'!D$23/'AEO2018 Table 3'!$D$23)</f>
        <v>7.9262888493153228E-6</v>
      </c>
      <c r="D5" s="2">
        <f>$B5*('AEO2018 Table 3'!E$23/'AEO2018 Table 3'!$D$23)</f>
        <v>8.2157220771540206E-6</v>
      </c>
      <c r="E5" s="2">
        <f>$B5*('AEO2018 Table 3'!F$23/'AEO2018 Table 3'!$D$23)</f>
        <v>8.3707972858109118E-6</v>
      </c>
      <c r="F5" s="2">
        <f>$B5*('AEO2018 Table 3'!G$23/'AEO2018 Table 3'!$D$23)</f>
        <v>9.7470617761233234E-6</v>
      </c>
      <c r="G5" s="2">
        <f>$B5*('AEO2018 Table 3'!H$23/'AEO2018 Table 3'!$D$23)</f>
        <v>1.0302789250965856E-5</v>
      </c>
      <c r="H5" s="2">
        <f>$B5*('AEO2018 Table 3'!I$23/'AEO2018 Table 3'!$D$23)</f>
        <v>1.0464185829314908E-5</v>
      </c>
      <c r="I5" s="2">
        <f>$B5*('AEO2018 Table 3'!J$23/'AEO2018 Table 3'!$D$23)</f>
        <v>1.0584597295723187E-5</v>
      </c>
      <c r="J5" s="2">
        <f>$B5*('AEO2018 Table 3'!K$23/'AEO2018 Table 3'!$D$23)</f>
        <v>1.0840991852740002E-5</v>
      </c>
      <c r="K5" s="2">
        <f>$B5*('AEO2018 Table 3'!L$23/'AEO2018 Table 3'!$D$23)</f>
        <v>1.094886931325358E-5</v>
      </c>
      <c r="L5" s="2">
        <f>$B5*('AEO2018 Table 3'!M$23/'AEO2018 Table 3'!$D$23)</f>
        <v>1.0985800148760828E-5</v>
      </c>
      <c r="M5" s="2">
        <f>$B5*('AEO2018 Table 3'!N$23/'AEO2018 Table 3'!$D$23)</f>
        <v>1.1120528850293622E-5</v>
      </c>
      <c r="N5" s="2">
        <f>$B5*('AEO2018 Table 3'!O$23/'AEO2018 Table 3'!$D$23)</f>
        <v>1.1262300022252029E-5</v>
      </c>
      <c r="O5" s="2">
        <f>$B5*('AEO2018 Table 3'!P$23/'AEO2018 Table 3'!$D$23)</f>
        <v>1.1451466639607608E-5</v>
      </c>
      <c r="P5" s="2">
        <f>$B5*('AEO2018 Table 3'!Q$23/'AEO2018 Table 3'!$D$23)</f>
        <v>1.1559462224230371E-5</v>
      </c>
      <c r="Q5" s="2">
        <f>$B5*('AEO2018 Table 3'!R$23/'AEO2018 Table 3'!$D$23)</f>
        <v>1.1731306113959634E-5</v>
      </c>
      <c r="R5" s="2">
        <f>$B5*('AEO2018 Table 3'!S$23/'AEO2018 Table 3'!$D$23)</f>
        <v>1.1815868643082415E-5</v>
      </c>
      <c r="S5" s="2">
        <f>$B5*('AEO2018 Table 3'!T$23/'AEO2018 Table 3'!$D$23)</f>
        <v>1.1946934014501189E-5</v>
      </c>
      <c r="T5" s="2">
        <f>$B5*('AEO2018 Table 3'!U$23/'AEO2018 Table 3'!$D$23)</f>
        <v>1.2089100086724182E-5</v>
      </c>
      <c r="U5" s="2">
        <f>$B5*('AEO2018 Table 3'!V$23/'AEO2018 Table 3'!$D$23)</f>
        <v>1.2162667683073558E-5</v>
      </c>
      <c r="V5" s="2">
        <f>$B5*('AEO2018 Table 3'!W$23/'AEO2018 Table 3'!$D$23)</f>
        <v>1.2221847367530168E-5</v>
      </c>
      <c r="W5" s="2">
        <f>$B5*('AEO2018 Table 3'!X$23/'AEO2018 Table 3'!$D$23)</f>
        <v>1.2462140965949519E-5</v>
      </c>
      <c r="X5" s="2">
        <f>$B5*('AEO2018 Table 3'!Y$23/'AEO2018 Table 3'!$D$23)</f>
        <v>1.252676078458921E-5</v>
      </c>
      <c r="Y5" s="2">
        <f>$B5*('AEO2018 Table 3'!Z$23/'AEO2018 Table 3'!$D$23)</f>
        <v>1.2631430607158917E-5</v>
      </c>
      <c r="Z5" s="2">
        <f>$B5*('AEO2018 Table 3'!AA$23/'AEO2018 Table 3'!$D$23)</f>
        <v>1.2721014152286596E-5</v>
      </c>
      <c r="AA5" s="2">
        <f>$B5*('AEO2018 Table 3'!AB$23/'AEO2018 Table 3'!$D$23)</f>
        <v>1.2819201481902248E-5</v>
      </c>
      <c r="AB5" s="2">
        <f>$B5*('AEO2018 Table 3'!AC$23/'AEO2018 Table 3'!$D$23)</f>
        <v>1.2827058465013763E-5</v>
      </c>
      <c r="AC5" s="2">
        <f>$B5*('AEO2018 Table 3'!AD$23/'AEO2018 Table 3'!$D$23)</f>
        <v>1.2846554379703129E-5</v>
      </c>
      <c r="AD5" s="2">
        <f>$B5*('AEO2018 Table 3'!AE$23/'AEO2018 Table 3'!$D$23)</f>
        <v>1.2844951054974328E-5</v>
      </c>
      <c r="AE5" s="2">
        <f>$B5*('AEO2018 Table 3'!AF$23/'AEO2018 Table 3'!$D$23)</f>
        <v>1.2873249934134929E-5</v>
      </c>
      <c r="AF5" s="2">
        <f>$B5*('AEO2018 Table 3'!AG$23/'AEO2018 Table 3'!$D$23)</f>
        <v>1.2828515988017844E-5</v>
      </c>
      <c r="AG5" s="2">
        <f>$B5*('AEO2018 Table 3'!AH$23/'AEO2018 Table 3'!$D$23)</f>
        <v>1.2879326159232306E-5</v>
      </c>
      <c r="AH5" s="2">
        <f>$B5*('AEO2018 Table 3'!AI$23/'AEO2018 Table 3'!$D$23)</f>
        <v>1.2933386967543353E-5</v>
      </c>
      <c r="AI5" s="2">
        <f>$B5*('AEO2018 Table 3'!AJ$23/'AEO2018 Table 3'!$D$23)</f>
        <v>1.2881187973120528E-5</v>
      </c>
    </row>
    <row r="6" spans="1:35" x14ac:dyDescent="0.45">
      <c r="A6" s="10" t="s">
        <v>471</v>
      </c>
      <c r="B6" s="2">
        <f>'Start Year Prices'!F$10</f>
        <v>2.6256415630977488E-5</v>
      </c>
      <c r="C6" s="2">
        <f>$B6*('AEO2018 Table 3'!D$30/'AEO2018 Table 3'!$D$30)</f>
        <v>2.6256415630977488E-5</v>
      </c>
      <c r="D6" s="2">
        <f>$B6*('AEO2018 Table 3'!E$30/'AEO2018 Table 3'!$D$30)</f>
        <v>2.7250187927367395E-5</v>
      </c>
      <c r="E6" s="2">
        <f>$B6*('AEO2018 Table 3'!F$30/'AEO2018 Table 3'!$D$30)</f>
        <v>2.7661593215440486E-5</v>
      </c>
      <c r="F6" s="2">
        <f>$B6*('AEO2018 Table 3'!G$30/'AEO2018 Table 3'!$D$30)</f>
        <v>3.2140747645845923E-5</v>
      </c>
      <c r="G6" s="2">
        <f>$B6*('AEO2018 Table 3'!H$30/'AEO2018 Table 3'!$D$30)</f>
        <v>3.3954109559884643E-5</v>
      </c>
      <c r="H6" s="2">
        <f>$B6*('AEO2018 Table 3'!I$30/'AEO2018 Table 3'!$D$30)</f>
        <v>3.4468201760052712E-5</v>
      </c>
      <c r="I6" s="2">
        <f>$B6*('AEO2018 Table 3'!J$30/'AEO2018 Table 3'!$D$30)</f>
        <v>3.4893059961849809E-5</v>
      </c>
      <c r="J6" s="2">
        <f>$B6*('AEO2018 Table 3'!K$30/'AEO2018 Table 3'!$D$30)</f>
        <v>3.5434412229300635E-5</v>
      </c>
      <c r="K6" s="2">
        <f>$B6*('AEO2018 Table 3'!L$30/'AEO2018 Table 3'!$D$30)</f>
        <v>3.5844648197919233E-5</v>
      </c>
      <c r="L6" s="2">
        <f>$B6*('AEO2018 Table 3'!M$30/'AEO2018 Table 3'!$D$30)</f>
        <v>3.5997092686801527E-5</v>
      </c>
      <c r="M6" s="2">
        <f>$B6*('AEO2018 Table 3'!N$30/'AEO2018 Table 3'!$D$30)</f>
        <v>3.6454473713426233E-5</v>
      </c>
      <c r="N6" s="2">
        <f>$B6*('AEO2018 Table 3'!O$30/'AEO2018 Table 3'!$D$30)</f>
        <v>3.695547707970044E-5</v>
      </c>
      <c r="O6" s="2">
        <f>$B6*('AEO2018 Table 3'!P$30/'AEO2018 Table 3'!$D$30)</f>
        <v>3.7534605089528304E-5</v>
      </c>
      <c r="P6" s="2">
        <f>$B6*('AEO2018 Table 3'!Q$30/'AEO2018 Table 3'!$D$30)</f>
        <v>3.7906535596016993E-5</v>
      </c>
      <c r="Q6" s="2">
        <f>$B6*('AEO2018 Table 3'!R$30/'AEO2018 Table 3'!$D$30)</f>
        <v>3.8481527527774393E-5</v>
      </c>
      <c r="R6" s="2">
        <f>$B6*('AEO2018 Table 3'!S$30/'AEO2018 Table 3'!$D$30)</f>
        <v>3.8750843282134443E-5</v>
      </c>
      <c r="S6" s="2">
        <f>$B6*('AEO2018 Table 3'!T$30/'AEO2018 Table 3'!$D$30)</f>
        <v>3.9196044034441426E-5</v>
      </c>
      <c r="T6" s="2">
        <f>$B6*('AEO2018 Table 3'!U$30/'AEO2018 Table 3'!$D$30)</f>
        <v>3.9682408767544787E-5</v>
      </c>
      <c r="U6" s="2">
        <f>$B6*('AEO2018 Table 3'!V$30/'AEO2018 Table 3'!$D$30)</f>
        <v>3.9949804082800756E-5</v>
      </c>
      <c r="V6" s="2">
        <f>$B6*('AEO2018 Table 3'!W$30/'AEO2018 Table 3'!$D$30)</f>
        <v>4.016299906334201E-5</v>
      </c>
      <c r="W6" s="2">
        <f>$B6*('AEO2018 Table 3'!X$30/'AEO2018 Table 3'!$D$30)</f>
        <v>4.0960451971317937E-5</v>
      </c>
      <c r="X6" s="2">
        <f>$B6*('AEO2018 Table 3'!Y$30/'AEO2018 Table 3'!$D$30)</f>
        <v>4.1186343825935911E-5</v>
      </c>
      <c r="Y6" s="2">
        <f>$B6*('AEO2018 Table 3'!Z$30/'AEO2018 Table 3'!$D$30)</f>
        <v>4.1531562024886292E-5</v>
      </c>
      <c r="Z6" s="2">
        <f>$B6*('AEO2018 Table 3'!AA$30/'AEO2018 Table 3'!$D$30)</f>
        <v>4.1832921724297353E-5</v>
      </c>
      <c r="AA6" s="2">
        <f>$B6*('AEO2018 Table 3'!AB$30/'AEO2018 Table 3'!$D$30)</f>
        <v>4.2162317210629285E-5</v>
      </c>
      <c r="AB6" s="2">
        <f>$B6*('AEO2018 Table 3'!AC$30/'AEO2018 Table 3'!$D$30)</f>
        <v>4.2195909314958046E-5</v>
      </c>
      <c r="AC6" s="2">
        <f>$B6*('AEO2018 Table 3'!AD$30/'AEO2018 Table 3'!$D$30)</f>
        <v>4.225379964795132E-5</v>
      </c>
      <c r="AD6" s="2">
        <f>$B6*('AEO2018 Table 3'!AE$30/'AEO2018 Table 3'!$D$30)</f>
        <v>4.2246111331538032E-5</v>
      </c>
      <c r="AE6" s="2">
        <f>$B6*('AEO2018 Table 3'!AF$30/'AEO2018 Table 3'!$D$30)</f>
        <v>4.235492364077541E-5</v>
      </c>
      <c r="AF6" s="2">
        <f>$B6*('AEO2018 Table 3'!AG$30/'AEO2018 Table 3'!$D$30)</f>
        <v>4.2217865624715088E-5</v>
      </c>
      <c r="AG6" s="2">
        <f>$B6*('AEO2018 Table 3'!AH$30/'AEO2018 Table 3'!$D$30)</f>
        <v>4.2384850346814142E-5</v>
      </c>
      <c r="AH6" s="2">
        <f>$B6*('AEO2018 Table 3'!AI$30/'AEO2018 Table 3'!$D$30)</f>
        <v>4.2544081152530515E-5</v>
      </c>
      <c r="AI6" s="2">
        <f>$B6*('AEO2018 Table 3'!AJ$30/'AEO2018 Table 3'!$D$30)</f>
        <v>4.2348793323635302E-5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ref="AA8:AI8" si="0">TREND($Q8:$Z8,$Q$1:$Z$1,AA$1)</f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2">
        <f>B6</f>
        <v>2.6256415630977488E-5</v>
      </c>
      <c r="C9" s="2">
        <f t="shared" ref="C9:AI9" si="1">C6</f>
        <v>2.6256415630977488E-5</v>
      </c>
      <c r="D9" s="2">
        <f t="shared" si="1"/>
        <v>2.7250187927367395E-5</v>
      </c>
      <c r="E9" s="2">
        <f t="shared" si="1"/>
        <v>2.7661593215440486E-5</v>
      </c>
      <c r="F9" s="2">
        <f t="shared" si="1"/>
        <v>3.2140747645845923E-5</v>
      </c>
      <c r="G9" s="2">
        <f t="shared" si="1"/>
        <v>3.3954109559884643E-5</v>
      </c>
      <c r="H9" s="2">
        <f t="shared" si="1"/>
        <v>3.4468201760052712E-5</v>
      </c>
      <c r="I9" s="2">
        <f t="shared" si="1"/>
        <v>3.4893059961849809E-5</v>
      </c>
      <c r="J9" s="2">
        <f t="shared" si="1"/>
        <v>3.5434412229300635E-5</v>
      </c>
      <c r="K9" s="2">
        <f t="shared" si="1"/>
        <v>3.5844648197919233E-5</v>
      </c>
      <c r="L9" s="2">
        <f t="shared" si="1"/>
        <v>3.5997092686801527E-5</v>
      </c>
      <c r="M9" s="2">
        <f t="shared" si="1"/>
        <v>3.6454473713426233E-5</v>
      </c>
      <c r="N9" s="2">
        <f t="shared" si="1"/>
        <v>3.695547707970044E-5</v>
      </c>
      <c r="O9" s="2">
        <f t="shared" si="1"/>
        <v>3.7534605089528304E-5</v>
      </c>
      <c r="P9" s="2">
        <f t="shared" si="1"/>
        <v>3.7906535596016993E-5</v>
      </c>
      <c r="Q9" s="2">
        <f t="shared" si="1"/>
        <v>3.8481527527774393E-5</v>
      </c>
      <c r="R9" s="2">
        <f t="shared" si="1"/>
        <v>3.8750843282134443E-5</v>
      </c>
      <c r="S9" s="2">
        <f t="shared" si="1"/>
        <v>3.9196044034441426E-5</v>
      </c>
      <c r="T9" s="2">
        <f t="shared" si="1"/>
        <v>3.9682408767544787E-5</v>
      </c>
      <c r="U9" s="2">
        <f t="shared" si="1"/>
        <v>3.9949804082800756E-5</v>
      </c>
      <c r="V9" s="2">
        <f t="shared" si="1"/>
        <v>4.016299906334201E-5</v>
      </c>
      <c r="W9" s="2">
        <f t="shared" si="1"/>
        <v>4.0960451971317937E-5</v>
      </c>
      <c r="X9" s="2">
        <f t="shared" si="1"/>
        <v>4.1186343825935911E-5</v>
      </c>
      <c r="Y9" s="2">
        <f t="shared" si="1"/>
        <v>4.1531562024886292E-5</v>
      </c>
      <c r="Z9" s="2">
        <f t="shared" si="1"/>
        <v>4.1832921724297353E-5</v>
      </c>
      <c r="AA9" s="2">
        <f t="shared" si="1"/>
        <v>4.2162317210629285E-5</v>
      </c>
      <c r="AB9" s="2">
        <f t="shared" si="1"/>
        <v>4.2195909314958046E-5</v>
      </c>
      <c r="AC9" s="2">
        <f t="shared" si="1"/>
        <v>4.225379964795132E-5</v>
      </c>
      <c r="AD9" s="2">
        <f t="shared" si="1"/>
        <v>4.2246111331538032E-5</v>
      </c>
      <c r="AE9" s="2">
        <f t="shared" si="1"/>
        <v>4.235492364077541E-5</v>
      </c>
      <c r="AF9" s="2">
        <f t="shared" si="1"/>
        <v>4.2217865624715088E-5</v>
      </c>
      <c r="AG9" s="2">
        <f t="shared" si="1"/>
        <v>4.2384850346814142E-5</v>
      </c>
      <c r="AH9" s="2">
        <f t="shared" si="1"/>
        <v>4.2544081152530515E-5</v>
      </c>
      <c r="AI9" s="2">
        <f t="shared" si="1"/>
        <v>4.2348793323635302E-5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pane="topRight"/>
      <selection pane="bottomLeft"/>
      <selection pane="bottomRight" activeCell="C9" sqref="C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2">
        <f>'Start Year Prices'!B11</f>
        <v>2.547793435977131E-5</v>
      </c>
      <c r="C2" s="2">
        <f>$B2*('AEO2018 Table 3'!D$42/'AEO2018 Table 3'!$D$42)</f>
        <v>2.547793435977131E-5</v>
      </c>
      <c r="D2" s="2">
        <f>$B2*('AEO2018 Table 3'!E$42/'AEO2018 Table 3'!$D$42)</f>
        <v>2.613840212854351E-5</v>
      </c>
      <c r="E2" s="2">
        <f>$B2*('AEO2018 Table 3'!F$42/'AEO2018 Table 3'!$D$42)</f>
        <v>2.7881560911566769E-5</v>
      </c>
      <c r="F2" s="2">
        <f>$B2*('AEO2018 Table 3'!G$42/'AEO2018 Table 3'!$D$42)</f>
        <v>3.4854462596046594E-5</v>
      </c>
      <c r="G2" s="2">
        <f>$B2*('AEO2018 Table 3'!H$42/'AEO2018 Table 3'!$D$42)</f>
        <v>3.7782768733537301E-5</v>
      </c>
      <c r="H2" s="2">
        <f>$B2*('AEO2018 Table 3'!I$42/'AEO2018 Table 3'!$D$42)</f>
        <v>3.882864566454705E-5</v>
      </c>
      <c r="I2" s="2">
        <f>$B2*('AEO2018 Table 3'!J$42/'AEO2018 Table 3'!$D$42)</f>
        <v>3.9563583905344073E-5</v>
      </c>
      <c r="J2" s="2">
        <f>$B2*('AEO2018 Table 3'!K$42/'AEO2018 Table 3'!$D$42)</f>
        <v>4.0238213069320485E-5</v>
      </c>
      <c r="K2" s="2">
        <f>$B2*('AEO2018 Table 3'!L$42/'AEO2018 Table 3'!$D$42)</f>
        <v>4.0502878265190269E-5</v>
      </c>
      <c r="L2" s="2">
        <f>$B2*('AEO2018 Table 3'!M$42/'AEO2018 Table 3'!$D$42)</f>
        <v>4.0664649974929384E-5</v>
      </c>
      <c r="M2" s="2">
        <f>$B2*('AEO2018 Table 3'!N$42/'AEO2018 Table 3'!$D$42)</f>
        <v>4.1230997029724213E-5</v>
      </c>
      <c r="N2" s="2">
        <f>$B2*('AEO2018 Table 3'!O$42/'AEO2018 Table 3'!$D$42)</f>
        <v>4.1831573675818262E-5</v>
      </c>
      <c r="O2" s="2">
        <f>$B2*('AEO2018 Table 3'!P$42/'AEO2018 Table 3'!$D$42)</f>
        <v>4.2788189675966202E-5</v>
      </c>
      <c r="P2" s="2">
        <f>$B2*('AEO2018 Table 3'!Q$42/'AEO2018 Table 3'!$D$42)</f>
        <v>4.3295858954547447E-5</v>
      </c>
      <c r="Q2" s="2">
        <f>$B2*('AEO2018 Table 3'!R$42/'AEO2018 Table 3'!$D$42)</f>
        <v>4.419531332845775E-5</v>
      </c>
      <c r="R2" s="2">
        <f>$B2*('AEO2018 Table 3'!S$42/'AEO2018 Table 3'!$D$42)</f>
        <v>4.4694514770816145E-5</v>
      </c>
      <c r="S2" s="2">
        <f>$B2*('AEO2018 Table 3'!T$42/'AEO2018 Table 3'!$D$42)</f>
        <v>4.5381283796695533E-5</v>
      </c>
      <c r="T2" s="2">
        <f>$B2*('AEO2018 Table 3'!U$42/'AEO2018 Table 3'!$D$42)</f>
        <v>4.5982873341859288E-5</v>
      </c>
      <c r="U2" s="2">
        <f>$B2*('AEO2018 Table 3'!V$42/'AEO2018 Table 3'!$D$42)</f>
        <v>4.6319838207116063E-5</v>
      </c>
      <c r="V2" s="2">
        <f>$B2*('AEO2018 Table 3'!W$42/'AEO2018 Table 3'!$D$42)</f>
        <v>4.6676988551518E-5</v>
      </c>
      <c r="W2" s="2">
        <f>$B2*('AEO2018 Table 3'!X$42/'AEO2018 Table 3'!$D$42)</f>
        <v>4.7857269725612613E-5</v>
      </c>
      <c r="X2" s="2">
        <f>$B2*('AEO2018 Table 3'!Y$42/'AEO2018 Table 3'!$D$42)</f>
        <v>4.8280036737960478E-5</v>
      </c>
      <c r="Y2" s="2">
        <f>$B2*('AEO2018 Table 3'!Z$42/'AEO2018 Table 3'!$D$42)</f>
        <v>4.8778203957058226E-5</v>
      </c>
      <c r="Z2" s="2">
        <f>$B2*('AEO2018 Table 3'!AA$42/'AEO2018 Table 3'!$D$42)</f>
        <v>4.9262299342553698E-5</v>
      </c>
      <c r="AA2" s="2">
        <f>$B2*('AEO2018 Table 3'!AB$42/'AEO2018 Table 3'!$D$42)</f>
        <v>4.9812233167580895E-5</v>
      </c>
      <c r="AB2" s="2">
        <f>$B2*('AEO2018 Table 3'!AC$42/'AEO2018 Table 3'!$D$42)</f>
        <v>4.9990603627548839E-5</v>
      </c>
      <c r="AC2" s="2">
        <f>$B2*('AEO2018 Table 3'!AD$42/'AEO2018 Table 3'!$D$42)</f>
        <v>5.0273289897183236E-5</v>
      </c>
      <c r="AD2" s="2">
        <f>$B2*('AEO2018 Table 3'!AE$42/'AEO2018 Table 3'!$D$42)</f>
        <v>5.0500196348153002E-5</v>
      </c>
      <c r="AE2" s="2">
        <f>$B2*('AEO2018 Table 3'!AF$42/'AEO2018 Table 3'!$D$42)</f>
        <v>5.0699362159127032E-5</v>
      </c>
      <c r="AF2" s="2">
        <f>$B2*('AEO2018 Table 3'!AG$42/'AEO2018 Table 3'!$D$42)</f>
        <v>5.0646092197736197E-5</v>
      </c>
      <c r="AG2" s="2">
        <f>$B2*('AEO2018 Table 3'!AH$42/'AEO2018 Table 3'!$D$42)</f>
        <v>5.102815132957686E-5</v>
      </c>
      <c r="AH2" s="2">
        <f>$B2*('AEO2018 Table 3'!AI$42/'AEO2018 Table 3'!$D$42)</f>
        <v>5.1581352020656283E-5</v>
      </c>
      <c r="AI2" s="2">
        <f>$B2*('AEO2018 Table 3'!AJ$42/'AEO2018 Table 3'!$D$42)</f>
        <v>5.1820536940770134E-5</v>
      </c>
    </row>
    <row r="3" spans="1:35" x14ac:dyDescent="0.45">
      <c r="A3" s="10" t="s">
        <v>468</v>
      </c>
      <c r="B3" s="9">
        <v>0</v>
      </c>
      <c r="C3" s="9">
        <v>0</v>
      </c>
      <c r="D3" s="8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f t="shared" ref="AA3:AI8" si="0">TREND($Q3:$Z3,$Q$1:$Z$1,AA$1)</f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8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f t="shared" si="0"/>
        <v>0</v>
      </c>
      <c r="AB4" s="9">
        <f t="shared" si="0"/>
        <v>0</v>
      </c>
      <c r="AC4" s="9">
        <f t="shared" si="0"/>
        <v>0</v>
      </c>
      <c r="AD4" s="9">
        <f t="shared" si="0"/>
        <v>0</v>
      </c>
      <c r="AE4" s="9">
        <f t="shared" si="0"/>
        <v>0</v>
      </c>
      <c r="AF4" s="9">
        <f t="shared" si="0"/>
        <v>0</v>
      </c>
      <c r="AG4" s="9">
        <f t="shared" si="0"/>
        <v>0</v>
      </c>
      <c r="AH4" s="9">
        <f t="shared" si="0"/>
        <v>0</v>
      </c>
      <c r="AI4" s="9">
        <f t="shared" si="0"/>
        <v>0</v>
      </c>
    </row>
    <row r="5" spans="1:35" x14ac:dyDescent="0.45">
      <c r="A5" s="10" t="s">
        <v>470</v>
      </c>
      <c r="B5" s="9">
        <v>0</v>
      </c>
      <c r="C5" s="9">
        <v>0</v>
      </c>
      <c r="D5" s="8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</row>
    <row r="6" spans="1:35" x14ac:dyDescent="0.45">
      <c r="A6" s="10" t="s">
        <v>471</v>
      </c>
      <c r="B6" s="9">
        <v>0</v>
      </c>
      <c r="C6" s="9">
        <v>0</v>
      </c>
      <c r="D6" s="8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f t="shared" si="0"/>
        <v>0</v>
      </c>
      <c r="AB6" s="9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  <c r="AH6" s="9">
        <f t="shared" si="0"/>
        <v>0</v>
      </c>
      <c r="AI6" s="9">
        <f t="shared" si="0"/>
        <v>0</v>
      </c>
    </row>
    <row r="7" spans="1:35" x14ac:dyDescent="0.45">
      <c r="A7" s="10" t="s">
        <v>472</v>
      </c>
      <c r="B7" s="9">
        <f t="shared" ref="B7:Z7" si="1">B3</f>
        <v>0</v>
      </c>
      <c r="C7" s="9">
        <f t="shared" si="1"/>
        <v>0</v>
      </c>
      <c r="D7" s="8">
        <f t="shared" si="1"/>
        <v>0</v>
      </c>
      <c r="E7" s="9">
        <f t="shared" si="1"/>
        <v>0</v>
      </c>
      <c r="F7" s="9">
        <f t="shared" si="1"/>
        <v>0</v>
      </c>
      <c r="G7" s="9">
        <f t="shared" si="1"/>
        <v>0</v>
      </c>
      <c r="H7" s="9">
        <f t="shared" si="1"/>
        <v>0</v>
      </c>
      <c r="I7" s="9">
        <f t="shared" si="1"/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8" spans="1:35" x14ac:dyDescent="0.45">
      <c r="A8" s="10" t="s">
        <v>473</v>
      </c>
      <c r="B8" s="9">
        <v>0</v>
      </c>
      <c r="C8" s="9">
        <v>0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pane="topRight"/>
      <selection pane="bottomLeft"/>
      <selection pane="bottomRight" activeCell="AJ9" sqref="AJ9:AK9"/>
    </sheetView>
  </sheetViews>
  <sheetFormatPr defaultColWidth="9.1328125" defaultRowHeight="14.25" x14ac:dyDescent="0.45"/>
  <cols>
    <col min="1" max="1" width="41.3984375" style="9" customWidth="1"/>
    <col min="2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0">C6</f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>
        <f t="shared" si="0"/>
        <v>0</v>
      </c>
      <c r="X9" s="9">
        <f t="shared" si="0"/>
        <v>0</v>
      </c>
      <c r="Y9" s="9">
        <f t="shared" si="0"/>
        <v>0</v>
      </c>
      <c r="Z9" s="9">
        <f t="shared" si="0"/>
        <v>0</v>
      </c>
      <c r="AA9" s="9">
        <f t="shared" si="0"/>
        <v>0</v>
      </c>
      <c r="AB9" s="9">
        <f t="shared" si="0"/>
        <v>0</v>
      </c>
      <c r="AC9" s="9">
        <f t="shared" si="0"/>
        <v>0</v>
      </c>
      <c r="AD9" s="9">
        <f t="shared" si="0"/>
        <v>0</v>
      </c>
      <c r="AE9" s="9">
        <f t="shared" si="0"/>
        <v>0</v>
      </c>
      <c r="AF9" s="9">
        <f t="shared" si="0"/>
        <v>0</v>
      </c>
      <c r="AG9" s="9">
        <f t="shared" si="0"/>
        <v>0</v>
      </c>
      <c r="AH9" s="9">
        <f t="shared" si="0"/>
        <v>0</v>
      </c>
      <c r="AI9" s="9">
        <f t="shared" si="0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3" width="10" style="9" customWidth="1"/>
    <col min="4" max="4" width="10" style="8" customWidth="1"/>
    <col min="5" max="26" width="10" style="9" customWidth="1"/>
    <col min="27" max="16384" width="9.1328125" style="9"/>
  </cols>
  <sheetData>
    <row r="1" spans="1:35" x14ac:dyDescent="0.45">
      <c r="A1" s="10" t="s">
        <v>466</v>
      </c>
      <c r="B1" s="10">
        <v>2017</v>
      </c>
      <c r="C1" s="11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</row>
    <row r="3" spans="1:35" x14ac:dyDescent="0.45">
      <c r="A3" s="10" t="s">
        <v>468</v>
      </c>
      <c r="B3" s="7">
        <f>'Start Year Prices'!C13</f>
        <v>2.0139247907144217E-6</v>
      </c>
      <c r="C3" s="9">
        <f>$B3*('AEO2018 Table 3'!D$52/'AEO2018 Table 3'!$D$52)</f>
        <v>2.0139247907144217E-6</v>
      </c>
      <c r="D3" s="9">
        <f>$B3*('AEO2018 Table 3'!E$52/'AEO2018 Table 3'!$D$52)</f>
        <v>2.0285880226485743E-6</v>
      </c>
      <c r="E3" s="9">
        <f>$B3*('AEO2018 Table 3'!F$52/'AEO2018 Table 3'!$D$52)</f>
        <v>2.0708281176108526E-6</v>
      </c>
      <c r="F3" s="9">
        <f>$B3*('AEO2018 Table 3'!G$52/'AEO2018 Table 3'!$D$52)</f>
        <v>2.0980952337091197E-6</v>
      </c>
      <c r="G3" s="9">
        <f>$B3*('AEO2018 Table 3'!H$52/'AEO2018 Table 3'!$D$52)</f>
        <v>2.1032576825401172E-6</v>
      </c>
      <c r="H3" s="9">
        <f>$B3*('AEO2018 Table 3'!I$52/'AEO2018 Table 3'!$D$52)</f>
        <v>2.0935926397014299E-6</v>
      </c>
      <c r="I3" s="9">
        <f>$B3*('AEO2018 Table 3'!J$52/'AEO2018 Table 3'!$D$52)</f>
        <v>2.1014864932775551E-6</v>
      </c>
      <c r="J3" s="9">
        <f>$B3*('AEO2018 Table 3'!K$52/'AEO2018 Table 3'!$D$52)</f>
        <v>2.1243871162918577E-6</v>
      </c>
      <c r="K3" s="9">
        <f>$B3*('AEO2018 Table 3'!L$52/'AEO2018 Table 3'!$D$52)</f>
        <v>2.1381464503670559E-6</v>
      </c>
      <c r="L3" s="9">
        <f>$B3*('AEO2018 Table 3'!M$52/'AEO2018 Table 3'!$D$52)</f>
        <v>2.1439762630378417E-6</v>
      </c>
      <c r="M3" s="9">
        <f>$B3*('AEO2018 Table 3'!N$52/'AEO2018 Table 3'!$D$52)</f>
        <v>2.1484150304054392E-6</v>
      </c>
      <c r="N3" s="9">
        <f>$B3*('AEO2018 Table 3'!O$52/'AEO2018 Table 3'!$D$52)</f>
        <v>2.149588314230666E-6</v>
      </c>
      <c r="O3" s="9">
        <f>$B3*('AEO2018 Table 3'!P$52/'AEO2018 Table 3'!$D$52)</f>
        <v>2.1562187757837865E-6</v>
      </c>
      <c r="P3" s="9">
        <f>$B3*('AEO2018 Table 3'!Q$52/'AEO2018 Table 3'!$D$52)</f>
        <v>2.1649010760904639E-6</v>
      </c>
      <c r="Q3" s="9">
        <f>$B3*('AEO2018 Table 3'!R$52/'AEO2018 Table 3'!$D$52)</f>
        <v>2.1680163793032052E-6</v>
      </c>
      <c r="R3" s="9">
        <f>$B3*('AEO2018 Table 3'!S$52/'AEO2018 Table 3'!$D$52)</f>
        <v>2.1713550757562698E-6</v>
      </c>
      <c r="S3" s="9">
        <f>$B3*('AEO2018 Table 3'!T$52/'AEO2018 Table 3'!$D$52)</f>
        <v>2.1818301537478937E-6</v>
      </c>
      <c r="T3" s="9">
        <f>$B3*('AEO2018 Table 3'!U$52/'AEO2018 Table 3'!$D$52)</f>
        <v>2.1902308659365163E-6</v>
      </c>
      <c r="U3" s="9">
        <f>$B3*('AEO2018 Table 3'!V$52/'AEO2018 Table 3'!$D$52)</f>
        <v>2.2043759757334486E-6</v>
      </c>
      <c r="V3" s="9">
        <f>$B3*('AEO2018 Table 3'!W$52/'AEO2018 Table 3'!$D$52)</f>
        <v>2.2148172631509053E-6</v>
      </c>
      <c r="W3" s="9">
        <f>$B3*('AEO2018 Table 3'!X$52/'AEO2018 Table 3'!$D$52)</f>
        <v>2.2293106035871645E-6</v>
      </c>
      <c r="X3" s="9">
        <f>$B3*('AEO2018 Table 3'!Y$52/'AEO2018 Table 3'!$D$52)</f>
        <v>2.2401404826075361E-6</v>
      </c>
      <c r="Y3" s="9">
        <f>$B3*('AEO2018 Table 3'!Z$52/'AEO2018 Table 3'!$D$52)</f>
        <v>2.2554795260250196E-6</v>
      </c>
      <c r="Z3" s="9">
        <f>$B3*('AEO2018 Table 3'!AA$52/'AEO2018 Table 3'!$D$52)</f>
        <v>2.2612013965838844E-6</v>
      </c>
      <c r="AA3" s="9">
        <f>$B3*('AEO2018 Table 3'!AB$52/'AEO2018 Table 3'!$D$52)</f>
        <v>2.2695889679936647E-6</v>
      </c>
      <c r="AB3" s="9">
        <f>$B3*('AEO2018 Table 3'!AC$52/'AEO2018 Table 3'!$D$52)</f>
        <v>2.2763236171504658E-6</v>
      </c>
      <c r="AC3" s="9">
        <f>$B3*('AEO2018 Table 3'!AD$52/'AEO2018 Table 3'!$D$52)</f>
        <v>2.280722023554475E-6</v>
      </c>
      <c r="AD3" s="9">
        <f>$B3*('AEO2018 Table 3'!AE$52/'AEO2018 Table 3'!$D$52)</f>
        <v>2.286121006404638E-6</v>
      </c>
      <c r="AE3" s="9">
        <f>$B3*('AEO2018 Table 3'!AF$52/'AEO2018 Table 3'!$D$52)</f>
        <v>2.2892701001915466E-6</v>
      </c>
      <c r="AF3" s="9">
        <f>$B3*('AEO2018 Table 3'!AG$52/'AEO2018 Table 3'!$D$52)</f>
        <v>2.294188505986896E-6</v>
      </c>
      <c r="AG3" s="9">
        <f>$B3*('AEO2018 Table 3'!AH$52/'AEO2018 Table 3'!$D$52)</f>
        <v>2.2970531957745698E-6</v>
      </c>
      <c r="AH3" s="9">
        <f>$B3*('AEO2018 Table 3'!AI$52/'AEO2018 Table 3'!$D$52)</f>
        <v>2.2998953585127989E-6</v>
      </c>
      <c r="AI3" s="9">
        <f>$B3*('AEO2018 Table 3'!AJ$52/'AEO2018 Table 3'!$D$52)</f>
        <v>2.3079290675208906E-6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</row>
    <row r="6" spans="1:35" x14ac:dyDescent="0.45">
      <c r="A6" s="10" t="s">
        <v>471</v>
      </c>
      <c r="B6" s="7">
        <f>'Start Year Prices'!F13</f>
        <v>2.0139247907144217E-6</v>
      </c>
      <c r="C6" s="9">
        <f>$B3*('AEO2018 Table 3'!D$65/'AEO2018 Table 3'!$D$65)</f>
        <v>2.0139247907144217E-6</v>
      </c>
      <c r="D6" s="9">
        <f>$B3*('AEO2018 Table 3'!E$65/'AEO2018 Table 3'!$D$65)</f>
        <v>2.03061160317016E-6</v>
      </c>
      <c r="E6" s="9">
        <f>$B3*('AEO2018 Table 3'!F$65/'AEO2018 Table 3'!$D$65)</f>
        <v>2.0775515417500075E-6</v>
      </c>
      <c r="F6" s="9">
        <f>$B3*('AEO2018 Table 3'!G$65/'AEO2018 Table 3'!$D$65)</f>
        <v>2.1071305085927725E-6</v>
      </c>
      <c r="G6" s="9">
        <f>$B3*('AEO2018 Table 3'!H$65/'AEO2018 Table 3'!$D$65)</f>
        <v>2.115840683047552E-6</v>
      </c>
      <c r="H6" s="9">
        <f>$B3*('AEO2018 Table 3'!I$65/'AEO2018 Table 3'!$D$65)</f>
        <v>2.1103286544518374E-6</v>
      </c>
      <c r="I6" s="9">
        <f>$B3*('AEO2018 Table 3'!J$65/'AEO2018 Table 3'!$D$65)</f>
        <v>2.1176046418175762E-6</v>
      </c>
      <c r="J6" s="9">
        <f>$B3*('AEO2018 Table 3'!K$65/'AEO2018 Table 3'!$D$65)</f>
        <v>2.1370091017828019E-6</v>
      </c>
      <c r="K6" s="9">
        <f>$B3*('AEO2018 Table 3'!L$65/'AEO2018 Table 3'!$D$65)</f>
        <v>2.149365034627621E-6</v>
      </c>
      <c r="L6" s="9">
        <f>$B3*('AEO2018 Table 3'!M$65/'AEO2018 Table 3'!$D$65)</f>
        <v>2.1539827516563483E-6</v>
      </c>
      <c r="M6" s="9">
        <f>$B3*('AEO2018 Table 3'!N$65/'AEO2018 Table 3'!$D$65)</f>
        <v>2.1574065307708225E-6</v>
      </c>
      <c r="N6" s="9">
        <f>$B3*('AEO2018 Table 3'!O$65/'AEO2018 Table 3'!$D$65)</f>
        <v>2.1579866000711669E-6</v>
      </c>
      <c r="O6" s="9">
        <f>$B3*('AEO2018 Table 3'!P$65/'AEO2018 Table 3'!$D$65)</f>
        <v>2.1623841648142515E-6</v>
      </c>
      <c r="P6" s="9">
        <f>$B3*('AEO2018 Table 3'!Q$65/'AEO2018 Table 3'!$D$65)</f>
        <v>2.1705014810392299E-6</v>
      </c>
      <c r="Q6" s="9">
        <f>$B3*('AEO2018 Table 3'!R$65/'AEO2018 Table 3'!$D$65)</f>
        <v>2.1733908656014188E-6</v>
      </c>
      <c r="R6" s="9">
        <f>$B3*('AEO2018 Table 3'!S$65/'AEO2018 Table 3'!$D$65)</f>
        <v>2.1758536480167397E-6</v>
      </c>
      <c r="S6" s="9">
        <f>$B3*('AEO2018 Table 3'!T$65/'AEO2018 Table 3'!$D$65)</f>
        <v>2.1850479748009408E-6</v>
      </c>
      <c r="T6" s="9">
        <f>$B3*('AEO2018 Table 3'!U$65/'AEO2018 Table 3'!$D$65)</f>
        <v>2.1920645295977068E-6</v>
      </c>
      <c r="U6" s="9">
        <f>$B3*('AEO2018 Table 3'!V$65/'AEO2018 Table 3'!$D$65)</f>
        <v>2.2047575420831985E-6</v>
      </c>
      <c r="V6" s="9">
        <f>$B3*('AEO2018 Table 3'!W$65/'AEO2018 Table 3'!$D$65)</f>
        <v>2.2140642287476234E-6</v>
      </c>
      <c r="W6" s="9">
        <f>$B3*('AEO2018 Table 3'!X$65/'AEO2018 Table 3'!$D$65)</f>
        <v>2.2282371030702145E-6</v>
      </c>
      <c r="X6" s="9">
        <f>$B3*('AEO2018 Table 3'!Y$65/'AEO2018 Table 3'!$D$65)</f>
        <v>2.2383430978256659E-6</v>
      </c>
      <c r="Y6" s="9">
        <f>$B3*('AEO2018 Table 3'!Z$65/'AEO2018 Table 3'!$D$65)</f>
        <v>2.2528685812032696E-6</v>
      </c>
      <c r="Z6" s="9">
        <f>$B3*('AEO2018 Table 3'!AA$65/'AEO2018 Table 3'!$D$65)</f>
        <v>2.2586281669334622E-6</v>
      </c>
      <c r="AA6" s="9">
        <f>$B3*('AEO2018 Table 3'!AB$65/'AEO2018 Table 3'!$D$65)</f>
        <v>2.2671328050219777E-6</v>
      </c>
      <c r="AB6" s="9">
        <f>$B3*('AEO2018 Table 3'!AC$65/'AEO2018 Table 3'!$D$65)</f>
        <v>2.2746828408760684E-6</v>
      </c>
      <c r="AC6" s="9">
        <f>$B3*('AEO2018 Table 3'!AD$65/'AEO2018 Table 3'!$D$65)</f>
        <v>2.2794732084524568E-6</v>
      </c>
      <c r="AD6" s="9">
        <f>$B3*('AEO2018 Table 3'!AE$65/'AEO2018 Table 3'!$D$65)</f>
        <v>2.2843019428172144E-6</v>
      </c>
      <c r="AE6" s="9">
        <f>$B3*('AEO2018 Table 3'!AF$65/'AEO2018 Table 3'!$D$65)</f>
        <v>2.287858178701059E-6</v>
      </c>
      <c r="AF6" s="9">
        <f>$B3*('AEO2018 Table 3'!AG$65/'AEO2018 Table 3'!$D$65)</f>
        <v>2.2931929892743067E-6</v>
      </c>
      <c r="AG6" s="9">
        <f>$B3*('AEO2018 Table 3'!AH$65/'AEO2018 Table 3'!$D$65)</f>
        <v>2.2965034950135958E-6</v>
      </c>
      <c r="AH6" s="9">
        <f>$B3*('AEO2018 Table 3'!AI$65/'AEO2018 Table 3'!$D$65)</f>
        <v>2.2999026097641184E-6</v>
      </c>
      <c r="AI6" s="9">
        <f>$B3*('AEO2018 Table 3'!AJ$65/'AEO2018 Table 3'!$D$65)</f>
        <v>2.3074416836786752E-6</v>
      </c>
    </row>
    <row r="7" spans="1:35" x14ac:dyDescent="0.45">
      <c r="A7" s="10" t="s">
        <v>472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  <row r="9" spans="1:35" x14ac:dyDescent="0.45">
      <c r="A9" s="10" t="s">
        <v>851</v>
      </c>
      <c r="B9" s="7">
        <f>B6</f>
        <v>2.0139247907144217E-6</v>
      </c>
      <c r="C9" s="7">
        <f t="shared" ref="C9:AI9" si="0">C6</f>
        <v>2.0139247907144217E-6</v>
      </c>
      <c r="D9" s="7">
        <f t="shared" si="0"/>
        <v>2.03061160317016E-6</v>
      </c>
      <c r="E9" s="7">
        <f t="shared" si="0"/>
        <v>2.0775515417500075E-6</v>
      </c>
      <c r="F9" s="7">
        <f t="shared" si="0"/>
        <v>2.1071305085927725E-6</v>
      </c>
      <c r="G9" s="7">
        <f t="shared" si="0"/>
        <v>2.115840683047552E-6</v>
      </c>
      <c r="H9" s="7">
        <f t="shared" si="0"/>
        <v>2.1103286544518374E-6</v>
      </c>
      <c r="I9" s="7">
        <f t="shared" si="0"/>
        <v>2.1176046418175762E-6</v>
      </c>
      <c r="J9" s="7">
        <f t="shared" si="0"/>
        <v>2.1370091017828019E-6</v>
      </c>
      <c r="K9" s="7">
        <f t="shared" si="0"/>
        <v>2.149365034627621E-6</v>
      </c>
      <c r="L9" s="7">
        <f t="shared" si="0"/>
        <v>2.1539827516563483E-6</v>
      </c>
      <c r="M9" s="7">
        <f t="shared" si="0"/>
        <v>2.1574065307708225E-6</v>
      </c>
      <c r="N9" s="7">
        <f t="shared" si="0"/>
        <v>2.1579866000711669E-6</v>
      </c>
      <c r="O9" s="7">
        <f t="shared" si="0"/>
        <v>2.1623841648142515E-6</v>
      </c>
      <c r="P9" s="7">
        <f t="shared" si="0"/>
        <v>2.1705014810392299E-6</v>
      </c>
      <c r="Q9" s="7">
        <f t="shared" si="0"/>
        <v>2.1733908656014188E-6</v>
      </c>
      <c r="R9" s="7">
        <f t="shared" si="0"/>
        <v>2.1758536480167397E-6</v>
      </c>
      <c r="S9" s="7">
        <f t="shared" si="0"/>
        <v>2.1850479748009408E-6</v>
      </c>
      <c r="T9" s="7">
        <f t="shared" si="0"/>
        <v>2.1920645295977068E-6</v>
      </c>
      <c r="U9" s="7">
        <f t="shared" si="0"/>
        <v>2.2047575420831985E-6</v>
      </c>
      <c r="V9" s="7">
        <f t="shared" si="0"/>
        <v>2.2140642287476234E-6</v>
      </c>
      <c r="W9" s="7">
        <f t="shared" si="0"/>
        <v>2.2282371030702145E-6</v>
      </c>
      <c r="X9" s="7">
        <f t="shared" si="0"/>
        <v>2.2383430978256659E-6</v>
      </c>
      <c r="Y9" s="7">
        <f t="shared" si="0"/>
        <v>2.2528685812032696E-6</v>
      </c>
      <c r="Z9" s="7">
        <f t="shared" si="0"/>
        <v>2.2586281669334622E-6</v>
      </c>
      <c r="AA9" s="7">
        <f t="shared" si="0"/>
        <v>2.2671328050219777E-6</v>
      </c>
      <c r="AB9" s="7">
        <f t="shared" si="0"/>
        <v>2.2746828408760684E-6</v>
      </c>
      <c r="AC9" s="7">
        <f t="shared" si="0"/>
        <v>2.2794732084524568E-6</v>
      </c>
      <c r="AD9" s="7">
        <f t="shared" si="0"/>
        <v>2.2843019428172144E-6</v>
      </c>
      <c r="AE9" s="7">
        <f t="shared" si="0"/>
        <v>2.287858178701059E-6</v>
      </c>
      <c r="AF9" s="7">
        <f t="shared" si="0"/>
        <v>2.2931929892743067E-6</v>
      </c>
      <c r="AG9" s="7">
        <f t="shared" si="0"/>
        <v>2.2965034950135958E-6</v>
      </c>
      <c r="AH9" s="7">
        <f t="shared" si="0"/>
        <v>2.2999026097641184E-6</v>
      </c>
      <c r="AI9" s="7">
        <f t="shared" si="0"/>
        <v>2.3074416836786752E-6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7" width="10" style="9" customWidth="1"/>
    <col min="28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f>TREND($R2:$AA2,$R$1:$AA$1,AB$1)</f>
        <v>0</v>
      </c>
      <c r="AC2" s="9">
        <f t="shared" ref="AC2:AI3" si="0">TREND($R2:$AA2,$R$1:$AA$1,AC$1)</f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>TREND($R3:$AA3,$R$1:$AA$1,AB$1)</f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ref="AB4:AI8" si="1">TREND($R4:$AA4,$R$1:$AA$1,AB$1)</f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  <c r="AH4" s="9">
        <f t="shared" si="1"/>
        <v>0</v>
      </c>
      <c r="AI4" s="9">
        <f t="shared" si="1"/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0</v>
      </c>
      <c r="AC5" s="9">
        <f t="shared" si="1"/>
        <v>0</v>
      </c>
      <c r="AD5" s="9">
        <f t="shared" si="1"/>
        <v>0</v>
      </c>
      <c r="AE5" s="9">
        <f t="shared" si="1"/>
        <v>0</v>
      </c>
      <c r="AF5" s="9">
        <f t="shared" si="1"/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0</v>
      </c>
      <c r="AC6" s="9">
        <f t="shared" si="1"/>
        <v>0</v>
      </c>
      <c r="AD6" s="9">
        <f t="shared" si="1"/>
        <v>0</v>
      </c>
      <c r="AE6" s="9">
        <f t="shared" si="1"/>
        <v>0</v>
      </c>
      <c r="AF6" s="9">
        <f t="shared" si="1"/>
        <v>0</v>
      </c>
      <c r="AG6" s="9">
        <f t="shared" si="1"/>
        <v>0</v>
      </c>
      <c r="AH6" s="9">
        <f t="shared" si="1"/>
        <v>0</v>
      </c>
      <c r="AI6" s="9">
        <f t="shared" si="1"/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2">C6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activeCell="A9" sqref="A9"/>
      <selection pane="topRight" activeCell="A9" sqref="A9"/>
      <selection pane="bottomLeft" activeCell="A9" sqref="A9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5" width="10" style="9" customWidth="1"/>
    <col min="26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f>TREND($P2:$Y2,$P$1:$Y$1,Z$1)</f>
        <v>0</v>
      </c>
      <c r="AA2" s="9">
        <f t="shared" ref="AA2:AI2" si="0">TREND($P2:$Y2,$P$1:$Y$1,AA$1)</f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2">
        <f>'Start Year Prices'!C14</f>
        <v>8.8957746271921723E-6</v>
      </c>
      <c r="C3" s="2">
        <f>$B3*('AEO2019 Table 12'!D$18/'AEO2019 Table 12'!$D$18)</f>
        <v>8.8957746271921723E-6</v>
      </c>
      <c r="D3" s="2">
        <f>$B3*('AEO2019 Table 12'!E$18/'AEO2019 Table 12'!$D$18)</f>
        <v>8.8847487752578921E-6</v>
      </c>
      <c r="E3" s="2">
        <f>$B3*('AEO2019 Table 12'!F$18/'AEO2019 Table 12'!$D$18)</f>
        <v>9.4264760183141242E-6</v>
      </c>
      <c r="F3" s="2">
        <f>$B3*('AEO2019 Table 12'!G$18/'AEO2019 Table 12'!$D$18)</f>
        <v>9.6880226894742748E-6</v>
      </c>
      <c r="G3" s="2">
        <f>$B3*('AEO2019 Table 12'!H$18/'AEO2019 Table 12'!$D$18)</f>
        <v>9.7530075547739583E-6</v>
      </c>
      <c r="H3" s="2">
        <f>$B3*('AEO2019 Table 12'!I$18/'AEO2019 Table 12'!$D$18)</f>
        <v>9.9460704799917304E-6</v>
      </c>
      <c r="I3" s="2">
        <f>$B3*('AEO2019 Table 12'!J$18/'AEO2019 Table 12'!$D$18)</f>
        <v>1.0401980350042982E-5</v>
      </c>
      <c r="J3" s="2">
        <f>$B3*('AEO2019 Table 12'!K$18/'AEO2019 Table 12'!$D$18)</f>
        <v>1.072915250914187E-5</v>
      </c>
      <c r="K3" s="2">
        <f>$B3*('AEO2019 Table 12'!L$18/'AEO2019 Table 12'!$D$18)</f>
        <v>1.1135796485100822E-5</v>
      </c>
      <c r="L3" s="2">
        <f>$B3*('AEO2019 Table 12'!M$18/'AEO2019 Table 12'!$D$18)</f>
        <v>1.1679399541842308E-5</v>
      </c>
      <c r="M3" s="2">
        <f>$B3*('AEO2019 Table 12'!N$18/'AEO2019 Table 12'!$D$18)</f>
        <v>1.1697409642143645E-5</v>
      </c>
      <c r="N3" s="2">
        <f>$B3*('AEO2019 Table 12'!O$18/'AEO2019 Table 12'!$D$18)</f>
        <v>1.2146598352074785E-5</v>
      </c>
      <c r="O3" s="2">
        <f>$B3*('AEO2019 Table 12'!P$18/'AEO2019 Table 12'!$D$18)</f>
        <v>1.2230555906277448E-5</v>
      </c>
      <c r="P3" s="2">
        <f>$B3*('AEO2019 Table 12'!Q$18/'AEO2019 Table 12'!$D$18)</f>
        <v>1.2440939910847923E-5</v>
      </c>
      <c r="Q3" s="2">
        <f>$B3*('AEO2019 Table 12'!R$18/'AEO2019 Table 12'!$D$18)</f>
        <v>1.2657456987816694E-5</v>
      </c>
      <c r="R3" s="2">
        <f>$B3*('AEO2019 Table 12'!S$18/'AEO2019 Table 12'!$D$18)</f>
        <v>1.3050817489269431E-5</v>
      </c>
      <c r="S3" s="2">
        <f>$B3*('AEO2019 Table 12'!T$18/'AEO2019 Table 12'!$D$18)</f>
        <v>1.297664563202566E-5</v>
      </c>
      <c r="T3" s="2">
        <f>$B3*('AEO2019 Table 12'!U$18/'AEO2019 Table 12'!$D$18)</f>
        <v>1.3163523915136356E-5</v>
      </c>
      <c r="U3" s="2">
        <f>$B3*('AEO2019 Table 12'!V$18/'AEO2019 Table 12'!$D$18)</f>
        <v>1.3581815475160346E-5</v>
      </c>
      <c r="V3" s="2">
        <f>$B3*('AEO2019 Table 12'!W$18/'AEO2019 Table 12'!$D$18)</f>
        <v>1.3345911221201421E-5</v>
      </c>
      <c r="W3" s="2">
        <f>$B3*('AEO2019 Table 12'!X$18/'AEO2019 Table 12'!$D$18)</f>
        <v>1.3489006545781448E-5</v>
      </c>
      <c r="X3" s="2">
        <f>$B3*('AEO2019 Table 12'!Y$18/'AEO2019 Table 12'!$D$18)</f>
        <v>1.3632145994176478E-5</v>
      </c>
      <c r="Y3" s="2">
        <f>$B3*('AEO2019 Table 12'!Z$18/'AEO2019 Table 12'!$D$18)</f>
        <v>1.3750737295982314E-5</v>
      </c>
      <c r="Z3" s="2">
        <f>$B3*('AEO2019 Table 12'!AA$18/'AEO2019 Table 12'!$D$18)</f>
        <v>1.3813420414895052E-5</v>
      </c>
      <c r="AA3" s="2">
        <f>$B3*('AEO2019 Table 12'!AB$18/'AEO2019 Table 12'!$D$18)</f>
        <v>1.416336611589854E-5</v>
      </c>
      <c r="AB3" s="2">
        <f>$B3*('AEO2019 Table 12'!AC$18/'AEO2019 Table 12'!$D$18)</f>
        <v>1.4110772734607437E-5</v>
      </c>
      <c r="AC3" s="2">
        <f>$B3*('AEO2019 Table 12'!AD$18/'AEO2019 Table 12'!$D$18)</f>
        <v>1.4061415283599011E-5</v>
      </c>
      <c r="AD3" s="2">
        <f>$B3*('AEO2019 Table 12'!AE$18/'AEO2019 Table 12'!$D$18)</f>
        <v>1.4052667875161875E-5</v>
      </c>
      <c r="AE3" s="2">
        <f>$B3*('AEO2019 Table 12'!AF$18/'AEO2019 Table 12'!$D$18)</f>
        <v>1.4072469540239196E-5</v>
      </c>
      <c r="AF3" s="2">
        <f>$B3*('AEO2019 Table 12'!AG$18/'AEO2019 Table 12'!$D$18)</f>
        <v>1.4098920940011098E-5</v>
      </c>
      <c r="AG3" s="2">
        <f>$B3*('AEO2019 Table 12'!AH$18/'AEO2019 Table 12'!$D$18)</f>
        <v>1.411172580901147E-5</v>
      </c>
      <c r="AH3" s="2">
        <f>$B3*('AEO2019 Table 12'!AI$18/'AEO2019 Table 12'!$D$18)</f>
        <v>1.4106996011817148E-5</v>
      </c>
      <c r="AI3" s="2">
        <f>$B3*('AEO2019 Table 12'!AJ$18/'AEO2019 Table 12'!$D$18)</f>
        <v>1.4096443525685681E-5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2">
        <f>'Start Year Prices'!F14</f>
        <v>8.8957746271921723E-6</v>
      </c>
      <c r="C6" s="2">
        <f>$B3*('AEO2019 Table 12'!D$18/'AEO2019 Table 12'!$D$18)</f>
        <v>8.8957746271921723E-6</v>
      </c>
      <c r="D6" s="2">
        <f>$B3*('AEO2019 Table 12'!E$18/'AEO2019 Table 12'!$D$18)</f>
        <v>8.8847487752578921E-6</v>
      </c>
      <c r="E6" s="2">
        <f>$B3*('AEO2019 Table 12'!F$18/'AEO2019 Table 12'!$D$18)</f>
        <v>9.4264760183141242E-6</v>
      </c>
      <c r="F6" s="2">
        <f>$B3*('AEO2019 Table 12'!G$18/'AEO2019 Table 12'!$D$18)</f>
        <v>9.6880226894742748E-6</v>
      </c>
      <c r="G6" s="2">
        <f>$B3*('AEO2019 Table 12'!H$18/'AEO2019 Table 12'!$D$18)</f>
        <v>9.7530075547739583E-6</v>
      </c>
      <c r="H6" s="2">
        <f>$B3*('AEO2019 Table 12'!I$18/'AEO2019 Table 12'!$D$18)</f>
        <v>9.9460704799917304E-6</v>
      </c>
      <c r="I6" s="2">
        <f>$B3*('AEO2019 Table 12'!J$18/'AEO2019 Table 12'!$D$18)</f>
        <v>1.0401980350042982E-5</v>
      </c>
      <c r="J6" s="2">
        <f>$B3*('AEO2019 Table 12'!K$18/'AEO2019 Table 12'!$D$18)</f>
        <v>1.072915250914187E-5</v>
      </c>
      <c r="K6" s="2">
        <f>$B3*('AEO2019 Table 12'!L$18/'AEO2019 Table 12'!$D$18)</f>
        <v>1.1135796485100822E-5</v>
      </c>
      <c r="L6" s="2">
        <f>$B3*('AEO2019 Table 12'!M$18/'AEO2019 Table 12'!$D$18)</f>
        <v>1.1679399541842308E-5</v>
      </c>
      <c r="M6" s="2">
        <f>$B3*('AEO2019 Table 12'!N$18/'AEO2019 Table 12'!$D$18)</f>
        <v>1.1697409642143645E-5</v>
      </c>
      <c r="N6" s="2">
        <f>$B3*('AEO2019 Table 12'!O$18/'AEO2019 Table 12'!$D$18)</f>
        <v>1.2146598352074785E-5</v>
      </c>
      <c r="O6" s="2">
        <f>$B3*('AEO2019 Table 12'!P$18/'AEO2019 Table 12'!$D$18)</f>
        <v>1.2230555906277448E-5</v>
      </c>
      <c r="P6" s="2">
        <f>$B3*('AEO2019 Table 12'!Q$18/'AEO2019 Table 12'!$D$18)</f>
        <v>1.2440939910847923E-5</v>
      </c>
      <c r="Q6" s="2">
        <f>$B3*('AEO2019 Table 12'!R$18/'AEO2019 Table 12'!$D$18)</f>
        <v>1.2657456987816694E-5</v>
      </c>
      <c r="R6" s="2">
        <f>$B3*('AEO2019 Table 12'!S$18/'AEO2019 Table 12'!$D$18)</f>
        <v>1.3050817489269431E-5</v>
      </c>
      <c r="S6" s="2">
        <f>$B3*('AEO2019 Table 12'!T$18/'AEO2019 Table 12'!$D$18)</f>
        <v>1.297664563202566E-5</v>
      </c>
      <c r="T6" s="2">
        <f>$B3*('AEO2019 Table 12'!U$18/'AEO2019 Table 12'!$D$18)</f>
        <v>1.3163523915136356E-5</v>
      </c>
      <c r="U6" s="2">
        <f>$B3*('AEO2019 Table 12'!V$18/'AEO2019 Table 12'!$D$18)</f>
        <v>1.3581815475160346E-5</v>
      </c>
      <c r="V6" s="2">
        <f>$B3*('AEO2019 Table 12'!W$18/'AEO2019 Table 12'!$D$18)</f>
        <v>1.3345911221201421E-5</v>
      </c>
      <c r="W6" s="2">
        <f>$B3*('AEO2019 Table 12'!X$18/'AEO2019 Table 12'!$D$18)</f>
        <v>1.3489006545781448E-5</v>
      </c>
      <c r="X6" s="2">
        <f>$B3*('AEO2019 Table 12'!Y$18/'AEO2019 Table 12'!$D$18)</f>
        <v>1.3632145994176478E-5</v>
      </c>
      <c r="Y6" s="2">
        <f>$B3*('AEO2019 Table 12'!Z$18/'AEO2019 Table 12'!$D$18)</f>
        <v>1.3750737295982314E-5</v>
      </c>
      <c r="Z6" s="2">
        <f>$B3*('AEO2019 Table 12'!AA$18/'AEO2019 Table 12'!$D$18)</f>
        <v>1.3813420414895052E-5</v>
      </c>
      <c r="AA6" s="2">
        <f>$B3*('AEO2019 Table 12'!AB$18/'AEO2019 Table 12'!$D$18)</f>
        <v>1.416336611589854E-5</v>
      </c>
      <c r="AB6" s="2">
        <f>$B3*('AEO2019 Table 12'!AC$18/'AEO2019 Table 12'!$D$18)</f>
        <v>1.4110772734607437E-5</v>
      </c>
      <c r="AC6" s="2">
        <f>$B3*('AEO2019 Table 12'!AD$18/'AEO2019 Table 12'!$D$18)</f>
        <v>1.4061415283599011E-5</v>
      </c>
      <c r="AD6" s="2">
        <f>$B3*('AEO2019 Table 12'!AE$18/'AEO2019 Table 12'!$D$18)</f>
        <v>1.4052667875161875E-5</v>
      </c>
      <c r="AE6" s="2">
        <f>$B3*('AEO2019 Table 12'!AF$18/'AEO2019 Table 12'!$D$18)</f>
        <v>1.4072469540239196E-5</v>
      </c>
      <c r="AF6" s="2">
        <f>$B3*('AEO2019 Table 12'!AG$18/'AEO2019 Table 12'!$D$18)</f>
        <v>1.4098920940011098E-5</v>
      </c>
      <c r="AG6" s="2">
        <f>$B3*('AEO2019 Table 12'!AH$18/'AEO2019 Table 12'!$D$18)</f>
        <v>1.411172580901147E-5</v>
      </c>
      <c r="AH6" s="2">
        <f>$B3*('AEO2019 Table 12'!AI$18/'AEO2019 Table 12'!$D$18)</f>
        <v>1.4106996011817148E-5</v>
      </c>
      <c r="AI6" s="2">
        <f>$B3*('AEO2019 Table 12'!AJ$18/'AEO2019 Table 12'!$D$18)</f>
        <v>1.4096443525685681E-5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f t="shared" ref="Z7:AI8" si="1">TREND($P7:$Y7,$P$1:$Y$1,Z$1)</f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9">
        <f t="shared" si="1"/>
        <v>0</v>
      </c>
      <c r="AE7" s="9">
        <f t="shared" si="1"/>
        <v>0</v>
      </c>
      <c r="AF7" s="9">
        <f t="shared" si="1"/>
        <v>0</v>
      </c>
      <c r="AG7" s="9">
        <f t="shared" si="1"/>
        <v>0</v>
      </c>
      <c r="AH7" s="9">
        <f t="shared" si="1"/>
        <v>0</v>
      </c>
      <c r="AI7" s="9">
        <f t="shared" si="1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f t="shared" si="1"/>
        <v>0</v>
      </c>
      <c r="AA8" s="9">
        <f t="shared" si="1"/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9">
        <f t="shared" si="1"/>
        <v>0</v>
      </c>
      <c r="AH8" s="9">
        <f t="shared" si="1"/>
        <v>0</v>
      </c>
      <c r="AI8" s="9">
        <f t="shared" si="1"/>
        <v>0</v>
      </c>
    </row>
    <row r="9" spans="1:35" x14ac:dyDescent="0.45">
      <c r="A9" s="10" t="s">
        <v>851</v>
      </c>
      <c r="B9" s="2">
        <f>B6</f>
        <v>8.8957746271921723E-6</v>
      </c>
      <c r="C9" s="2">
        <f t="shared" ref="C9:AI9" si="2">C6</f>
        <v>8.8957746271921723E-6</v>
      </c>
      <c r="D9" s="2">
        <f t="shared" si="2"/>
        <v>8.8847487752578921E-6</v>
      </c>
      <c r="E9" s="2">
        <f t="shared" si="2"/>
        <v>9.4264760183141242E-6</v>
      </c>
      <c r="F9" s="2">
        <f t="shared" si="2"/>
        <v>9.6880226894742748E-6</v>
      </c>
      <c r="G9" s="2">
        <f t="shared" si="2"/>
        <v>9.7530075547739583E-6</v>
      </c>
      <c r="H9" s="2">
        <f t="shared" si="2"/>
        <v>9.9460704799917304E-6</v>
      </c>
      <c r="I9" s="2">
        <f t="shared" si="2"/>
        <v>1.0401980350042982E-5</v>
      </c>
      <c r="J9" s="2">
        <f t="shared" si="2"/>
        <v>1.072915250914187E-5</v>
      </c>
      <c r="K9" s="2">
        <f t="shared" si="2"/>
        <v>1.1135796485100822E-5</v>
      </c>
      <c r="L9" s="2">
        <f t="shared" si="2"/>
        <v>1.1679399541842308E-5</v>
      </c>
      <c r="M9" s="2">
        <f t="shared" si="2"/>
        <v>1.1697409642143645E-5</v>
      </c>
      <c r="N9" s="2">
        <f t="shared" si="2"/>
        <v>1.2146598352074785E-5</v>
      </c>
      <c r="O9" s="2">
        <f t="shared" si="2"/>
        <v>1.2230555906277448E-5</v>
      </c>
      <c r="P9" s="2">
        <f t="shared" si="2"/>
        <v>1.2440939910847923E-5</v>
      </c>
      <c r="Q9" s="2">
        <f t="shared" si="2"/>
        <v>1.2657456987816694E-5</v>
      </c>
      <c r="R9" s="2">
        <f t="shared" si="2"/>
        <v>1.3050817489269431E-5</v>
      </c>
      <c r="S9" s="2">
        <f t="shared" si="2"/>
        <v>1.297664563202566E-5</v>
      </c>
      <c r="T9" s="2">
        <f t="shared" si="2"/>
        <v>1.3163523915136356E-5</v>
      </c>
      <c r="U9" s="2">
        <f t="shared" si="2"/>
        <v>1.3581815475160346E-5</v>
      </c>
      <c r="V9" s="2">
        <f t="shared" si="2"/>
        <v>1.3345911221201421E-5</v>
      </c>
      <c r="W9" s="2">
        <f t="shared" si="2"/>
        <v>1.3489006545781448E-5</v>
      </c>
      <c r="X9" s="2">
        <f t="shared" si="2"/>
        <v>1.3632145994176478E-5</v>
      </c>
      <c r="Y9" s="2">
        <f t="shared" si="2"/>
        <v>1.3750737295982314E-5</v>
      </c>
      <c r="Z9" s="2">
        <f t="shared" si="2"/>
        <v>1.3813420414895052E-5</v>
      </c>
      <c r="AA9" s="2">
        <f t="shared" si="2"/>
        <v>1.416336611589854E-5</v>
      </c>
      <c r="AB9" s="2">
        <f t="shared" si="2"/>
        <v>1.4110772734607437E-5</v>
      </c>
      <c r="AC9" s="2">
        <f t="shared" si="2"/>
        <v>1.4061415283599011E-5</v>
      </c>
      <c r="AD9" s="2">
        <f t="shared" si="2"/>
        <v>1.4052667875161875E-5</v>
      </c>
      <c r="AE9" s="2">
        <f t="shared" si="2"/>
        <v>1.4072469540239196E-5</v>
      </c>
      <c r="AF9" s="2">
        <f t="shared" si="2"/>
        <v>1.4098920940011098E-5</v>
      </c>
      <c r="AG9" s="2">
        <f t="shared" si="2"/>
        <v>1.411172580901147E-5</v>
      </c>
      <c r="AH9" s="2">
        <f t="shared" si="2"/>
        <v>1.4106996011817148E-5</v>
      </c>
      <c r="AI9" s="2">
        <f t="shared" si="2"/>
        <v>1.4096443525685681E-5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activeCell="A9" sqref="A9"/>
      <selection pane="topRight" activeCell="A9" sqref="A9"/>
      <selection pane="bottomLeft" activeCell="A9" sqref="A9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5" width="10" style="9" customWidth="1"/>
    <col min="26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45">
      <c r="A3" s="10" t="s">
        <v>468</v>
      </c>
      <c r="B3" s="2">
        <f>'Start Year Prices'!C15</f>
        <v>1.7309999999999999E-5</v>
      </c>
      <c r="C3" s="2">
        <f>$B3*('AEO2018 Table 3'!D$50/'AEO2018 Table 3'!$D$50)</f>
        <v>1.7309999999999999E-5</v>
      </c>
      <c r="D3" s="2">
        <f>$B3*('AEO2018 Table 3'!E$50/'AEO2018 Table 3'!$D$50)</f>
        <v>1.679121801948633E-5</v>
      </c>
      <c r="E3" s="2">
        <f>$B3*('AEO2018 Table 3'!F$50/'AEO2018 Table 3'!$D$50)</f>
        <v>1.8839070341394775E-5</v>
      </c>
      <c r="F3" s="2">
        <f>$B3*('AEO2018 Table 3'!G$50/'AEO2018 Table 3'!$D$50)</f>
        <v>2.2773890355670939E-5</v>
      </c>
      <c r="G3" s="2">
        <f>$B3*('AEO2018 Table 3'!H$50/'AEO2018 Table 3'!$D$50)</f>
        <v>2.4160844270276536E-5</v>
      </c>
      <c r="H3" s="2">
        <f>$B3*('AEO2018 Table 3'!I$50/'AEO2018 Table 3'!$D$50)</f>
        <v>2.4411159279113462E-5</v>
      </c>
      <c r="I3" s="2">
        <f>$B3*('AEO2018 Table 3'!J$50/'AEO2018 Table 3'!$D$50)</f>
        <v>2.4474753594697221E-5</v>
      </c>
      <c r="J3" s="2">
        <f>$B3*('AEO2018 Table 3'!K$50/'AEO2018 Table 3'!$D$50)</f>
        <v>2.4578493886396926E-5</v>
      </c>
      <c r="K3" s="2">
        <f>$B3*('AEO2018 Table 3'!L$50/'AEO2018 Table 3'!$D$50)</f>
        <v>2.4717842985155842E-5</v>
      </c>
      <c r="L3" s="2">
        <f>$B3*('AEO2018 Table 3'!M$50/'AEO2018 Table 3'!$D$50)</f>
        <v>2.5140524405568784E-5</v>
      </c>
      <c r="M3" s="2">
        <f>$B3*('AEO2018 Table 3'!N$50/'AEO2018 Table 3'!$D$50)</f>
        <v>2.5426336476627597E-5</v>
      </c>
      <c r="N3" s="2">
        <f>$B3*('AEO2018 Table 3'!O$50/'AEO2018 Table 3'!$D$50)</f>
        <v>2.5538278510725779E-5</v>
      </c>
      <c r="O3" s="2">
        <f>$B3*('AEO2018 Table 3'!P$50/'AEO2018 Table 3'!$D$50)</f>
        <v>2.5974527069035293E-5</v>
      </c>
      <c r="P3" s="2">
        <f>$B3*('AEO2018 Table 3'!Q$50/'AEO2018 Table 3'!$D$50)</f>
        <v>2.6291348332452187E-5</v>
      </c>
      <c r="Q3" s="2">
        <f>$B3*('AEO2018 Table 3'!R$50/'AEO2018 Table 3'!$D$50)</f>
        <v>2.6826012869624095E-5</v>
      </c>
      <c r="R3" s="2">
        <f>$B3*('AEO2018 Table 3'!S$50/'AEO2018 Table 3'!$D$50)</f>
        <v>2.7011596394826827E-5</v>
      </c>
      <c r="S3" s="2">
        <f>$B3*('AEO2018 Table 3'!T$50/'AEO2018 Table 3'!$D$50)</f>
        <v>2.7272436781356034E-5</v>
      </c>
      <c r="T3" s="2">
        <f>$B3*('AEO2018 Table 3'!U$50/'AEO2018 Table 3'!$D$50)</f>
        <v>2.7493311955476742E-5</v>
      </c>
      <c r="U3" s="2">
        <f>$B3*('AEO2018 Table 3'!V$50/'AEO2018 Table 3'!$D$50)</f>
        <v>2.7758622135499019E-5</v>
      </c>
      <c r="V3" s="2">
        <f>$B3*('AEO2018 Table 3'!W$50/'AEO2018 Table 3'!$D$50)</f>
        <v>2.7794677921907533E-5</v>
      </c>
      <c r="W3" s="2">
        <f>$B3*('AEO2018 Table 3'!X$50/'AEO2018 Table 3'!$D$50)</f>
        <v>2.832393926753342E-5</v>
      </c>
      <c r="X3" s="2">
        <f>$B3*('AEO2018 Table 3'!Y$50/'AEO2018 Table 3'!$D$50)</f>
        <v>2.84819891934802E-5</v>
      </c>
      <c r="Y3" s="2">
        <f>$B3*('AEO2018 Table 3'!Z$50/'AEO2018 Table 3'!$D$50)</f>
        <v>2.8728465438493678E-5</v>
      </c>
      <c r="Z3" s="2">
        <f>$B3*('AEO2018 Table 3'!AA$50/'AEO2018 Table 3'!$D$50)</f>
        <v>2.8803523459741981E-5</v>
      </c>
      <c r="AA3" s="2">
        <f>$B3*('AEO2018 Table 3'!AB$50/'AEO2018 Table 3'!$D$50)</f>
        <v>2.8885268094859127E-5</v>
      </c>
      <c r="AB3" s="2">
        <f>$B3*('AEO2018 Table 3'!AC$50/'AEO2018 Table 3'!$D$50)</f>
        <v>2.8811299585774759E-5</v>
      </c>
      <c r="AC3" s="2">
        <f>$B3*('AEO2018 Table 3'!AD$50/'AEO2018 Table 3'!$D$50)</f>
        <v>2.8638989046617408E-5</v>
      </c>
      <c r="AD3" s="2">
        <f>$B3*('AEO2018 Table 3'!AE$50/'AEO2018 Table 3'!$D$50)</f>
        <v>2.8365046577911663E-5</v>
      </c>
      <c r="AE3" s="2">
        <f>$B3*('AEO2018 Table 3'!AF$50/'AEO2018 Table 3'!$D$50)</f>
        <v>2.8097685551463161E-5</v>
      </c>
      <c r="AF3" s="2">
        <f>$B3*('AEO2018 Table 3'!AG$50/'AEO2018 Table 3'!$D$50)</f>
        <v>2.7959263277531484E-5</v>
      </c>
      <c r="AG3" s="2">
        <f>$B3*('AEO2018 Table 3'!AH$50/'AEO2018 Table 3'!$D$50)</f>
        <v>2.7966881646146852E-5</v>
      </c>
      <c r="AH3" s="2">
        <f>$B3*('AEO2018 Table 3'!AI$50/'AEO2018 Table 3'!$D$50)</f>
        <v>2.7818607750159704E-5</v>
      </c>
      <c r="AI3" s="2">
        <f>$B3*('AEO2018 Table 3'!AJ$50/'AEO2018 Table 3'!$D$50)</f>
        <v>2.8452337372234344E-5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2">
        <f>'Start Year Prices'!F15</f>
        <v>1.7309999999999999E-5</v>
      </c>
      <c r="C6" s="2">
        <f>$B3*('AEO2018 Table 3'!D$31/'AEO2018 Table 3'!$D$31)</f>
        <v>1.7309999999999999E-5</v>
      </c>
      <c r="D6" s="2">
        <f>$B3*('AEO2018 Table 3'!E$31/'AEO2018 Table 3'!$D$31)</f>
        <v>1.7135274406541405E-5</v>
      </c>
      <c r="E6" s="2">
        <f>$B3*('AEO2018 Table 3'!F$31/'AEO2018 Table 3'!$D$31)</f>
        <v>1.9454967089573591E-5</v>
      </c>
      <c r="F6" s="2">
        <f>$B3*('AEO2018 Table 3'!G$31/'AEO2018 Table 3'!$D$31)</f>
        <v>2.7322923029919052E-5</v>
      </c>
      <c r="G6" s="2">
        <f>$B3*('AEO2018 Table 3'!H$31/'AEO2018 Table 3'!$D$31)</f>
        <v>3.0967537212090009E-5</v>
      </c>
      <c r="H6" s="2">
        <f>$B3*('AEO2018 Table 3'!I$31/'AEO2018 Table 3'!$D$31)</f>
        <v>3.2864986330068986E-5</v>
      </c>
      <c r="I6" s="2">
        <f>$B3*('AEO2018 Table 3'!J$31/'AEO2018 Table 3'!$D$31)</f>
        <v>3.4410655382749065E-5</v>
      </c>
      <c r="J6" s="2">
        <f>$B3*('AEO2018 Table 3'!K$31/'AEO2018 Table 3'!$D$31)</f>
        <v>3.4649270652035004E-5</v>
      </c>
      <c r="K6" s="2">
        <f>$B3*('AEO2018 Table 3'!L$31/'AEO2018 Table 3'!$D$31)</f>
        <v>3.4693579056117808E-5</v>
      </c>
      <c r="L6" s="2">
        <f>$B3*('AEO2018 Table 3'!M$31/'AEO2018 Table 3'!$D$31)</f>
        <v>3.5295366941805141E-5</v>
      </c>
      <c r="M6" s="2">
        <f>$B3*('AEO2018 Table 3'!N$31/'AEO2018 Table 3'!$D$31)</f>
        <v>3.5828041402162348E-5</v>
      </c>
      <c r="N6" s="2">
        <f>$B3*('AEO2018 Table 3'!O$31/'AEO2018 Table 3'!$D$31)</f>
        <v>3.6236903652634359E-5</v>
      </c>
      <c r="O6" s="2">
        <f>$B3*('AEO2018 Table 3'!P$31/'AEO2018 Table 3'!$D$31)</f>
        <v>3.7010971420034947E-5</v>
      </c>
      <c r="P6" s="2">
        <f>$B3*('AEO2018 Table 3'!Q$31/'AEO2018 Table 3'!$D$31)</f>
        <v>3.7468880316559233E-5</v>
      </c>
      <c r="Q6" s="2">
        <f>$B3*('AEO2018 Table 3'!R$31/'AEO2018 Table 3'!$D$31)</f>
        <v>3.8173375114066072E-5</v>
      </c>
      <c r="R6" s="2">
        <f>$B3*('AEO2018 Table 3'!S$31/'AEO2018 Table 3'!$D$31)</f>
        <v>3.8524911127449827E-5</v>
      </c>
      <c r="S6" s="2">
        <f>$B3*('AEO2018 Table 3'!T$31/'AEO2018 Table 3'!$D$31)</f>
        <v>3.9033175203699066E-5</v>
      </c>
      <c r="T6" s="2">
        <f>$B3*('AEO2018 Table 3'!U$31/'AEO2018 Table 3'!$D$31)</f>
        <v>3.9462260011267111E-5</v>
      </c>
      <c r="U6" s="2">
        <f>$B3*('AEO2018 Table 3'!V$31/'AEO2018 Table 3'!$D$31)</f>
        <v>3.990756907859805E-5</v>
      </c>
      <c r="V6" s="2">
        <f>$B3*('AEO2018 Table 3'!W$31/'AEO2018 Table 3'!$D$31)</f>
        <v>4.0041164135464604E-5</v>
      </c>
      <c r="W6" s="2">
        <f>$B3*('AEO2018 Table 3'!X$31/'AEO2018 Table 3'!$D$31)</f>
        <v>4.1004052792571613E-5</v>
      </c>
      <c r="X6" s="2">
        <f>$B3*('AEO2018 Table 3'!Y$31/'AEO2018 Table 3'!$D$31)</f>
        <v>4.135696484334924E-5</v>
      </c>
      <c r="Y6" s="2">
        <f>$B3*('AEO2018 Table 3'!Z$31/'AEO2018 Table 3'!$D$31)</f>
        <v>4.1839484038848158E-5</v>
      </c>
      <c r="Z6" s="2">
        <f>$B3*('AEO2018 Table 3'!AA$31/'AEO2018 Table 3'!$D$31)</f>
        <v>4.2246180977647543E-5</v>
      </c>
      <c r="AA6" s="2">
        <f>$B3*('AEO2018 Table 3'!AB$31/'AEO2018 Table 3'!$D$31)</f>
        <v>4.2653682768507503E-5</v>
      </c>
      <c r="AB6" s="2">
        <f>$B3*('AEO2018 Table 3'!AC$31/'AEO2018 Table 3'!$D$31)</f>
        <v>4.286666739410977E-5</v>
      </c>
      <c r="AC6" s="2">
        <f>$B3*('AEO2018 Table 3'!AD$31/'AEO2018 Table 3'!$D$31)</f>
        <v>4.3048917056186203E-5</v>
      </c>
      <c r="AD6" s="2">
        <f>$B3*('AEO2018 Table 3'!AE$31/'AEO2018 Table 3'!$D$31)</f>
        <v>4.3092900923147804E-5</v>
      </c>
      <c r="AE6" s="2">
        <f>$B3*('AEO2018 Table 3'!AF$31/'AEO2018 Table 3'!$D$31)</f>
        <v>4.3183200131749697E-5</v>
      </c>
      <c r="AF6" s="2">
        <f>$B3*('AEO2018 Table 3'!AG$31/'AEO2018 Table 3'!$D$31)</f>
        <v>4.2987273177237538E-5</v>
      </c>
      <c r="AG6" s="2">
        <f>$B3*('AEO2018 Table 3'!AH$31/'AEO2018 Table 3'!$D$31)</f>
        <v>4.3079594901178726E-5</v>
      </c>
      <c r="AH6" s="2">
        <f>$B3*('AEO2018 Table 3'!AI$31/'AEO2018 Table 3'!$D$31)</f>
        <v>4.342202829738713E-5</v>
      </c>
      <c r="AI6" s="2">
        <f>$B3*('AEO2018 Table 3'!AJ$31/'AEO2018 Table 3'!$D$31)</f>
        <v>4.3550350275108487E-5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f t="shared" ref="Z8:AI8" si="0">TREND($P8:$Y8,$P$1:$Y$1,Z$1)</f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2">
        <f>B6</f>
        <v>1.7309999999999999E-5</v>
      </c>
      <c r="C9" s="2">
        <f t="shared" ref="C9:AI9" si="1">C6</f>
        <v>1.7309999999999999E-5</v>
      </c>
      <c r="D9" s="2">
        <f t="shared" si="1"/>
        <v>1.7135274406541405E-5</v>
      </c>
      <c r="E9" s="2">
        <f t="shared" si="1"/>
        <v>1.9454967089573591E-5</v>
      </c>
      <c r="F9" s="2">
        <f t="shared" si="1"/>
        <v>2.7322923029919052E-5</v>
      </c>
      <c r="G9" s="2">
        <f t="shared" si="1"/>
        <v>3.0967537212090009E-5</v>
      </c>
      <c r="H9" s="2">
        <f t="shared" si="1"/>
        <v>3.2864986330068986E-5</v>
      </c>
      <c r="I9" s="2">
        <f t="shared" si="1"/>
        <v>3.4410655382749065E-5</v>
      </c>
      <c r="J9" s="2">
        <f t="shared" si="1"/>
        <v>3.4649270652035004E-5</v>
      </c>
      <c r="K9" s="2">
        <f t="shared" si="1"/>
        <v>3.4693579056117808E-5</v>
      </c>
      <c r="L9" s="2">
        <f t="shared" si="1"/>
        <v>3.5295366941805141E-5</v>
      </c>
      <c r="M9" s="2">
        <f t="shared" si="1"/>
        <v>3.5828041402162348E-5</v>
      </c>
      <c r="N9" s="2">
        <f t="shared" si="1"/>
        <v>3.6236903652634359E-5</v>
      </c>
      <c r="O9" s="2">
        <f t="shared" si="1"/>
        <v>3.7010971420034947E-5</v>
      </c>
      <c r="P9" s="2">
        <f t="shared" si="1"/>
        <v>3.7468880316559233E-5</v>
      </c>
      <c r="Q9" s="2">
        <f t="shared" si="1"/>
        <v>3.8173375114066072E-5</v>
      </c>
      <c r="R9" s="2">
        <f t="shared" si="1"/>
        <v>3.8524911127449827E-5</v>
      </c>
      <c r="S9" s="2">
        <f t="shared" si="1"/>
        <v>3.9033175203699066E-5</v>
      </c>
      <c r="T9" s="2">
        <f t="shared" si="1"/>
        <v>3.9462260011267111E-5</v>
      </c>
      <c r="U9" s="2">
        <f t="shared" si="1"/>
        <v>3.990756907859805E-5</v>
      </c>
      <c r="V9" s="2">
        <f t="shared" si="1"/>
        <v>4.0041164135464604E-5</v>
      </c>
      <c r="W9" s="2">
        <f t="shared" si="1"/>
        <v>4.1004052792571613E-5</v>
      </c>
      <c r="X9" s="2">
        <f t="shared" si="1"/>
        <v>4.135696484334924E-5</v>
      </c>
      <c r="Y9" s="2">
        <f t="shared" si="1"/>
        <v>4.1839484038848158E-5</v>
      </c>
      <c r="Z9" s="2">
        <f t="shared" si="1"/>
        <v>4.2246180977647543E-5</v>
      </c>
      <c r="AA9" s="2">
        <f t="shared" si="1"/>
        <v>4.2653682768507503E-5</v>
      </c>
      <c r="AB9" s="2">
        <f t="shared" si="1"/>
        <v>4.286666739410977E-5</v>
      </c>
      <c r="AC9" s="2">
        <f t="shared" si="1"/>
        <v>4.3048917056186203E-5</v>
      </c>
      <c r="AD9" s="2">
        <f t="shared" si="1"/>
        <v>4.3092900923147804E-5</v>
      </c>
      <c r="AE9" s="2">
        <f t="shared" si="1"/>
        <v>4.3183200131749697E-5</v>
      </c>
      <c r="AF9" s="2">
        <f t="shared" si="1"/>
        <v>4.2987273177237538E-5</v>
      </c>
      <c r="AG9" s="2">
        <f t="shared" si="1"/>
        <v>4.3079594901178726E-5</v>
      </c>
      <c r="AH9" s="2">
        <f t="shared" si="1"/>
        <v>4.342202829738713E-5</v>
      </c>
      <c r="AI9" s="2">
        <f t="shared" si="1"/>
        <v>4.3550350275108487E-5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8" sqref="B8"/>
    </sheetView>
  </sheetViews>
  <sheetFormatPr defaultRowHeight="14.25" x14ac:dyDescent="0.45"/>
  <cols>
    <col min="1" max="1" width="20.3984375" customWidth="1"/>
    <col min="2" max="2" width="20" customWidth="1"/>
    <col min="3" max="3" width="16.59765625" customWidth="1"/>
    <col min="4" max="4" width="9.1328125" customWidth="1"/>
    <col min="5" max="5" width="12" bestFit="1" customWidth="1"/>
    <col min="6" max="6" width="11.86328125" customWidth="1"/>
    <col min="7" max="7" width="11" customWidth="1"/>
    <col min="9" max="9" width="11.59765625" customWidth="1"/>
    <col min="10" max="10" width="12.86328125" bestFit="1" customWidth="1"/>
    <col min="11" max="11" width="11.73046875" bestFit="1" customWidth="1"/>
  </cols>
  <sheetData>
    <row r="1" spans="1:12" x14ac:dyDescent="0.45">
      <c r="A1" s="20" t="s">
        <v>2</v>
      </c>
      <c r="B1" s="21"/>
      <c r="C1" s="21"/>
    </row>
    <row r="2" spans="1:12" x14ac:dyDescent="0.45">
      <c r="E2" t="s">
        <v>481</v>
      </c>
    </row>
    <row r="3" spans="1:12" ht="28.5" x14ac:dyDescent="0.45">
      <c r="A3" s="84" t="s">
        <v>560</v>
      </c>
      <c r="B3" s="58" t="s">
        <v>294</v>
      </c>
      <c r="E3" s="66" t="s">
        <v>474</v>
      </c>
      <c r="F3" s="66" t="s">
        <v>475</v>
      </c>
      <c r="G3" s="66" t="s">
        <v>476</v>
      </c>
      <c r="H3" s="66" t="s">
        <v>477</v>
      </c>
      <c r="I3" s="66" t="s">
        <v>478</v>
      </c>
      <c r="J3" s="66" t="s">
        <v>479</v>
      </c>
      <c r="K3" s="66" t="s">
        <v>480</v>
      </c>
    </row>
    <row r="4" spans="1:12" x14ac:dyDescent="0.45">
      <c r="A4">
        <v>479.84</v>
      </c>
      <c r="B4">
        <v>625.89</v>
      </c>
      <c r="C4" t="s">
        <v>279</v>
      </c>
      <c r="E4" s="64">
        <v>407.84</v>
      </c>
      <c r="F4" s="64">
        <v>764</v>
      </c>
      <c r="G4" s="64">
        <v>183.06</v>
      </c>
      <c r="H4" s="64">
        <v>625.89</v>
      </c>
      <c r="I4" s="64">
        <v>663.85</v>
      </c>
      <c r="J4" s="64">
        <v>325.01</v>
      </c>
      <c r="K4" s="64">
        <v>479.84</v>
      </c>
      <c r="L4" s="9" t="s">
        <v>279</v>
      </c>
    </row>
    <row r="5" spans="1:12" x14ac:dyDescent="0.45">
      <c r="A5">
        <f>A4/100</f>
        <v>4.7984</v>
      </c>
      <c r="B5" s="9">
        <f>B4/100</f>
        <v>6.2588999999999997</v>
      </c>
      <c r="C5" t="s">
        <v>280</v>
      </c>
      <c r="D5" s="9"/>
      <c r="E5" s="64">
        <f>E4/100</f>
        <v>4.0783999999999994</v>
      </c>
      <c r="F5" s="64">
        <f t="shared" ref="F5:K5" si="0">F4/100</f>
        <v>7.64</v>
      </c>
      <c r="G5" s="64">
        <f t="shared" si="0"/>
        <v>1.8306</v>
      </c>
      <c r="H5" s="64">
        <f t="shared" si="0"/>
        <v>6.2588999999999997</v>
      </c>
      <c r="I5" s="64">
        <f t="shared" si="0"/>
        <v>6.6385000000000005</v>
      </c>
      <c r="J5" s="64">
        <f t="shared" si="0"/>
        <v>3.2500999999999998</v>
      </c>
      <c r="K5" s="64">
        <f t="shared" si="0"/>
        <v>4.7984</v>
      </c>
      <c r="L5" s="9" t="s">
        <v>280</v>
      </c>
    </row>
    <row r="6" spans="1:12" x14ac:dyDescent="0.45">
      <c r="A6" s="7">
        <f>A5/'Conversion Factors'!$B$27</f>
        <v>1.4062728961883159E-3</v>
      </c>
      <c r="B6" s="7">
        <f>B5/'Conversion Factors'!$B$27</f>
        <v>1.8343033990398988E-3</v>
      </c>
      <c r="C6" t="s">
        <v>282</v>
      </c>
      <c r="E6" s="64">
        <f>E5/'Conversion Factors'!$B$27</f>
        <v>1.1952616246695622E-3</v>
      </c>
      <c r="F6" s="64">
        <f>F5/'Conversion Factors'!$B$27</f>
        <v>2.23906404778233E-3</v>
      </c>
      <c r="G6" s="64">
        <f>G5/'Conversion Factors'!$B$27</f>
        <v>5.3649615783643112E-4</v>
      </c>
      <c r="H6" s="64">
        <f>H5/'Conversion Factors'!$B$27</f>
        <v>1.8343033990398988E-3</v>
      </c>
      <c r="I6" s="64">
        <f>I5/'Conversion Factors'!$B$27</f>
        <v>1.9455532305239528E-3</v>
      </c>
      <c r="J6" s="64">
        <f>J5/'Conversion Factors'!$B$27</f>
        <v>9.5251074105986273E-4</v>
      </c>
      <c r="K6" s="64">
        <f>K5/'Conversion Factors'!$B$27</f>
        <v>1.4062728961883159E-3</v>
      </c>
      <c r="L6" s="9" t="s">
        <v>282</v>
      </c>
    </row>
    <row r="7" spans="1:12" x14ac:dyDescent="0.45">
      <c r="A7" s="7">
        <f>A6/'Conversion Factors'!$C$8</f>
        <v>1.2172886189797574E-3</v>
      </c>
      <c r="B7" s="7">
        <f>B6/'Conversion Factors'!$C$8</f>
        <v>1.5877975444590702E-3</v>
      </c>
      <c r="C7" s="9" t="s">
        <v>78</v>
      </c>
      <c r="E7" s="64">
        <f>E6/'Conversion Factors'!$C$8</f>
        <v>1.0346344414069359E-3</v>
      </c>
      <c r="F7" s="64">
        <f>F6/'Conversion Factors'!$C$8</f>
        <v>1.9381637731338247E-3</v>
      </c>
      <c r="G7" s="64">
        <f>G6/'Conversion Factors'!$C$8</f>
        <v>4.6439824647889787E-4</v>
      </c>
      <c r="H7" s="64">
        <f>H6/'Conversion Factors'!$C$8</f>
        <v>1.5877975444590702E-3</v>
      </c>
      <c r="I7" s="64">
        <f>I6/'Conversion Factors'!$C$8</f>
        <v>1.6840968858571855E-3</v>
      </c>
      <c r="J7" s="64">
        <f>J6/'Conversion Factors'!$C$8</f>
        <v>8.2450603129086966E-4</v>
      </c>
      <c r="K7" s="64">
        <f>K6/'Conversion Factors'!$C$8</f>
        <v>1.2172886189797574E-3</v>
      </c>
      <c r="L7" s="9" t="s">
        <v>78</v>
      </c>
    </row>
    <row r="8" spans="1:12" x14ac:dyDescent="0.45">
      <c r="A8" s="7">
        <f>A7/'Conversion Factors'!$B$19</f>
        <v>1.9221358265904903E-5</v>
      </c>
      <c r="B8" s="7">
        <f>B7/'Conversion Factors'!$B$19</f>
        <v>2.5071807112885997E-5</v>
      </c>
      <c r="C8" s="9" t="s">
        <v>77</v>
      </c>
      <c r="E8" s="64">
        <f>E7/'Conversion Factors'!$B$19</f>
        <v>1.6337193137643075E-5</v>
      </c>
      <c r="F8" s="64">
        <f>F7/'Conversion Factors'!$B$19</f>
        <v>3.0604196638778218E-5</v>
      </c>
      <c r="G8" s="64">
        <f>G7/'Conversion Factors'!$B$19</f>
        <v>7.3329898386056825E-6</v>
      </c>
      <c r="H8" s="64">
        <f>H7/'Conversion Factors'!$B$19</f>
        <v>2.5071807112885997E-5</v>
      </c>
      <c r="I8" s="64">
        <f>I7/'Conversion Factors'!$B$19</f>
        <v>2.659240306106404E-5</v>
      </c>
      <c r="J8" s="64">
        <f>J7/'Conversion Factors'!$B$19</f>
        <v>1.3019201504671873E-5</v>
      </c>
      <c r="K8" s="64">
        <f>K7/'Conversion Factors'!$B$19</f>
        <v>1.9221358265904903E-5</v>
      </c>
      <c r="L8" s="9" t="s">
        <v>77</v>
      </c>
    </row>
    <row r="10" spans="1:12" x14ac:dyDescent="0.45">
      <c r="E10" s="67" t="s">
        <v>483</v>
      </c>
      <c r="H10" s="7"/>
      <c r="K10" s="7"/>
    </row>
    <row r="11" spans="1:12" x14ac:dyDescent="0.45">
      <c r="E11" s="67" t="s">
        <v>482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activeCell="A9" sqref="A9"/>
      <selection pane="topRight" activeCell="A9" sqref="A9"/>
      <selection pane="bottomLeft" activeCell="A9" sqref="A9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5" width="10" style="9" customWidth="1"/>
    <col min="26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</row>
    <row r="4" spans="1:35" x14ac:dyDescent="0.45">
      <c r="A4" s="10" t="s">
        <v>469</v>
      </c>
      <c r="B4" s="2">
        <f>'Start Year Prices'!D16</f>
        <v>1.3668976745037843E-5</v>
      </c>
      <c r="C4" s="2">
        <f>$B4*('AEO2018 Table 3'!D$16/'AEO2018 Table 3'!$D$16)</f>
        <v>1.3668976745037843E-5</v>
      </c>
      <c r="D4" s="2">
        <f>$B4*('AEO2018 Table 3'!E$16/'AEO2018 Table 3'!$D$16)</f>
        <v>1.2949068136233766E-5</v>
      </c>
      <c r="E4" s="2">
        <f>$B4*('AEO2018 Table 3'!F$16/'AEO2018 Table 3'!$D$16)</f>
        <v>1.3045186944090008E-5</v>
      </c>
      <c r="F4" s="2">
        <f>$B4*('AEO2018 Table 3'!G$16/'AEO2018 Table 3'!$D$16)</f>
        <v>1.3694136165799254E-5</v>
      </c>
      <c r="G4" s="2">
        <f>$B4*('AEO2018 Table 3'!H$16/'AEO2018 Table 3'!$D$16)</f>
        <v>1.3936931415739227E-5</v>
      </c>
      <c r="H4" s="2">
        <f>$B4*('AEO2018 Table 3'!I$16/'AEO2018 Table 3'!$D$16)</f>
        <v>1.4156411958096594E-5</v>
      </c>
      <c r="I4" s="2">
        <f>$B4*('AEO2018 Table 3'!J$16/'AEO2018 Table 3'!$D$16)</f>
        <v>1.43393176814232E-5</v>
      </c>
      <c r="J4" s="2">
        <f>$B4*('AEO2018 Table 3'!K$16/'AEO2018 Table 3'!$D$16)</f>
        <v>1.4584103924841199E-5</v>
      </c>
      <c r="K4" s="2">
        <f>$B4*('AEO2018 Table 3'!L$16/'AEO2018 Table 3'!$D$16)</f>
        <v>1.4634806257959267E-5</v>
      </c>
      <c r="L4" s="2">
        <f>$B4*('AEO2018 Table 3'!M$16/'AEO2018 Table 3'!$D$16)</f>
        <v>1.467999896337485E-5</v>
      </c>
      <c r="M4" s="2">
        <f>$B4*('AEO2018 Table 3'!N$16/'AEO2018 Table 3'!$D$16)</f>
        <v>1.4713012450147858E-5</v>
      </c>
      <c r="N4" s="2">
        <f>$B4*('AEO2018 Table 3'!O$16/'AEO2018 Table 3'!$D$16)</f>
        <v>1.4782675872862038E-5</v>
      </c>
      <c r="O4" s="2">
        <f>$B4*('AEO2018 Table 3'!P$16/'AEO2018 Table 3'!$D$16)</f>
        <v>1.4988957188003896E-5</v>
      </c>
      <c r="P4" s="2">
        <f>$B4*('AEO2018 Table 3'!Q$16/'AEO2018 Table 3'!$D$16)</f>
        <v>1.5064531916215179E-5</v>
      </c>
      <c r="Q4" s="2">
        <f>$B4*('AEO2018 Table 3'!R$16/'AEO2018 Table 3'!$D$16)</f>
        <v>1.5220155968385215E-5</v>
      </c>
      <c r="R4" s="2">
        <f>$B4*('AEO2018 Table 3'!S$16/'AEO2018 Table 3'!$D$16)</f>
        <v>1.542246241290991E-5</v>
      </c>
      <c r="S4" s="2">
        <f>$B4*('AEO2018 Table 3'!T$16/'AEO2018 Table 3'!$D$16)</f>
        <v>1.560169373326099E-5</v>
      </c>
      <c r="T4" s="2">
        <f>$B4*('AEO2018 Table 3'!U$16/'AEO2018 Table 3'!$D$16)</f>
        <v>1.5739542752315076E-5</v>
      </c>
      <c r="U4" s="2">
        <f>$B4*('AEO2018 Table 3'!V$16/'AEO2018 Table 3'!$D$16)</f>
        <v>1.5912573369387894E-5</v>
      </c>
      <c r="V4" s="2">
        <f>$B4*('AEO2018 Table 3'!W$16/'AEO2018 Table 3'!$D$16)</f>
        <v>1.6094810156859695E-5</v>
      </c>
      <c r="W4" s="2">
        <f>$B4*('AEO2018 Table 3'!X$16/'AEO2018 Table 3'!$D$16)</f>
        <v>1.6168732313041958E-5</v>
      </c>
      <c r="X4" s="2">
        <f>$B4*('AEO2018 Table 3'!Y$16/'AEO2018 Table 3'!$D$16)</f>
        <v>1.6440327386433103E-5</v>
      </c>
      <c r="Y4" s="2">
        <f>$B4*('AEO2018 Table 3'!Z$16/'AEO2018 Table 3'!$D$16)</f>
        <v>1.6556787853628354E-5</v>
      </c>
      <c r="Z4" s="2">
        <f>$B4*('AEO2018 Table 3'!AA$16/'AEO2018 Table 3'!$D$16)</f>
        <v>1.6650007939447092E-5</v>
      </c>
      <c r="AA4" s="2">
        <f>$B4*('AEO2018 Table 3'!AB$16/'AEO2018 Table 3'!$D$16)</f>
        <v>1.6791385081177485E-5</v>
      </c>
      <c r="AB4" s="2">
        <f>$B4*('AEO2018 Table 3'!AC$16/'AEO2018 Table 3'!$D$16)</f>
        <v>1.6903984539177666E-5</v>
      </c>
      <c r="AC4" s="2">
        <f>$B4*('AEO2018 Table 3'!AD$16/'AEO2018 Table 3'!$D$16)</f>
        <v>1.7050481491380733E-5</v>
      </c>
      <c r="AD4" s="2">
        <f>$B4*('AEO2018 Table 3'!AE$16/'AEO2018 Table 3'!$D$16)</f>
        <v>1.7160377531310479E-5</v>
      </c>
      <c r="AE4" s="2">
        <f>$B4*('AEO2018 Table 3'!AF$16/'AEO2018 Table 3'!$D$16)</f>
        <v>1.7319778778017654E-5</v>
      </c>
      <c r="AF4" s="2">
        <f>$B4*('AEO2018 Table 3'!AG$16/'AEO2018 Table 3'!$D$16)</f>
        <v>1.7422599595691101E-5</v>
      </c>
      <c r="AG4" s="2">
        <f>$B4*('AEO2018 Table 3'!AH$16/'AEO2018 Table 3'!$D$16)</f>
        <v>1.7550352901986089E-5</v>
      </c>
      <c r="AH4" s="2">
        <f>$B4*('AEO2018 Table 3'!AI$16/'AEO2018 Table 3'!$D$16)</f>
        <v>1.7718273197038074E-5</v>
      </c>
      <c r="AI4" s="2">
        <f>$B4*('AEO2018 Table 3'!AJ$16/'AEO2018 Table 3'!$D$16)</f>
        <v>1.7874325020245288E-5</v>
      </c>
    </row>
    <row r="5" spans="1:35" x14ac:dyDescent="0.45">
      <c r="A5" s="10" t="s">
        <v>470</v>
      </c>
      <c r="B5" s="2">
        <f>'Start Year Prices'!E16</f>
        <v>1.3668976745037843E-5</v>
      </c>
      <c r="C5" s="2">
        <f>$B5*('AEO2018 Table 3'!D$22/'AEO2018 Table 3'!$D$22)</f>
        <v>1.3668976745037843E-5</v>
      </c>
      <c r="D5" s="2">
        <f>$B5*('AEO2018 Table 3'!E$22/'AEO2018 Table 3'!$D$22)</f>
        <v>1.2971519797472399E-5</v>
      </c>
      <c r="E5" s="2">
        <f>$B5*('AEO2018 Table 3'!F$22/'AEO2018 Table 3'!$D$22)</f>
        <v>1.3064852621034477E-5</v>
      </c>
      <c r="F5" s="2">
        <f>$B5*('AEO2018 Table 3'!G$22/'AEO2018 Table 3'!$D$22)</f>
        <v>1.3691569600567923E-5</v>
      </c>
      <c r="G5" s="2">
        <f>$B5*('AEO2018 Table 3'!H$22/'AEO2018 Table 3'!$D$22)</f>
        <v>1.3925541555839643E-5</v>
      </c>
      <c r="H5" s="2">
        <f>$B5*('AEO2018 Table 3'!I$22/'AEO2018 Table 3'!$D$22)</f>
        <v>1.4137050758991906E-5</v>
      </c>
      <c r="I5" s="2">
        <f>$B5*('AEO2018 Table 3'!J$22/'AEO2018 Table 3'!$D$22)</f>
        <v>1.4313944489404048E-5</v>
      </c>
      <c r="J5" s="2">
        <f>$B5*('AEO2018 Table 3'!K$22/'AEO2018 Table 3'!$D$22)</f>
        <v>1.458533754878778E-5</v>
      </c>
      <c r="K5" s="2">
        <f>$B5*('AEO2018 Table 3'!L$22/'AEO2018 Table 3'!$D$22)</f>
        <v>1.4634443178253662E-5</v>
      </c>
      <c r="L5" s="2">
        <f>$B5*('AEO2018 Table 3'!M$22/'AEO2018 Table 3'!$D$22)</f>
        <v>1.4677742832388425E-5</v>
      </c>
      <c r="M5" s="2">
        <f>$B5*('AEO2018 Table 3'!N$22/'AEO2018 Table 3'!$D$22)</f>
        <v>1.4708308283312209E-5</v>
      </c>
      <c r="N5" s="2">
        <f>$B5*('AEO2018 Table 3'!O$22/'AEO2018 Table 3'!$D$22)</f>
        <v>1.4774591988266131E-5</v>
      </c>
      <c r="O5" s="2">
        <f>$B5*('AEO2018 Table 3'!P$22/'AEO2018 Table 3'!$D$22)</f>
        <v>1.4977333814645523E-5</v>
      </c>
      <c r="P5" s="2">
        <f>$B5*('AEO2018 Table 3'!Q$22/'AEO2018 Table 3'!$D$22)</f>
        <v>1.5049896115483429E-5</v>
      </c>
      <c r="Q5" s="2">
        <f>$B5*('AEO2018 Table 3'!R$22/'AEO2018 Table 3'!$D$22)</f>
        <v>1.5199007014856094E-5</v>
      </c>
      <c r="R5" s="2">
        <f>$B5*('AEO2018 Table 3'!S$22/'AEO2018 Table 3'!$D$22)</f>
        <v>1.5393962107856962E-5</v>
      </c>
      <c r="S5" s="2">
        <f>$B5*('AEO2018 Table 3'!T$22/'AEO2018 Table 3'!$D$22)</f>
        <v>1.5566257080979395E-5</v>
      </c>
      <c r="T5" s="2">
        <f>$B5*('AEO2018 Table 3'!U$22/'AEO2018 Table 3'!$D$22)</f>
        <v>1.5698475778344495E-5</v>
      </c>
      <c r="U5" s="2">
        <f>$B5*('AEO2018 Table 3'!V$22/'AEO2018 Table 3'!$D$22)</f>
        <v>1.5864900166959113E-5</v>
      </c>
      <c r="V5" s="2">
        <f>$B5*('AEO2018 Table 3'!W$22/'AEO2018 Table 3'!$D$22)</f>
        <v>1.6040532690839724E-5</v>
      </c>
      <c r="W5" s="2">
        <f>$B5*('AEO2018 Table 3'!X$22/'AEO2018 Table 3'!$D$22)</f>
        <v>1.6110818624520371E-5</v>
      </c>
      <c r="X5" s="2">
        <f>$B5*('AEO2018 Table 3'!Y$22/'AEO2018 Table 3'!$D$22)</f>
        <v>1.6372621203921184E-5</v>
      </c>
      <c r="Y5" s="2">
        <f>$B5*('AEO2018 Table 3'!Z$22/'AEO2018 Table 3'!$D$22)</f>
        <v>1.6484307458952978E-5</v>
      </c>
      <c r="Z5" s="2">
        <f>$B5*('AEO2018 Table 3'!AA$22/'AEO2018 Table 3'!$D$22)</f>
        <v>1.6573537157265813E-5</v>
      </c>
      <c r="AA5" s="2">
        <f>$B5*('AEO2018 Table 3'!AB$22/'AEO2018 Table 3'!$D$22)</f>
        <v>1.6709204037540971E-5</v>
      </c>
      <c r="AB5" s="2">
        <f>$B5*('AEO2018 Table 3'!AC$22/'AEO2018 Table 3'!$D$22)</f>
        <v>1.6817123489065258E-5</v>
      </c>
      <c r="AC5" s="2">
        <f>$B5*('AEO2018 Table 3'!AD$22/'AEO2018 Table 3'!$D$22)</f>
        <v>1.6957741379401738E-5</v>
      </c>
      <c r="AD5" s="2">
        <f>$B5*('AEO2018 Table 3'!AE$22/'AEO2018 Table 3'!$D$22)</f>
        <v>1.7062901222529316E-5</v>
      </c>
      <c r="AE5" s="2">
        <f>$B5*('AEO2018 Table 3'!AF$22/'AEO2018 Table 3'!$D$22)</f>
        <v>1.7215924959849975E-5</v>
      </c>
      <c r="AF5" s="2">
        <f>$B5*('AEO2018 Table 3'!AG$22/'AEO2018 Table 3'!$D$22)</f>
        <v>1.7314431827891578E-5</v>
      </c>
      <c r="AG5" s="2">
        <f>$B5*('AEO2018 Table 3'!AH$22/'AEO2018 Table 3'!$D$22)</f>
        <v>1.7436473252340142E-5</v>
      </c>
      <c r="AH5" s="2">
        <f>$B5*('AEO2018 Table 3'!AI$22/'AEO2018 Table 3'!$D$22)</f>
        <v>1.7598043102129891E-5</v>
      </c>
      <c r="AI5" s="2">
        <f>$B5*('AEO2018 Table 3'!AJ$22/'AEO2018 Table 3'!$D$22)</f>
        <v>1.7747515104846314E-5</v>
      </c>
    </row>
    <row r="6" spans="1:35" x14ac:dyDescent="0.45">
      <c r="A6" s="10" t="s">
        <v>471</v>
      </c>
      <c r="B6" s="2">
        <f>'Start Year Prices'!F16</f>
        <v>1.3668976745037843E-5</v>
      </c>
      <c r="C6" s="2">
        <f>$B6*('AEO2018 Table 3'!D$29/'AEO2018 Table 3'!$D$29)</f>
        <v>1.3668976745037843E-5</v>
      </c>
      <c r="D6" s="2">
        <f>$B6*('AEO2018 Table 3'!E$29/'AEO2018 Table 3'!$D$29)</f>
        <v>1.2625662655016031E-5</v>
      </c>
      <c r="E6" s="2">
        <f>$B6*('AEO2018 Table 3'!F$29/'AEO2018 Table 3'!$D$29)</f>
        <v>1.2761045217485132E-5</v>
      </c>
      <c r="F6" s="2">
        <f>$B6*('AEO2018 Table 3'!G$29/'AEO2018 Table 3'!$D$29)</f>
        <v>1.3686414362465371E-5</v>
      </c>
      <c r="G6" s="2">
        <f>$B6*('AEO2018 Table 3'!H$29/'AEO2018 Table 3'!$D$29)</f>
        <v>1.4033417886597111E-5</v>
      </c>
      <c r="H6" s="2">
        <f>$B6*('AEO2018 Table 3'!I$29/'AEO2018 Table 3'!$D$29)</f>
        <v>1.434704736939633E-5</v>
      </c>
      <c r="I6" s="2">
        <f>$B6*('AEO2018 Table 3'!J$29/'AEO2018 Table 3'!$D$29)</f>
        <v>1.4607024591909344E-5</v>
      </c>
      <c r="J6" s="2">
        <f>$B6*('AEO2018 Table 3'!K$29/'AEO2018 Table 3'!$D$29)</f>
        <v>1.4759499189132895E-5</v>
      </c>
      <c r="K6" s="2">
        <f>$B6*('AEO2018 Table 3'!L$29/'AEO2018 Table 3'!$D$29)</f>
        <v>1.4832961921124197E-5</v>
      </c>
      <c r="L6" s="2">
        <f>$B6*('AEO2018 Table 3'!M$29/'AEO2018 Table 3'!$D$29)</f>
        <v>1.4897680531021221E-5</v>
      </c>
      <c r="M6" s="2">
        <f>$B6*('AEO2018 Table 3'!N$29/'AEO2018 Table 3'!$D$29)</f>
        <v>1.494414269066024E-5</v>
      </c>
      <c r="N6" s="2">
        <f>$B6*('AEO2018 Table 3'!O$29/'AEO2018 Table 3'!$D$29)</f>
        <v>1.5043086091591338E-5</v>
      </c>
      <c r="O6" s="2">
        <f>$B6*('AEO2018 Table 3'!P$29/'AEO2018 Table 3'!$D$29)</f>
        <v>1.5309308015018502E-5</v>
      </c>
      <c r="P6" s="2">
        <f>$B6*('AEO2018 Table 3'!Q$29/'AEO2018 Table 3'!$D$29)</f>
        <v>1.5416856864741944E-5</v>
      </c>
      <c r="Q6" s="2">
        <f>$B6*('AEO2018 Table 3'!R$29/'AEO2018 Table 3'!$D$29)</f>
        <v>1.5638853010669246E-5</v>
      </c>
      <c r="R6" s="2">
        <f>$B6*('AEO2018 Table 3'!S$29/'AEO2018 Table 3'!$D$29)</f>
        <v>1.5927501488648336E-5</v>
      </c>
      <c r="S6" s="2">
        <f>$B6*('AEO2018 Table 3'!T$29/'AEO2018 Table 3'!$D$29)</f>
        <v>1.6183135815530894E-5</v>
      </c>
      <c r="T6" s="2">
        <f>$B6*('AEO2018 Table 3'!U$29/'AEO2018 Table 3'!$D$29)</f>
        <v>1.6379673304153622E-5</v>
      </c>
      <c r="U6" s="2">
        <f>$B6*('AEO2018 Table 3'!V$29/'AEO2018 Table 3'!$D$29)</f>
        <v>1.6626614135702921E-5</v>
      </c>
      <c r="V6" s="2">
        <f>$B6*('AEO2018 Table 3'!W$29/'AEO2018 Table 3'!$D$29)</f>
        <v>1.688661116868764E-5</v>
      </c>
      <c r="W6" s="2">
        <f>$B6*('AEO2018 Table 3'!X$29/'AEO2018 Table 3'!$D$29)</f>
        <v>1.6991740939699536E-5</v>
      </c>
      <c r="X6" s="2">
        <f>$B6*('AEO2018 Table 3'!Y$29/'AEO2018 Table 3'!$D$29)</f>
        <v>1.7379462687257578E-5</v>
      </c>
      <c r="Y6" s="2">
        <f>$B6*('AEO2018 Table 3'!Z$29/'AEO2018 Table 3'!$D$29)</f>
        <v>1.7545257625539282E-5</v>
      </c>
      <c r="Z6" s="2">
        <f>$B6*('AEO2018 Table 3'!AA$29/'AEO2018 Table 3'!$D$29)</f>
        <v>1.7677756663793529E-5</v>
      </c>
      <c r="AA6" s="2">
        <f>$B6*('AEO2018 Table 3'!AB$29/'AEO2018 Table 3'!$D$29)</f>
        <v>1.7879092688895936E-5</v>
      </c>
      <c r="AB6" s="2">
        <f>$B6*('AEO2018 Table 3'!AC$29/'AEO2018 Table 3'!$D$29)</f>
        <v>1.8039218530524701E-5</v>
      </c>
      <c r="AC6" s="2">
        <f>$B6*('AEO2018 Table 3'!AD$29/'AEO2018 Table 3'!$D$29)</f>
        <v>1.8247750159183107E-5</v>
      </c>
      <c r="AD6" s="2">
        <f>$B6*('AEO2018 Table 3'!AE$29/'AEO2018 Table 3'!$D$29)</f>
        <v>1.8403898498326189E-5</v>
      </c>
      <c r="AE6" s="2">
        <f>$B6*('AEO2018 Table 3'!AF$29/'AEO2018 Table 3'!$D$29)</f>
        <v>1.8630743807494197E-5</v>
      </c>
      <c r="AF6" s="2">
        <f>$B6*('AEO2018 Table 3'!AG$29/'AEO2018 Table 3'!$D$29)</f>
        <v>1.8776606109495291E-5</v>
      </c>
      <c r="AG6" s="2">
        <f>$B6*('AEO2018 Table 3'!AH$29/'AEO2018 Table 3'!$D$29)</f>
        <v>1.8958193295471243E-5</v>
      </c>
      <c r="AH6" s="2">
        <f>$B6*('AEO2018 Table 3'!AI$29/'AEO2018 Table 3'!$D$29)</f>
        <v>1.9197115288307024E-5</v>
      </c>
      <c r="AI6" s="2">
        <f>$B6*('AEO2018 Table 3'!AJ$29/'AEO2018 Table 3'!$D$29)</f>
        <v>1.9419167563904157E-5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f t="shared" ref="Z7:AI8" si="0">TREND($P7:$Y7,$P$1:$Y$1,Z$1)</f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f t="shared" si="0"/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2">
        <f>B6</f>
        <v>1.3668976745037843E-5</v>
      </c>
      <c r="C9" s="2">
        <f t="shared" ref="C9:AI9" si="1">C6</f>
        <v>1.3668976745037843E-5</v>
      </c>
      <c r="D9" s="2">
        <f t="shared" si="1"/>
        <v>1.2625662655016031E-5</v>
      </c>
      <c r="E9" s="2">
        <f t="shared" si="1"/>
        <v>1.2761045217485132E-5</v>
      </c>
      <c r="F9" s="2">
        <f t="shared" si="1"/>
        <v>1.3686414362465371E-5</v>
      </c>
      <c r="G9" s="2">
        <f t="shared" si="1"/>
        <v>1.4033417886597111E-5</v>
      </c>
      <c r="H9" s="2">
        <f t="shared" si="1"/>
        <v>1.434704736939633E-5</v>
      </c>
      <c r="I9" s="2">
        <f t="shared" si="1"/>
        <v>1.4607024591909344E-5</v>
      </c>
      <c r="J9" s="2">
        <f t="shared" si="1"/>
        <v>1.4759499189132895E-5</v>
      </c>
      <c r="K9" s="2">
        <f t="shared" si="1"/>
        <v>1.4832961921124197E-5</v>
      </c>
      <c r="L9" s="2">
        <f t="shared" si="1"/>
        <v>1.4897680531021221E-5</v>
      </c>
      <c r="M9" s="2">
        <f t="shared" si="1"/>
        <v>1.494414269066024E-5</v>
      </c>
      <c r="N9" s="2">
        <f t="shared" si="1"/>
        <v>1.5043086091591338E-5</v>
      </c>
      <c r="O9" s="2">
        <f t="shared" si="1"/>
        <v>1.5309308015018502E-5</v>
      </c>
      <c r="P9" s="2">
        <f t="shared" si="1"/>
        <v>1.5416856864741944E-5</v>
      </c>
      <c r="Q9" s="2">
        <f t="shared" si="1"/>
        <v>1.5638853010669246E-5</v>
      </c>
      <c r="R9" s="2">
        <f t="shared" si="1"/>
        <v>1.5927501488648336E-5</v>
      </c>
      <c r="S9" s="2">
        <f t="shared" si="1"/>
        <v>1.6183135815530894E-5</v>
      </c>
      <c r="T9" s="2">
        <f t="shared" si="1"/>
        <v>1.6379673304153622E-5</v>
      </c>
      <c r="U9" s="2">
        <f t="shared" si="1"/>
        <v>1.6626614135702921E-5</v>
      </c>
      <c r="V9" s="2">
        <f t="shared" si="1"/>
        <v>1.688661116868764E-5</v>
      </c>
      <c r="W9" s="2">
        <f t="shared" si="1"/>
        <v>1.6991740939699536E-5</v>
      </c>
      <c r="X9" s="2">
        <f t="shared" si="1"/>
        <v>1.7379462687257578E-5</v>
      </c>
      <c r="Y9" s="2">
        <f t="shared" si="1"/>
        <v>1.7545257625539282E-5</v>
      </c>
      <c r="Z9" s="2">
        <f t="shared" si="1"/>
        <v>1.7677756663793529E-5</v>
      </c>
      <c r="AA9" s="2">
        <f t="shared" si="1"/>
        <v>1.7879092688895936E-5</v>
      </c>
      <c r="AB9" s="2">
        <f t="shared" si="1"/>
        <v>1.8039218530524701E-5</v>
      </c>
      <c r="AC9" s="2">
        <f t="shared" si="1"/>
        <v>1.8247750159183107E-5</v>
      </c>
      <c r="AD9" s="2">
        <f t="shared" si="1"/>
        <v>1.8403898498326189E-5</v>
      </c>
      <c r="AE9" s="2">
        <f t="shared" si="1"/>
        <v>1.8630743807494197E-5</v>
      </c>
      <c r="AF9" s="2">
        <f t="shared" si="1"/>
        <v>1.8776606109495291E-5</v>
      </c>
      <c r="AG9" s="2">
        <f t="shared" si="1"/>
        <v>1.8958193295471243E-5</v>
      </c>
      <c r="AH9" s="2">
        <f t="shared" si="1"/>
        <v>1.9197115288307024E-5</v>
      </c>
      <c r="AI9" s="2">
        <f t="shared" si="1"/>
        <v>1.9419167563904157E-5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activeCell="A9" sqref="A9"/>
      <selection pane="topRight" activeCell="A9" sqref="A9"/>
      <selection pane="bottomLeft" activeCell="A9" sqref="A9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5" width="10" style="9" customWidth="1"/>
    <col min="26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f>TREND($P2:$Y2,$P$1:$Y$1,Z$1)</f>
        <v>0</v>
      </c>
      <c r="AA2" s="9">
        <f t="shared" ref="AA2:AI2" si="0">TREND($P2:$Y2,$P$1:$Y$1,AA$1)</f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</row>
    <row r="3" spans="1:35" x14ac:dyDescent="0.45">
      <c r="A3" s="10" t="s">
        <v>468</v>
      </c>
      <c r="B3" s="7">
        <f>'Start Year Prices'!C17</f>
        <v>2.0261479263456279E-6</v>
      </c>
      <c r="C3" s="7">
        <f>B3</f>
        <v>2.0261479263456279E-6</v>
      </c>
      <c r="D3" s="7">
        <f t="shared" ref="D3:AI3" si="1">C3</f>
        <v>2.0261479263456279E-6</v>
      </c>
      <c r="E3" s="7">
        <f t="shared" si="1"/>
        <v>2.0261479263456279E-6</v>
      </c>
      <c r="F3" s="7">
        <f t="shared" si="1"/>
        <v>2.0261479263456279E-6</v>
      </c>
      <c r="G3" s="7">
        <f t="shared" si="1"/>
        <v>2.0261479263456279E-6</v>
      </c>
      <c r="H3" s="7">
        <f t="shared" si="1"/>
        <v>2.0261479263456279E-6</v>
      </c>
      <c r="I3" s="7">
        <f t="shared" si="1"/>
        <v>2.0261479263456279E-6</v>
      </c>
      <c r="J3" s="7">
        <f t="shared" si="1"/>
        <v>2.0261479263456279E-6</v>
      </c>
      <c r="K3" s="7">
        <f t="shared" si="1"/>
        <v>2.0261479263456279E-6</v>
      </c>
      <c r="L3" s="7">
        <f t="shared" si="1"/>
        <v>2.0261479263456279E-6</v>
      </c>
      <c r="M3" s="7">
        <f t="shared" si="1"/>
        <v>2.0261479263456279E-6</v>
      </c>
      <c r="N3" s="7">
        <f t="shared" si="1"/>
        <v>2.0261479263456279E-6</v>
      </c>
      <c r="O3" s="7">
        <f t="shared" si="1"/>
        <v>2.0261479263456279E-6</v>
      </c>
      <c r="P3" s="7">
        <f t="shared" si="1"/>
        <v>2.0261479263456279E-6</v>
      </c>
      <c r="Q3" s="7">
        <f t="shared" si="1"/>
        <v>2.0261479263456279E-6</v>
      </c>
      <c r="R3" s="7">
        <f t="shared" si="1"/>
        <v>2.0261479263456279E-6</v>
      </c>
      <c r="S3" s="7">
        <f t="shared" si="1"/>
        <v>2.0261479263456279E-6</v>
      </c>
      <c r="T3" s="7">
        <f t="shared" si="1"/>
        <v>2.0261479263456279E-6</v>
      </c>
      <c r="U3" s="7">
        <f t="shared" si="1"/>
        <v>2.0261479263456279E-6</v>
      </c>
      <c r="V3" s="7">
        <f t="shared" si="1"/>
        <v>2.0261479263456279E-6</v>
      </c>
      <c r="W3" s="7">
        <f t="shared" si="1"/>
        <v>2.0261479263456279E-6</v>
      </c>
      <c r="X3" s="7">
        <f t="shared" si="1"/>
        <v>2.0261479263456279E-6</v>
      </c>
      <c r="Y3" s="7">
        <f t="shared" si="1"/>
        <v>2.0261479263456279E-6</v>
      </c>
      <c r="Z3" s="7">
        <f t="shared" si="1"/>
        <v>2.0261479263456279E-6</v>
      </c>
      <c r="AA3" s="7">
        <f t="shared" si="1"/>
        <v>2.0261479263456279E-6</v>
      </c>
      <c r="AB3" s="7">
        <f t="shared" si="1"/>
        <v>2.0261479263456279E-6</v>
      </c>
      <c r="AC3" s="7">
        <f t="shared" si="1"/>
        <v>2.0261479263456279E-6</v>
      </c>
      <c r="AD3" s="7">
        <f t="shared" si="1"/>
        <v>2.0261479263456279E-6</v>
      </c>
      <c r="AE3" s="7">
        <f t="shared" si="1"/>
        <v>2.0261479263456279E-6</v>
      </c>
      <c r="AF3" s="7">
        <f t="shared" si="1"/>
        <v>2.0261479263456279E-6</v>
      </c>
      <c r="AG3" s="7">
        <f t="shared" si="1"/>
        <v>2.0261479263456279E-6</v>
      </c>
      <c r="AH3" s="7">
        <f t="shared" si="1"/>
        <v>2.0261479263456279E-6</v>
      </c>
      <c r="AI3" s="7">
        <f t="shared" si="1"/>
        <v>2.0261479263456279E-6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f t="shared" ref="Z4:AI8" si="2">TREND($P4:$Y4,$P$1:$Y$1,Z$1)</f>
        <v>0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2"/>
        <v>0</v>
      </c>
      <c r="AE4" s="9">
        <f t="shared" si="2"/>
        <v>0</v>
      </c>
      <c r="AF4" s="9">
        <f t="shared" si="2"/>
        <v>0</v>
      </c>
      <c r="AG4" s="9">
        <f t="shared" si="2"/>
        <v>0</v>
      </c>
      <c r="AH4" s="9">
        <f t="shared" si="2"/>
        <v>0</v>
      </c>
      <c r="AI4" s="9">
        <f t="shared" si="2"/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f t="shared" si="2"/>
        <v>0</v>
      </c>
      <c r="AA5" s="9">
        <f t="shared" si="2"/>
        <v>0</v>
      </c>
      <c r="AB5" s="9">
        <f t="shared" si="2"/>
        <v>0</v>
      </c>
      <c r="AC5" s="9">
        <f t="shared" si="2"/>
        <v>0</v>
      </c>
      <c r="AD5" s="9">
        <f t="shared" si="2"/>
        <v>0</v>
      </c>
      <c r="AE5" s="9">
        <f t="shared" si="2"/>
        <v>0</v>
      </c>
      <c r="AF5" s="9">
        <f t="shared" si="2"/>
        <v>0</v>
      </c>
      <c r="AG5" s="9">
        <f t="shared" si="2"/>
        <v>0</v>
      </c>
      <c r="AH5" s="9">
        <f t="shared" si="2"/>
        <v>0</v>
      </c>
      <c r="AI5" s="9">
        <f t="shared" si="2"/>
        <v>0</v>
      </c>
    </row>
    <row r="6" spans="1:35" x14ac:dyDescent="0.45">
      <c r="A6" s="10" t="s">
        <v>471</v>
      </c>
      <c r="B6" s="7">
        <f>'Start Year Prices'!F17</f>
        <v>2.0261479263456279E-6</v>
      </c>
      <c r="C6" s="7">
        <f>B6</f>
        <v>2.0261479263456279E-6</v>
      </c>
      <c r="D6" s="7">
        <f t="shared" ref="D6:AI6" si="3">C6</f>
        <v>2.0261479263456279E-6</v>
      </c>
      <c r="E6" s="7">
        <f t="shared" si="3"/>
        <v>2.0261479263456279E-6</v>
      </c>
      <c r="F6" s="7">
        <f t="shared" si="3"/>
        <v>2.0261479263456279E-6</v>
      </c>
      <c r="G6" s="7">
        <f t="shared" si="3"/>
        <v>2.0261479263456279E-6</v>
      </c>
      <c r="H6" s="7">
        <f t="shared" si="3"/>
        <v>2.0261479263456279E-6</v>
      </c>
      <c r="I6" s="7">
        <f t="shared" si="3"/>
        <v>2.0261479263456279E-6</v>
      </c>
      <c r="J6" s="7">
        <f t="shared" si="3"/>
        <v>2.0261479263456279E-6</v>
      </c>
      <c r="K6" s="7">
        <f t="shared" si="3"/>
        <v>2.0261479263456279E-6</v>
      </c>
      <c r="L6" s="7">
        <f t="shared" si="3"/>
        <v>2.0261479263456279E-6</v>
      </c>
      <c r="M6" s="7">
        <f t="shared" si="3"/>
        <v>2.0261479263456279E-6</v>
      </c>
      <c r="N6" s="7">
        <f t="shared" si="3"/>
        <v>2.0261479263456279E-6</v>
      </c>
      <c r="O6" s="7">
        <f t="shared" si="3"/>
        <v>2.0261479263456279E-6</v>
      </c>
      <c r="P6" s="7">
        <f t="shared" si="3"/>
        <v>2.0261479263456279E-6</v>
      </c>
      <c r="Q6" s="7">
        <f t="shared" si="3"/>
        <v>2.0261479263456279E-6</v>
      </c>
      <c r="R6" s="7">
        <f t="shared" si="3"/>
        <v>2.0261479263456279E-6</v>
      </c>
      <c r="S6" s="7">
        <f t="shared" si="3"/>
        <v>2.0261479263456279E-6</v>
      </c>
      <c r="T6" s="7">
        <f t="shared" si="3"/>
        <v>2.0261479263456279E-6</v>
      </c>
      <c r="U6" s="7">
        <f t="shared" si="3"/>
        <v>2.0261479263456279E-6</v>
      </c>
      <c r="V6" s="7">
        <f t="shared" si="3"/>
        <v>2.0261479263456279E-6</v>
      </c>
      <c r="W6" s="7">
        <f t="shared" si="3"/>
        <v>2.0261479263456279E-6</v>
      </c>
      <c r="X6" s="7">
        <f t="shared" si="3"/>
        <v>2.0261479263456279E-6</v>
      </c>
      <c r="Y6" s="7">
        <f t="shared" si="3"/>
        <v>2.0261479263456279E-6</v>
      </c>
      <c r="Z6" s="7">
        <f t="shared" si="3"/>
        <v>2.0261479263456279E-6</v>
      </c>
      <c r="AA6" s="7">
        <f t="shared" si="3"/>
        <v>2.0261479263456279E-6</v>
      </c>
      <c r="AB6" s="7">
        <f t="shared" si="3"/>
        <v>2.0261479263456279E-6</v>
      </c>
      <c r="AC6" s="7">
        <f t="shared" si="3"/>
        <v>2.0261479263456279E-6</v>
      </c>
      <c r="AD6" s="7">
        <f t="shared" si="3"/>
        <v>2.0261479263456279E-6</v>
      </c>
      <c r="AE6" s="7">
        <f t="shared" si="3"/>
        <v>2.0261479263456279E-6</v>
      </c>
      <c r="AF6" s="7">
        <f t="shared" si="3"/>
        <v>2.0261479263456279E-6</v>
      </c>
      <c r="AG6" s="7">
        <f t="shared" si="3"/>
        <v>2.0261479263456279E-6</v>
      </c>
      <c r="AH6" s="7">
        <f t="shared" si="3"/>
        <v>2.0261479263456279E-6</v>
      </c>
      <c r="AI6" s="7">
        <f t="shared" si="3"/>
        <v>2.0261479263456279E-6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f t="shared" si="2"/>
        <v>0</v>
      </c>
      <c r="AA7" s="9">
        <f t="shared" si="2"/>
        <v>0</v>
      </c>
      <c r="AB7" s="9">
        <f t="shared" si="2"/>
        <v>0</v>
      </c>
      <c r="AC7" s="9">
        <f t="shared" si="2"/>
        <v>0</v>
      </c>
      <c r="AD7" s="9">
        <f t="shared" si="2"/>
        <v>0</v>
      </c>
      <c r="AE7" s="9">
        <f t="shared" si="2"/>
        <v>0</v>
      </c>
      <c r="AF7" s="9">
        <f t="shared" si="2"/>
        <v>0</v>
      </c>
      <c r="AG7" s="9">
        <f t="shared" si="2"/>
        <v>0</v>
      </c>
      <c r="AH7" s="9">
        <f t="shared" si="2"/>
        <v>0</v>
      </c>
      <c r="AI7" s="9">
        <f t="shared" si="2"/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f t="shared" si="2"/>
        <v>0</v>
      </c>
      <c r="AA8" s="9">
        <f t="shared" si="2"/>
        <v>0</v>
      </c>
      <c r="AB8" s="9">
        <f t="shared" si="2"/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</row>
    <row r="9" spans="1:35" x14ac:dyDescent="0.45">
      <c r="A9" s="10" t="s">
        <v>851</v>
      </c>
      <c r="B9" s="7">
        <f>B6</f>
        <v>2.0261479263456279E-6</v>
      </c>
      <c r="C9" s="7">
        <f t="shared" ref="C9:AI9" si="4">C6</f>
        <v>2.0261479263456279E-6</v>
      </c>
      <c r="D9" s="7">
        <f t="shared" si="4"/>
        <v>2.0261479263456279E-6</v>
      </c>
      <c r="E9" s="7">
        <f t="shared" si="4"/>
        <v>2.0261479263456279E-6</v>
      </c>
      <c r="F9" s="7">
        <f t="shared" si="4"/>
        <v>2.0261479263456279E-6</v>
      </c>
      <c r="G9" s="7">
        <f t="shared" si="4"/>
        <v>2.0261479263456279E-6</v>
      </c>
      <c r="H9" s="7">
        <f t="shared" si="4"/>
        <v>2.0261479263456279E-6</v>
      </c>
      <c r="I9" s="7">
        <f t="shared" si="4"/>
        <v>2.0261479263456279E-6</v>
      </c>
      <c r="J9" s="7">
        <f t="shared" si="4"/>
        <v>2.0261479263456279E-6</v>
      </c>
      <c r="K9" s="7">
        <f t="shared" si="4"/>
        <v>2.0261479263456279E-6</v>
      </c>
      <c r="L9" s="7">
        <f t="shared" si="4"/>
        <v>2.0261479263456279E-6</v>
      </c>
      <c r="M9" s="7">
        <f t="shared" si="4"/>
        <v>2.0261479263456279E-6</v>
      </c>
      <c r="N9" s="7">
        <f t="shared" si="4"/>
        <v>2.0261479263456279E-6</v>
      </c>
      <c r="O9" s="7">
        <f t="shared" si="4"/>
        <v>2.0261479263456279E-6</v>
      </c>
      <c r="P9" s="7">
        <f t="shared" si="4"/>
        <v>2.0261479263456279E-6</v>
      </c>
      <c r="Q9" s="7">
        <f t="shared" si="4"/>
        <v>2.0261479263456279E-6</v>
      </c>
      <c r="R9" s="7">
        <f t="shared" si="4"/>
        <v>2.0261479263456279E-6</v>
      </c>
      <c r="S9" s="7">
        <f t="shared" si="4"/>
        <v>2.0261479263456279E-6</v>
      </c>
      <c r="T9" s="7">
        <f t="shared" si="4"/>
        <v>2.0261479263456279E-6</v>
      </c>
      <c r="U9" s="7">
        <f t="shared" si="4"/>
        <v>2.0261479263456279E-6</v>
      </c>
      <c r="V9" s="7">
        <f t="shared" si="4"/>
        <v>2.0261479263456279E-6</v>
      </c>
      <c r="W9" s="7">
        <f t="shared" si="4"/>
        <v>2.0261479263456279E-6</v>
      </c>
      <c r="X9" s="7">
        <f t="shared" si="4"/>
        <v>2.0261479263456279E-6</v>
      </c>
      <c r="Y9" s="7">
        <f t="shared" si="4"/>
        <v>2.0261479263456279E-6</v>
      </c>
      <c r="Z9" s="7">
        <f t="shared" si="4"/>
        <v>2.0261479263456279E-6</v>
      </c>
      <c r="AA9" s="7">
        <f t="shared" si="4"/>
        <v>2.0261479263456279E-6</v>
      </c>
      <c r="AB9" s="7">
        <f t="shared" si="4"/>
        <v>2.0261479263456279E-6</v>
      </c>
      <c r="AC9" s="7">
        <f t="shared" si="4"/>
        <v>2.0261479263456279E-6</v>
      </c>
      <c r="AD9" s="7">
        <f t="shared" si="4"/>
        <v>2.0261479263456279E-6</v>
      </c>
      <c r="AE9" s="7">
        <f t="shared" si="4"/>
        <v>2.0261479263456279E-6</v>
      </c>
      <c r="AF9" s="7">
        <f t="shared" si="4"/>
        <v>2.0261479263456279E-6</v>
      </c>
      <c r="AG9" s="7">
        <f t="shared" si="4"/>
        <v>2.0261479263456279E-6</v>
      </c>
      <c r="AH9" s="7">
        <f t="shared" si="4"/>
        <v>2.0261479263456279E-6</v>
      </c>
      <c r="AI9" s="7">
        <f t="shared" si="4"/>
        <v>2.0261479263456279E-6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pane xSplit="1" ySplit="1" topLeftCell="B2" activePane="bottomRight" state="frozen"/>
      <selection activeCell="A9" sqref="A9"/>
      <selection pane="topRight" activeCell="A9" sqref="A9"/>
      <selection pane="bottomLeft" activeCell="A9" sqref="A9"/>
      <selection pane="bottomRight" activeCell="B9" sqref="B9:AI9"/>
    </sheetView>
  </sheetViews>
  <sheetFormatPr defaultColWidth="9.1328125" defaultRowHeight="14.25" x14ac:dyDescent="0.45"/>
  <cols>
    <col min="1" max="1" width="41.3984375" style="9" customWidth="1"/>
    <col min="2" max="25" width="10" style="9" customWidth="1"/>
    <col min="26" max="16384" width="9.1328125" style="9"/>
  </cols>
  <sheetData>
    <row r="1" spans="1:35" x14ac:dyDescent="0.45">
      <c r="A1" s="10" t="s">
        <v>466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5" x14ac:dyDescent="0.45">
      <c r="A2" s="10" t="s">
        <v>467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45">
      <c r="A3" s="10" t="s">
        <v>468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</row>
    <row r="4" spans="1:35" x14ac:dyDescent="0.45">
      <c r="A4" s="10" t="s">
        <v>469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45">
      <c r="A5" s="10" t="s">
        <v>470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</row>
    <row r="6" spans="1:35" x14ac:dyDescent="0.45">
      <c r="A6" s="10" t="s">
        <v>471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45">
      <c r="A7" s="10" t="s">
        <v>472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45">
      <c r="A8" s="10" t="s">
        <v>473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f t="shared" ref="Z8:AI8" si="0">TREND($P8:$Y8,$P$1:$Y$1,Z$1)</f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  <row r="9" spans="1:35" x14ac:dyDescent="0.45">
      <c r="A9" s="10" t="s">
        <v>851</v>
      </c>
      <c r="B9" s="9">
        <f>B6</f>
        <v>0</v>
      </c>
      <c r="C9" s="9">
        <f t="shared" ref="C9:AI9" si="1">C6</f>
        <v>0</v>
      </c>
      <c r="D9" s="9">
        <f t="shared" si="1"/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9">
        <f t="shared" si="1"/>
        <v>0</v>
      </c>
      <c r="T9" s="9">
        <f t="shared" si="1"/>
        <v>0</v>
      </c>
      <c r="U9" s="9">
        <f t="shared" si="1"/>
        <v>0</v>
      </c>
      <c r="V9" s="9">
        <f t="shared" si="1"/>
        <v>0</v>
      </c>
      <c r="W9" s="9">
        <f t="shared" si="1"/>
        <v>0</v>
      </c>
      <c r="X9" s="9">
        <f t="shared" si="1"/>
        <v>0</v>
      </c>
      <c r="Y9" s="9">
        <f t="shared" si="1"/>
        <v>0</v>
      </c>
      <c r="Z9" s="9">
        <f t="shared" si="1"/>
        <v>0</v>
      </c>
      <c r="AA9" s="9">
        <f t="shared" si="1"/>
        <v>0</v>
      </c>
      <c r="AB9" s="9">
        <f t="shared" si="1"/>
        <v>0</v>
      </c>
      <c r="AC9" s="9">
        <f t="shared" si="1"/>
        <v>0</v>
      </c>
      <c r="AD9" s="9">
        <f t="shared" si="1"/>
        <v>0</v>
      </c>
      <c r="AE9" s="9">
        <f t="shared" si="1"/>
        <v>0</v>
      </c>
      <c r="AF9" s="9">
        <f t="shared" si="1"/>
        <v>0</v>
      </c>
      <c r="AG9" s="9">
        <f t="shared" si="1"/>
        <v>0</v>
      </c>
      <c r="AH9" s="9">
        <f t="shared" si="1"/>
        <v>0</v>
      </c>
      <c r="AI9" s="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8" sqref="B8"/>
    </sheetView>
  </sheetViews>
  <sheetFormatPr defaultRowHeight="14.25" x14ac:dyDescent="0.45"/>
  <cols>
    <col min="1" max="1" width="27.265625" customWidth="1"/>
    <col min="2" max="2" width="11.3984375" customWidth="1"/>
    <col min="3" max="3" width="16.3984375" customWidth="1"/>
  </cols>
  <sheetData>
    <row r="1" spans="1:3" x14ac:dyDescent="0.45">
      <c r="A1" s="20" t="s">
        <v>274</v>
      </c>
      <c r="B1" s="21"/>
      <c r="C1" s="21"/>
    </row>
    <row r="3" spans="1:3" x14ac:dyDescent="0.45">
      <c r="A3" t="s">
        <v>277</v>
      </c>
      <c r="B3">
        <v>0.75</v>
      </c>
      <c r="C3" t="s">
        <v>276</v>
      </c>
    </row>
    <row r="4" spans="1:3" x14ac:dyDescent="0.45">
      <c r="A4" t="s">
        <v>278</v>
      </c>
      <c r="B4">
        <v>225.35</v>
      </c>
      <c r="C4" t="s">
        <v>279</v>
      </c>
    </row>
    <row r="5" spans="1:3" x14ac:dyDescent="0.45">
      <c r="B5">
        <f>B4/100</f>
        <v>2.2534999999999998</v>
      </c>
      <c r="C5" t="s">
        <v>280</v>
      </c>
    </row>
    <row r="6" spans="1:3" x14ac:dyDescent="0.45">
      <c r="B6" s="23">
        <f>B5/B3</f>
        <v>3.0046666666666666</v>
      </c>
      <c r="C6" t="s">
        <v>281</v>
      </c>
    </row>
    <row r="7" spans="1:3" x14ac:dyDescent="0.45">
      <c r="B7" s="7">
        <f>B6/'Conversion Factors'!B65</f>
        <v>1.1656451753585403E-4</v>
      </c>
      <c r="C7" t="s">
        <v>282</v>
      </c>
    </row>
    <row r="8" spans="1:3" x14ac:dyDescent="0.45">
      <c r="B8" s="7">
        <f>B7/'Conversion Factors'!$C$8</f>
        <v>1.0089980469499174E-4</v>
      </c>
      <c r="C8" s="9" t="s">
        <v>78</v>
      </c>
    </row>
    <row r="9" spans="1:3" x14ac:dyDescent="0.45">
      <c r="B9" s="7">
        <f>B8/'Conversion Factors'!$B$19</f>
        <v>1.5932386656401663E-6</v>
      </c>
      <c r="C9" s="9" t="s">
        <v>77</v>
      </c>
    </row>
    <row r="11" spans="1:3" x14ac:dyDescent="0.45">
      <c r="A11" t="s">
        <v>283</v>
      </c>
    </row>
    <row r="12" spans="1:3" x14ac:dyDescent="0.45">
      <c r="A12" t="s">
        <v>484</v>
      </c>
    </row>
    <row r="13" spans="1:3" x14ac:dyDescent="0.45">
      <c r="A13" t="s">
        <v>485</v>
      </c>
    </row>
    <row r="15" spans="1:3" x14ac:dyDescent="0.45">
      <c r="A15" t="s">
        <v>274</v>
      </c>
      <c r="B15">
        <v>2014</v>
      </c>
      <c r="C15">
        <v>2018</v>
      </c>
    </row>
    <row r="16" spans="1:3" x14ac:dyDescent="0.45">
      <c r="A16" t="s">
        <v>275</v>
      </c>
      <c r="B16" s="29">
        <v>565.76499999999999</v>
      </c>
      <c r="C16" s="29">
        <v>675.4</v>
      </c>
    </row>
    <row r="17" spans="1:3" x14ac:dyDescent="0.45">
      <c r="A17" t="s">
        <v>284</v>
      </c>
      <c r="B17" s="24">
        <v>825347.5</v>
      </c>
      <c r="C17" s="24">
        <v>975724.7</v>
      </c>
    </row>
    <row r="18" spans="1:3" s="9" customFormat="1" x14ac:dyDescent="0.45">
      <c r="A18" s="9" t="s">
        <v>285</v>
      </c>
      <c r="B18" s="24">
        <f>B17/B16</f>
        <v>1458.8168232393309</v>
      </c>
      <c r="C18" s="24">
        <f>C17/C16</f>
        <v>1444.6619780870594</v>
      </c>
    </row>
    <row r="20" spans="1:3" x14ac:dyDescent="0.45">
      <c r="A20" t="s">
        <v>48</v>
      </c>
      <c r="B20" s="9">
        <v>2014</v>
      </c>
      <c r="C20" s="9">
        <v>2018</v>
      </c>
    </row>
    <row r="21" spans="1:3" x14ac:dyDescent="0.45">
      <c r="A21" s="9" t="s">
        <v>275</v>
      </c>
      <c r="B21">
        <v>44.3</v>
      </c>
      <c r="C21" s="29">
        <v>46.64</v>
      </c>
    </row>
    <row r="22" spans="1:3" x14ac:dyDescent="0.45">
      <c r="A22" s="9" t="s">
        <v>284</v>
      </c>
      <c r="B22">
        <v>59675.3</v>
      </c>
      <c r="C22" s="24">
        <v>79416.7</v>
      </c>
    </row>
    <row r="23" spans="1:3" x14ac:dyDescent="0.45">
      <c r="A23" s="9" t="s">
        <v>285</v>
      </c>
      <c r="B23" s="29">
        <f>B22/B21</f>
        <v>1347.0722347629799</v>
      </c>
      <c r="C23" s="24">
        <f>C22/C21</f>
        <v>1702.759433962264</v>
      </c>
    </row>
    <row r="26" spans="1:3" x14ac:dyDescent="0.45">
      <c r="A26" s="10" t="s">
        <v>286</v>
      </c>
    </row>
    <row r="27" spans="1:3" x14ac:dyDescent="0.45">
      <c r="A27" t="s">
        <v>3</v>
      </c>
      <c r="B27" s="48">
        <f>B9*(C18/B18)</f>
        <v>1.5777795303714415E-6</v>
      </c>
      <c r="C27" s="9" t="s">
        <v>77</v>
      </c>
    </row>
    <row r="28" spans="1:3" x14ac:dyDescent="0.45">
      <c r="A28" t="s">
        <v>56</v>
      </c>
      <c r="B28" s="48">
        <f>B9*(C23/B23)</f>
        <v>2.0139247907144217E-6</v>
      </c>
      <c r="C28" s="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H20" sqref="H20"/>
    </sheetView>
  </sheetViews>
  <sheetFormatPr defaultRowHeight="14.25" x14ac:dyDescent="0.45"/>
  <sheetData>
    <row r="1" spans="1:20" ht="19.899999999999999" x14ac:dyDescent="0.45">
      <c r="A1" s="152" t="s">
        <v>594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M1" s="152" t="s">
        <v>622</v>
      </c>
      <c r="N1" s="152"/>
      <c r="O1" s="152"/>
      <c r="P1" s="152"/>
      <c r="Q1" s="152"/>
      <c r="R1" s="152"/>
      <c r="S1" s="152"/>
      <c r="T1" s="152"/>
    </row>
    <row r="2" spans="1:20" x14ac:dyDescent="0.45">
      <c r="A2" s="93"/>
      <c r="B2" s="94"/>
      <c r="C2" s="94"/>
      <c r="D2" s="94"/>
      <c r="E2" s="94"/>
      <c r="F2" s="94"/>
      <c r="G2" s="94"/>
      <c r="H2" s="94"/>
      <c r="I2" s="94"/>
      <c r="J2" s="94"/>
      <c r="K2" s="94" t="s">
        <v>595</v>
      </c>
      <c r="M2" s="93"/>
      <c r="N2" s="94"/>
      <c r="O2" s="94"/>
      <c r="P2" s="94"/>
      <c r="Q2" s="94"/>
      <c r="R2" s="94"/>
      <c r="S2" s="94"/>
      <c r="T2" s="94" t="s">
        <v>623</v>
      </c>
    </row>
    <row r="3" spans="1:20" ht="38.25" x14ac:dyDescent="0.45">
      <c r="A3" s="95" t="s">
        <v>10</v>
      </c>
      <c r="B3" s="95" t="s">
        <v>2</v>
      </c>
      <c r="C3" s="95" t="s">
        <v>596</v>
      </c>
      <c r="D3" s="95" t="s">
        <v>597</v>
      </c>
      <c r="E3" s="95" t="s">
        <v>598</v>
      </c>
      <c r="F3" s="96" t="s">
        <v>599</v>
      </c>
      <c r="G3" s="96" t="s">
        <v>600</v>
      </c>
      <c r="H3" s="96" t="s">
        <v>601</v>
      </c>
      <c r="I3" s="96" t="s">
        <v>602</v>
      </c>
      <c r="J3" s="95" t="s">
        <v>603</v>
      </c>
      <c r="K3" s="95" t="s">
        <v>45</v>
      </c>
      <c r="M3" s="117" t="s">
        <v>10</v>
      </c>
      <c r="N3" s="117" t="s">
        <v>2</v>
      </c>
      <c r="O3" s="117" t="s">
        <v>596</v>
      </c>
      <c r="P3" s="117" t="s">
        <v>597</v>
      </c>
      <c r="Q3" s="117" t="s">
        <v>598</v>
      </c>
      <c r="R3" s="96" t="s">
        <v>599</v>
      </c>
      <c r="S3" s="117" t="s">
        <v>603</v>
      </c>
      <c r="T3" s="118" t="s">
        <v>45</v>
      </c>
    </row>
    <row r="4" spans="1:20" x14ac:dyDescent="0.45">
      <c r="A4" s="97">
        <v>1</v>
      </c>
      <c r="B4" s="97">
        <v>2</v>
      </c>
      <c r="C4" s="97">
        <v>3</v>
      </c>
      <c r="D4" s="97">
        <v>4</v>
      </c>
      <c r="E4" s="97">
        <v>5</v>
      </c>
      <c r="F4" s="97">
        <v>6</v>
      </c>
      <c r="G4" s="97">
        <v>7</v>
      </c>
      <c r="H4" s="97">
        <v>8</v>
      </c>
      <c r="I4" s="97">
        <v>9</v>
      </c>
      <c r="J4" s="97">
        <v>10</v>
      </c>
      <c r="K4" s="97" t="s">
        <v>604</v>
      </c>
      <c r="M4" s="97">
        <v>1</v>
      </c>
      <c r="N4" s="97">
        <v>2</v>
      </c>
      <c r="O4" s="97">
        <v>3</v>
      </c>
      <c r="P4" s="97">
        <v>4</v>
      </c>
      <c r="Q4" s="97">
        <v>5</v>
      </c>
      <c r="R4" s="97">
        <v>6</v>
      </c>
      <c r="S4" s="97">
        <v>7</v>
      </c>
      <c r="T4" s="119" t="s">
        <v>624</v>
      </c>
    </row>
    <row r="5" spans="1:20" x14ac:dyDescent="0.45">
      <c r="A5" s="98" t="s">
        <v>605</v>
      </c>
      <c r="B5" s="99">
        <v>377.267</v>
      </c>
      <c r="C5" s="100">
        <v>16.576000000000001</v>
      </c>
      <c r="D5" s="101">
        <v>13.116</v>
      </c>
      <c r="E5" s="101">
        <v>2.1579999999999999</v>
      </c>
      <c r="F5" s="102">
        <v>2.5340000000000003</v>
      </c>
      <c r="G5" s="102" t="s">
        <v>606</v>
      </c>
      <c r="H5" s="102" t="s">
        <v>606</v>
      </c>
      <c r="I5" s="102" t="s">
        <v>606</v>
      </c>
      <c r="J5" s="101">
        <v>77.521000000000015</v>
      </c>
      <c r="K5" s="101">
        <v>489.17200000000003</v>
      </c>
      <c r="M5" s="104" t="s">
        <v>605</v>
      </c>
      <c r="N5" s="120">
        <v>25.712</v>
      </c>
      <c r="O5" s="121" t="s">
        <v>625</v>
      </c>
      <c r="P5" s="120">
        <v>0.34200000000000003</v>
      </c>
      <c r="Q5" s="120">
        <v>0.35599999999999998</v>
      </c>
      <c r="R5" s="120" t="s">
        <v>606</v>
      </c>
      <c r="S5" s="122">
        <v>6.01</v>
      </c>
      <c r="T5" s="123">
        <v>32.42</v>
      </c>
    </row>
    <row r="6" spans="1:20" x14ac:dyDescent="0.45">
      <c r="A6" s="98" t="s">
        <v>607</v>
      </c>
      <c r="B6" s="99">
        <v>390.57599999999991</v>
      </c>
      <c r="C6" s="100">
        <v>16.448999999999998</v>
      </c>
      <c r="D6" s="101">
        <v>14.663</v>
      </c>
      <c r="E6" s="101">
        <v>2.335</v>
      </c>
      <c r="F6" s="102">
        <v>0.27200000000000002</v>
      </c>
      <c r="G6" s="102" t="s">
        <v>606</v>
      </c>
      <c r="H6" s="102" t="s">
        <v>606</v>
      </c>
      <c r="I6" s="102" t="s">
        <v>606</v>
      </c>
      <c r="J6" s="101">
        <v>89.497000000000014</v>
      </c>
      <c r="K6" s="101">
        <v>513.79199999999992</v>
      </c>
      <c r="M6" s="104" t="s">
        <v>607</v>
      </c>
      <c r="N6" s="100">
        <v>28.141999999999999</v>
      </c>
      <c r="O6" s="100" t="s">
        <v>606</v>
      </c>
      <c r="P6" s="100">
        <v>0.38</v>
      </c>
      <c r="Q6" s="100">
        <v>0.81799999999999995</v>
      </c>
      <c r="R6" s="120" t="s">
        <v>606</v>
      </c>
      <c r="S6" s="100">
        <v>4.09</v>
      </c>
      <c r="T6" s="123">
        <v>33.43</v>
      </c>
    </row>
    <row r="7" spans="1:20" x14ac:dyDescent="0.45">
      <c r="A7" s="98" t="s">
        <v>608</v>
      </c>
      <c r="B7" s="99">
        <v>395.8359999999999</v>
      </c>
      <c r="C7" s="100">
        <v>17.260999999999999</v>
      </c>
      <c r="D7" s="101">
        <v>15.079000000000001</v>
      </c>
      <c r="E7" s="101">
        <v>2.4319999999999999</v>
      </c>
      <c r="F7" s="102">
        <v>0.27500000000000002</v>
      </c>
      <c r="G7" s="102" t="s">
        <v>606</v>
      </c>
      <c r="H7" s="102" t="s">
        <v>606</v>
      </c>
      <c r="I7" s="102" t="s">
        <v>606</v>
      </c>
      <c r="J7" s="101">
        <v>92.581999999999994</v>
      </c>
      <c r="K7" s="101">
        <v>523.46499999999992</v>
      </c>
      <c r="M7" s="104" t="s">
        <v>608</v>
      </c>
      <c r="N7" s="100">
        <v>29.899000000000001</v>
      </c>
      <c r="O7" s="100" t="s">
        <v>606</v>
      </c>
      <c r="P7" s="100">
        <v>0.36099999999999999</v>
      </c>
      <c r="Q7" s="100">
        <v>0.84319999999999995</v>
      </c>
      <c r="R7" s="120">
        <v>1.175</v>
      </c>
      <c r="S7" s="100">
        <v>6.25</v>
      </c>
      <c r="T7" s="123">
        <v>38.528199999999998</v>
      </c>
    </row>
    <row r="8" spans="1:20" x14ac:dyDescent="0.45">
      <c r="A8" s="103" t="s">
        <v>609</v>
      </c>
      <c r="B8" s="101">
        <v>437.673</v>
      </c>
      <c r="C8" s="101">
        <v>47.854999999999997</v>
      </c>
      <c r="D8" s="101">
        <v>26.358000000000001</v>
      </c>
      <c r="E8" s="101">
        <v>2.0259999999999998</v>
      </c>
      <c r="F8" s="102">
        <v>0.25800000000000001</v>
      </c>
      <c r="G8" s="102">
        <v>21.686</v>
      </c>
      <c r="H8" s="102">
        <v>2.823</v>
      </c>
      <c r="I8" s="102">
        <v>0.129</v>
      </c>
      <c r="J8" s="101">
        <v>69.36</v>
      </c>
      <c r="K8" s="101">
        <v>608.16800000000012</v>
      </c>
      <c r="M8" s="104" t="s">
        <v>609</v>
      </c>
      <c r="N8" s="100">
        <v>32.063000000000002</v>
      </c>
      <c r="O8" s="100">
        <v>3.2000000000000001E-2</v>
      </c>
      <c r="P8" s="100">
        <v>1.0137</v>
      </c>
      <c r="Q8" s="100">
        <v>0.63100000000000001</v>
      </c>
      <c r="R8" s="100">
        <v>3.6684999999999999</v>
      </c>
      <c r="S8" s="100">
        <v>4.4755399999999996</v>
      </c>
      <c r="T8" s="123">
        <v>41.883740000000003</v>
      </c>
    </row>
    <row r="9" spans="1:20" x14ac:dyDescent="0.45">
      <c r="A9" s="104" t="s">
        <v>610</v>
      </c>
      <c r="B9" s="101">
        <v>485.46600000000001</v>
      </c>
      <c r="C9" s="101">
        <v>51.701999999999998</v>
      </c>
      <c r="D9" s="101">
        <v>31.792999999999999</v>
      </c>
      <c r="E9" s="101">
        <v>2.1179999999999999</v>
      </c>
      <c r="F9" s="102">
        <v>0.30399999999999999</v>
      </c>
      <c r="G9" s="102">
        <v>20.902999999999999</v>
      </c>
      <c r="H9" s="102">
        <v>2.8610000000000002</v>
      </c>
      <c r="I9" s="102">
        <v>2.0059999999999998</v>
      </c>
      <c r="J9" s="101">
        <v>116.236</v>
      </c>
      <c r="K9" s="101">
        <v>713.38900000000001</v>
      </c>
      <c r="M9" s="124" t="s">
        <v>610</v>
      </c>
      <c r="N9" s="100">
        <v>37.198999999999998</v>
      </c>
      <c r="O9" s="100">
        <v>4.9000000000000002E-2</v>
      </c>
      <c r="P9" s="100">
        <v>1.097</v>
      </c>
      <c r="Q9" s="100">
        <v>0.69399999999999995</v>
      </c>
      <c r="R9" s="100">
        <v>0.30399999999999999</v>
      </c>
      <c r="S9" s="123">
        <v>3.806</v>
      </c>
      <c r="T9" s="123">
        <v>43.149000000000001</v>
      </c>
    </row>
    <row r="10" spans="1:20" x14ac:dyDescent="0.45">
      <c r="A10" s="104" t="s">
        <v>611</v>
      </c>
      <c r="B10" s="101">
        <v>493.24799999999999</v>
      </c>
      <c r="C10" s="101">
        <v>53.046999999999997</v>
      </c>
      <c r="D10" s="101">
        <v>32.456000000000003</v>
      </c>
      <c r="E10" s="101">
        <v>1.9059999999999999</v>
      </c>
      <c r="F10" s="102">
        <v>0.36</v>
      </c>
      <c r="G10" s="102">
        <v>18.492999999999999</v>
      </c>
      <c r="H10" s="102">
        <v>2.6389999999999998</v>
      </c>
      <c r="I10" s="102">
        <v>4.0069999999999997</v>
      </c>
      <c r="J10" s="101">
        <v>133.18600000000001</v>
      </c>
      <c r="K10" s="101">
        <v>739.34199999999998</v>
      </c>
      <c r="M10" s="124" t="s">
        <v>611</v>
      </c>
      <c r="N10" s="100">
        <v>36.335999999999999</v>
      </c>
      <c r="O10" s="100">
        <v>0.03</v>
      </c>
      <c r="P10" s="100">
        <v>1.4890000000000001</v>
      </c>
      <c r="Q10" s="100">
        <v>1.29</v>
      </c>
      <c r="R10" s="100">
        <v>0.73299999999999998</v>
      </c>
      <c r="S10" s="123">
        <v>4.0190000000000001</v>
      </c>
      <c r="T10" s="123">
        <v>43.896999999999991</v>
      </c>
    </row>
    <row r="11" spans="1:20" x14ac:dyDescent="0.45">
      <c r="A11" s="104" t="s">
        <v>612</v>
      </c>
      <c r="B11" s="101">
        <v>497.70100000000002</v>
      </c>
      <c r="C11" s="101">
        <v>56.237000000000002</v>
      </c>
      <c r="D11" s="101">
        <v>11.356999999999999</v>
      </c>
      <c r="E11" s="101">
        <v>1.6479999999999999</v>
      </c>
      <c r="F11" s="102">
        <v>0.41899999999999998</v>
      </c>
      <c r="G11" s="102">
        <v>17.765999999999998</v>
      </c>
      <c r="H11" s="102">
        <v>2.2930000000000001</v>
      </c>
      <c r="I11" s="102">
        <v>9.0999999999999998E-2</v>
      </c>
      <c r="J11" s="101">
        <v>216.93299999999996</v>
      </c>
      <c r="K11" s="101">
        <v>804.44499999999994</v>
      </c>
      <c r="M11" s="124" t="s">
        <v>612</v>
      </c>
      <c r="N11" s="100">
        <v>39.472999999999999</v>
      </c>
      <c r="O11" s="100">
        <v>2.3E-2</v>
      </c>
      <c r="P11" s="100">
        <v>1.2689999999999999</v>
      </c>
      <c r="Q11" s="100">
        <v>0.65</v>
      </c>
      <c r="R11" s="100">
        <v>2.887</v>
      </c>
      <c r="S11" s="125">
        <v>2.6469999999999998</v>
      </c>
      <c r="T11" s="120">
        <v>46.948999999999998</v>
      </c>
    </row>
    <row r="12" spans="1:20" x14ac:dyDescent="0.45">
      <c r="A12" s="105" t="s">
        <v>613</v>
      </c>
      <c r="B12" s="101">
        <v>517.76900000000001</v>
      </c>
      <c r="C12" s="100">
        <v>56.834000000000003</v>
      </c>
      <c r="D12" s="101">
        <v>8.9849999999999994</v>
      </c>
      <c r="E12" s="101">
        <v>1.2110000000000001</v>
      </c>
      <c r="F12" s="102">
        <v>0.26700000000000002</v>
      </c>
      <c r="G12" s="102">
        <v>7.7629999999999999</v>
      </c>
      <c r="H12" s="102">
        <v>2.7360000000000002</v>
      </c>
      <c r="I12" s="102">
        <v>7.3999999999999996E-2</v>
      </c>
      <c r="J12" s="106">
        <v>241.08800000000002</v>
      </c>
      <c r="K12" s="106">
        <v>836.72700000000009</v>
      </c>
      <c r="M12" s="105" t="s">
        <v>613</v>
      </c>
      <c r="N12" s="100">
        <v>37.555</v>
      </c>
      <c r="O12" s="100">
        <v>1.2E-2</v>
      </c>
      <c r="P12" s="100">
        <v>0.22500000000000001</v>
      </c>
      <c r="Q12" s="100">
        <v>0.42699999999999999</v>
      </c>
      <c r="R12" s="100">
        <v>1.728</v>
      </c>
      <c r="S12" s="100">
        <v>2.2640000000000002</v>
      </c>
      <c r="T12" s="120">
        <v>42.211000000000006</v>
      </c>
    </row>
    <row r="13" spans="1:20" x14ac:dyDescent="0.45">
      <c r="A13" s="105" t="s">
        <v>614</v>
      </c>
      <c r="B13" s="101">
        <v>535.04399999999998</v>
      </c>
      <c r="C13" s="100">
        <v>51.98</v>
      </c>
      <c r="D13" s="101">
        <v>6.3559999999999999</v>
      </c>
      <c r="E13" s="101">
        <v>1.181</v>
      </c>
      <c r="F13" s="107">
        <v>0.24299999999999999</v>
      </c>
      <c r="G13" s="107">
        <v>5.5570000000000004</v>
      </c>
      <c r="H13" s="107">
        <v>2.4470000000000001</v>
      </c>
      <c r="I13" s="107">
        <v>9.9000000000000005E-2</v>
      </c>
      <c r="J13" s="108">
        <f>K13-SUM(B13:I13)</f>
        <v>234.31299999999987</v>
      </c>
      <c r="K13" s="106">
        <v>837.22</v>
      </c>
      <c r="M13" s="105" t="s">
        <v>614</v>
      </c>
      <c r="N13" s="100">
        <v>38.823999999999998</v>
      </c>
      <c r="O13" s="100">
        <v>3.5000000000000003E-2</v>
      </c>
      <c r="P13" s="100">
        <v>0.29099999999999998</v>
      </c>
      <c r="Q13" s="100">
        <v>0.52600000000000002</v>
      </c>
      <c r="R13" s="100">
        <v>1.292</v>
      </c>
      <c r="S13" s="100">
        <v>2.1869999999999976</v>
      </c>
      <c r="T13" s="126">
        <v>43.154999999999994</v>
      </c>
    </row>
    <row r="14" spans="1:20" x14ac:dyDescent="0.45">
      <c r="A14" s="105" t="s">
        <v>615</v>
      </c>
      <c r="B14" s="101">
        <v>576.19000000000005</v>
      </c>
      <c r="C14" s="100">
        <v>58.497999999999998</v>
      </c>
      <c r="D14" s="101">
        <v>7.6980000000000004</v>
      </c>
      <c r="E14" s="101">
        <v>1.51</v>
      </c>
      <c r="F14" s="102">
        <v>0.23599999999999999</v>
      </c>
      <c r="G14" s="102">
        <v>8.5069999999999997</v>
      </c>
      <c r="H14" s="102">
        <v>2.16</v>
      </c>
      <c r="I14" s="102">
        <v>0.114</v>
      </c>
      <c r="J14" s="108">
        <f>K14-SUM(B14:I14)</f>
        <v>241.42700000000002</v>
      </c>
      <c r="K14" s="106">
        <v>896.34</v>
      </c>
      <c r="M14" s="105" t="s">
        <v>615</v>
      </c>
      <c r="N14" s="100">
        <v>38.341999999999999</v>
      </c>
      <c r="O14" s="100">
        <v>0.21299999999999999</v>
      </c>
      <c r="P14" s="100">
        <v>1.421</v>
      </c>
      <c r="Q14" s="100">
        <v>0.83099999999999996</v>
      </c>
      <c r="R14" s="100">
        <v>2.4569999999999999</v>
      </c>
      <c r="S14" s="100">
        <v>2.5539999999999949</v>
      </c>
      <c r="T14" s="120">
        <v>45.817999999999998</v>
      </c>
    </row>
    <row r="15" spans="1:20" ht="25.5" x14ac:dyDescent="0.45">
      <c r="A15" s="109" t="s">
        <v>616</v>
      </c>
      <c r="B15" s="131">
        <f>B14/$K$14</f>
        <v>0.64282526719771516</v>
      </c>
      <c r="C15" s="131">
        <f t="shared" ref="C15:K15" si="0">C14/$K$14</f>
        <v>6.5263181382064842E-2</v>
      </c>
      <c r="D15" s="110">
        <f t="shared" si="0"/>
        <v>8.5882589196063994E-3</v>
      </c>
      <c r="E15" s="110">
        <f t="shared" si="0"/>
        <v>1.684628600754178E-3</v>
      </c>
      <c r="F15" s="110">
        <f t="shared" si="0"/>
        <v>2.6329294687283842E-4</v>
      </c>
      <c r="G15" s="110">
        <f t="shared" si="0"/>
        <v>9.4908182163018495E-3</v>
      </c>
      <c r="H15" s="110">
        <f t="shared" si="0"/>
        <v>2.4097998527344536E-3</v>
      </c>
      <c r="I15" s="110">
        <f t="shared" si="0"/>
        <v>1.271838811165406E-4</v>
      </c>
      <c r="J15" s="131">
        <f t="shared" si="0"/>
        <v>0.26934756900283374</v>
      </c>
      <c r="K15" s="110">
        <f t="shared" si="0"/>
        <v>1</v>
      </c>
      <c r="M15" s="109" t="s">
        <v>616</v>
      </c>
      <c r="N15" s="131">
        <v>0.83683268584399151</v>
      </c>
      <c r="O15" s="110">
        <v>4.6488279715395696E-3</v>
      </c>
      <c r="P15" s="131">
        <v>3.1014011960364924E-2</v>
      </c>
      <c r="Q15" s="110">
        <v>1.8136976734034659E-2</v>
      </c>
      <c r="R15" s="131">
        <v>5.3625212798463488E-2</v>
      </c>
      <c r="S15" s="131">
        <v>5.574228469160581E-2</v>
      </c>
      <c r="T15" s="110">
        <v>1</v>
      </c>
    </row>
    <row r="16" spans="1:20" ht="63.75" x14ac:dyDescent="0.45">
      <c r="A16" s="111" t="s">
        <v>617</v>
      </c>
      <c r="B16" s="112">
        <f>B14/B13*100-100</f>
        <v>7.6902086557367255</v>
      </c>
      <c r="C16" s="112">
        <f t="shared" ref="C16:K16" si="1">C14/C13*100-100</f>
        <v>12.539438245479033</v>
      </c>
      <c r="D16" s="112">
        <f t="shared" si="1"/>
        <v>21.113908118313418</v>
      </c>
      <c r="E16" s="112">
        <f t="shared" si="1"/>
        <v>27.85774767146485</v>
      </c>
      <c r="F16" s="112">
        <f t="shared" si="1"/>
        <v>-2.8806584362139915</v>
      </c>
      <c r="G16" s="112">
        <f t="shared" si="1"/>
        <v>53.086197588626931</v>
      </c>
      <c r="H16" s="112">
        <f t="shared" si="1"/>
        <v>-11.728647323252957</v>
      </c>
      <c r="I16" s="112">
        <f t="shared" si="1"/>
        <v>15.151515151515156</v>
      </c>
      <c r="J16" s="112">
        <f t="shared" si="1"/>
        <v>3.0361098189174811</v>
      </c>
      <c r="K16" s="112">
        <f t="shared" si="1"/>
        <v>7.0614653257208317</v>
      </c>
      <c r="M16" s="111" t="s">
        <v>617</v>
      </c>
      <c r="N16" s="127">
        <v>-1.241500103029054</v>
      </c>
      <c r="O16" s="127">
        <v>508.57142857142856</v>
      </c>
      <c r="P16" s="127">
        <v>388.31615120274921</v>
      </c>
      <c r="Q16" s="127">
        <v>57.98479087452472</v>
      </c>
      <c r="R16" s="127">
        <v>90.170278637770878</v>
      </c>
      <c r="S16" s="127">
        <v>16.780978509373455</v>
      </c>
      <c r="T16" s="127">
        <v>6.1707797474220882</v>
      </c>
    </row>
    <row r="17" spans="1:20" ht="51" x14ac:dyDescent="0.45">
      <c r="A17" s="113" t="s">
        <v>618</v>
      </c>
      <c r="B17" s="114">
        <f>((B14/B5)^(1/10)-1)*100</f>
        <v>4.325791860335837</v>
      </c>
      <c r="C17" s="114">
        <f t="shared" ref="C17:K17" si="2">((C14/C5)^(1/10)-1)*100</f>
        <v>13.439976535901144</v>
      </c>
      <c r="D17" s="114">
        <f t="shared" si="2"/>
        <v>-5.1892351981948863</v>
      </c>
      <c r="E17" s="114">
        <f t="shared" si="2"/>
        <v>-3.507723932792628</v>
      </c>
      <c r="F17" s="114">
        <f t="shared" si="2"/>
        <v>-21.130236373615929</v>
      </c>
      <c r="G17" s="114"/>
      <c r="H17" s="114"/>
      <c r="I17" s="114"/>
      <c r="J17" s="114">
        <f t="shared" si="2"/>
        <v>12.030596188762321</v>
      </c>
      <c r="K17" s="114">
        <f t="shared" si="2"/>
        <v>6.2431940687399878</v>
      </c>
      <c r="M17" s="113" t="s">
        <v>618</v>
      </c>
      <c r="N17" s="128">
        <v>4.0767903257589833</v>
      </c>
      <c r="O17" s="128"/>
      <c r="P17" s="128">
        <v>15.307298469231778</v>
      </c>
      <c r="Q17" s="128">
        <v>8.8466588687311507</v>
      </c>
      <c r="R17" s="128"/>
      <c r="S17" s="128">
        <v>-8.201699269472984</v>
      </c>
      <c r="T17" s="128">
        <v>3.5195348138282068</v>
      </c>
    </row>
    <row r="18" spans="1:20" x14ac:dyDescent="0.45">
      <c r="A18" s="67" t="s">
        <v>629</v>
      </c>
    </row>
    <row r="19" spans="1:20" x14ac:dyDescent="0.45">
      <c r="A19" s="67" t="s">
        <v>630</v>
      </c>
    </row>
    <row r="20" spans="1:20" x14ac:dyDescent="0.45">
      <c r="A20" s="115" t="s">
        <v>619</v>
      </c>
      <c r="M20" s="153" t="s">
        <v>619</v>
      </c>
      <c r="N20" s="153"/>
      <c r="O20" s="153"/>
      <c r="P20" s="153"/>
      <c r="Q20" s="153"/>
      <c r="R20" s="153"/>
      <c r="S20" s="153"/>
      <c r="T20" s="153"/>
    </row>
    <row r="21" spans="1:20" ht="48" customHeight="1" x14ac:dyDescent="0.45">
      <c r="A21" s="132" t="s">
        <v>620</v>
      </c>
      <c r="B21" s="133"/>
      <c r="C21" s="133"/>
      <c r="D21" s="133"/>
      <c r="E21" s="133"/>
      <c r="F21" s="133"/>
      <c r="G21" s="133"/>
      <c r="H21" s="133"/>
      <c r="I21" s="133"/>
      <c r="J21" s="133"/>
      <c r="M21" s="150" t="s">
        <v>626</v>
      </c>
      <c r="N21" s="150"/>
      <c r="O21" s="150"/>
      <c r="P21" s="150"/>
      <c r="Q21" s="150"/>
      <c r="R21" s="150"/>
      <c r="S21" s="150"/>
      <c r="T21" s="150"/>
    </row>
    <row r="22" spans="1:20" x14ac:dyDescent="0.45">
      <c r="A22" s="116" t="s">
        <v>621</v>
      </c>
      <c r="M22" s="129" t="s">
        <v>627</v>
      </c>
      <c r="N22" s="130"/>
      <c r="O22" s="130"/>
      <c r="P22" s="130"/>
      <c r="Q22" s="130"/>
      <c r="R22" s="130"/>
      <c r="S22" s="130"/>
      <c r="T22" s="130"/>
    </row>
    <row r="23" spans="1:20" x14ac:dyDescent="0.45">
      <c r="M23" s="151" t="s">
        <v>628</v>
      </c>
      <c r="N23" s="151"/>
      <c r="O23" s="151"/>
      <c r="P23" s="151"/>
      <c r="Q23" s="151"/>
      <c r="R23" s="151"/>
      <c r="S23" s="151"/>
      <c r="T23" s="151"/>
    </row>
  </sheetData>
  <mergeCells count="5">
    <mergeCell ref="M21:T21"/>
    <mergeCell ref="M23:T23"/>
    <mergeCell ref="A1:K1"/>
    <mergeCell ref="M1:T1"/>
    <mergeCell ref="M20:T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8" workbookViewId="0">
      <selection activeCell="F49" sqref="F49"/>
    </sheetView>
  </sheetViews>
  <sheetFormatPr defaultColWidth="9.1328125" defaultRowHeight="14.25" x14ac:dyDescent="0.45"/>
  <cols>
    <col min="1" max="1" width="30" style="9" customWidth="1"/>
    <col min="2" max="2" width="15.86328125" style="9" customWidth="1"/>
    <col min="3" max="10" width="14" style="9" customWidth="1"/>
    <col min="11" max="16384" width="9.1328125" style="9"/>
  </cols>
  <sheetData>
    <row r="1" spans="1:10" ht="15" customHeight="1" x14ac:dyDescent="0.45">
      <c r="A1" s="155" t="s">
        <v>491</v>
      </c>
      <c r="B1" s="156"/>
      <c r="C1" s="156"/>
      <c r="D1" s="156"/>
      <c r="E1" s="156"/>
      <c r="F1" s="156"/>
      <c r="G1" s="156"/>
      <c r="H1" s="156"/>
      <c r="I1" s="156"/>
      <c r="J1" s="157"/>
    </row>
    <row r="2" spans="1:10" ht="15" customHeight="1" thickBot="1" x14ac:dyDescent="0.5">
      <c r="A2" s="158" t="s">
        <v>492</v>
      </c>
      <c r="B2" s="159"/>
      <c r="C2" s="159"/>
      <c r="D2" s="159"/>
      <c r="E2" s="159"/>
      <c r="F2" s="159"/>
      <c r="G2" s="159"/>
      <c r="H2" s="159"/>
      <c r="I2" s="159"/>
      <c r="J2" s="160"/>
    </row>
    <row r="3" spans="1:10" ht="13.5" customHeight="1" thickBot="1" x14ac:dyDescent="0.5">
      <c r="A3" s="161" t="s">
        <v>493</v>
      </c>
      <c r="B3" s="163" t="s">
        <v>45</v>
      </c>
      <c r="C3" s="164"/>
      <c r="D3" s="165"/>
      <c r="E3" s="163" t="s">
        <v>494</v>
      </c>
      <c r="F3" s="164"/>
      <c r="G3" s="165"/>
      <c r="H3" s="163" t="s">
        <v>495</v>
      </c>
      <c r="I3" s="164"/>
      <c r="J3" s="165"/>
    </row>
    <row r="4" spans="1:10" ht="13.5" customHeight="1" thickBot="1" x14ac:dyDescent="0.5">
      <c r="A4" s="162"/>
      <c r="B4" s="68" t="s">
        <v>496</v>
      </c>
      <c r="C4" s="68" t="s">
        <v>497</v>
      </c>
      <c r="D4" s="68" t="s">
        <v>498</v>
      </c>
      <c r="E4" s="68" t="s">
        <v>496</v>
      </c>
      <c r="F4" s="68" t="s">
        <v>497</v>
      </c>
      <c r="G4" s="68" t="s">
        <v>498</v>
      </c>
      <c r="H4" s="68" t="s">
        <v>496</v>
      </c>
      <c r="I4" s="68" t="s">
        <v>497</v>
      </c>
      <c r="J4" s="68" t="s">
        <v>498</v>
      </c>
    </row>
    <row r="5" spans="1:10" ht="14.65" thickBot="1" x14ac:dyDescent="0.5">
      <c r="A5" s="69" t="s">
        <v>499</v>
      </c>
      <c r="B5" s="70">
        <v>380581</v>
      </c>
      <c r="C5" s="71">
        <v>202871</v>
      </c>
      <c r="D5" s="70">
        <v>177710</v>
      </c>
      <c r="E5" s="71">
        <v>237093</v>
      </c>
      <c r="F5" s="70">
        <v>126287</v>
      </c>
      <c r="G5" s="71">
        <v>110806</v>
      </c>
      <c r="H5" s="70">
        <v>143488</v>
      </c>
      <c r="I5" s="71">
        <v>76584</v>
      </c>
      <c r="J5" s="70">
        <v>66904</v>
      </c>
    </row>
    <row r="6" spans="1:10" ht="14.65" thickBot="1" x14ac:dyDescent="0.5">
      <c r="A6" s="69" t="s">
        <v>500</v>
      </c>
      <c r="B6" s="70">
        <v>49386799</v>
      </c>
      <c r="C6" s="71">
        <v>24738068</v>
      </c>
      <c r="D6" s="70">
        <v>24648731</v>
      </c>
      <c r="E6" s="71">
        <v>34776389</v>
      </c>
      <c r="F6" s="70">
        <v>17445803</v>
      </c>
      <c r="G6" s="71">
        <v>17330586</v>
      </c>
      <c r="H6" s="70">
        <v>14610410</v>
      </c>
      <c r="I6" s="71">
        <v>7292265</v>
      </c>
      <c r="J6" s="70">
        <v>7318145</v>
      </c>
    </row>
    <row r="7" spans="1:10" ht="14.65" thickBot="1" x14ac:dyDescent="0.5">
      <c r="A7" s="69" t="s">
        <v>501</v>
      </c>
      <c r="B7" s="70">
        <v>84580777</v>
      </c>
      <c r="C7" s="71">
        <v>42442146</v>
      </c>
      <c r="D7" s="70">
        <v>42138631</v>
      </c>
      <c r="E7" s="71">
        <v>56361702</v>
      </c>
      <c r="F7" s="70">
        <v>28243241</v>
      </c>
      <c r="G7" s="71">
        <v>28118461</v>
      </c>
      <c r="H7" s="70">
        <v>28219075</v>
      </c>
      <c r="I7" s="71">
        <v>14198905</v>
      </c>
      <c r="J7" s="70">
        <v>14020170</v>
      </c>
    </row>
    <row r="8" spans="1:10" ht="14.65" thickBot="1" x14ac:dyDescent="0.5">
      <c r="A8" s="77" t="s">
        <v>502</v>
      </c>
      <c r="B8" s="78">
        <v>1383727</v>
      </c>
      <c r="C8" s="71">
        <v>713912</v>
      </c>
      <c r="D8" s="70">
        <v>669815</v>
      </c>
      <c r="E8" s="71">
        <v>1066358</v>
      </c>
      <c r="F8" s="70">
        <v>546011</v>
      </c>
      <c r="G8" s="71">
        <v>520347</v>
      </c>
      <c r="H8" s="70">
        <v>317369</v>
      </c>
      <c r="I8" s="71">
        <v>167901</v>
      </c>
      <c r="J8" s="70">
        <v>149468</v>
      </c>
    </row>
    <row r="9" spans="1:10" ht="14.65" thickBot="1" x14ac:dyDescent="0.5">
      <c r="A9" s="77" t="s">
        <v>261</v>
      </c>
      <c r="B9" s="78">
        <v>31205576</v>
      </c>
      <c r="C9" s="71">
        <v>15939443</v>
      </c>
      <c r="D9" s="70">
        <v>15266133</v>
      </c>
      <c r="E9" s="71">
        <v>26807034</v>
      </c>
      <c r="F9" s="70">
        <v>13678989</v>
      </c>
      <c r="G9" s="71">
        <v>13128045</v>
      </c>
      <c r="H9" s="70">
        <v>4398542</v>
      </c>
      <c r="I9" s="71">
        <v>2260454</v>
      </c>
      <c r="J9" s="70">
        <v>2138088</v>
      </c>
    </row>
    <row r="10" spans="1:10" ht="12.75" customHeight="1" thickBot="1" x14ac:dyDescent="0.5">
      <c r="A10" s="69" t="s">
        <v>503</v>
      </c>
      <c r="B10" s="70">
        <v>104099452</v>
      </c>
      <c r="C10" s="71">
        <v>54278157</v>
      </c>
      <c r="D10" s="70">
        <v>49821295</v>
      </c>
      <c r="E10" s="71">
        <v>92341436</v>
      </c>
      <c r="F10" s="70">
        <v>48073850</v>
      </c>
      <c r="G10" s="71">
        <v>44267586</v>
      </c>
      <c r="H10" s="70">
        <v>11758016</v>
      </c>
      <c r="I10" s="71">
        <v>6204307</v>
      </c>
      <c r="J10" s="70">
        <v>5553709</v>
      </c>
    </row>
    <row r="11" spans="1:10" ht="12.75" customHeight="1" thickBot="1" x14ac:dyDescent="0.5">
      <c r="A11" s="69" t="s">
        <v>504</v>
      </c>
      <c r="B11" s="70">
        <v>1055450</v>
      </c>
      <c r="C11" s="71">
        <v>580663</v>
      </c>
      <c r="D11" s="70">
        <v>474787</v>
      </c>
      <c r="E11" s="71">
        <v>28991</v>
      </c>
      <c r="F11" s="70">
        <v>17150</v>
      </c>
      <c r="G11" s="71">
        <v>11841</v>
      </c>
      <c r="H11" s="70">
        <v>1026459</v>
      </c>
      <c r="I11" s="71">
        <v>563513</v>
      </c>
      <c r="J11" s="70">
        <v>462946</v>
      </c>
    </row>
    <row r="12" spans="1:10" ht="12.75" customHeight="1" thickBot="1" x14ac:dyDescent="0.5">
      <c r="A12" s="69" t="s">
        <v>505</v>
      </c>
      <c r="B12" s="70">
        <v>25545198</v>
      </c>
      <c r="C12" s="71">
        <v>12832895</v>
      </c>
      <c r="D12" s="70">
        <v>12712303</v>
      </c>
      <c r="E12" s="71">
        <v>19607961</v>
      </c>
      <c r="F12" s="70">
        <v>9797426</v>
      </c>
      <c r="G12" s="71">
        <v>9810535</v>
      </c>
      <c r="H12" s="70">
        <v>5937237</v>
      </c>
      <c r="I12" s="71">
        <v>3035469</v>
      </c>
      <c r="J12" s="70">
        <v>2901768</v>
      </c>
    </row>
    <row r="13" spans="1:10" ht="12.75" customHeight="1" thickBot="1" x14ac:dyDescent="0.5">
      <c r="A13" s="69" t="s">
        <v>506</v>
      </c>
      <c r="B13" s="70">
        <v>343709</v>
      </c>
      <c r="C13" s="71">
        <v>193760</v>
      </c>
      <c r="D13" s="70">
        <v>149949</v>
      </c>
      <c r="E13" s="71">
        <v>183114</v>
      </c>
      <c r="F13" s="70">
        <v>98305</v>
      </c>
      <c r="G13" s="71">
        <v>84809</v>
      </c>
      <c r="H13" s="70">
        <v>160595</v>
      </c>
      <c r="I13" s="71">
        <v>95455</v>
      </c>
      <c r="J13" s="70">
        <v>65140</v>
      </c>
    </row>
    <row r="14" spans="1:10" ht="12.75" customHeight="1" thickBot="1" x14ac:dyDescent="0.5">
      <c r="A14" s="69" t="s">
        <v>507</v>
      </c>
      <c r="B14" s="70">
        <v>243247</v>
      </c>
      <c r="C14" s="71">
        <v>150301</v>
      </c>
      <c r="D14" s="70">
        <v>92946</v>
      </c>
      <c r="E14" s="71">
        <v>60396</v>
      </c>
      <c r="F14" s="70">
        <v>32395</v>
      </c>
      <c r="G14" s="71">
        <v>28001</v>
      </c>
      <c r="H14" s="70">
        <v>182851</v>
      </c>
      <c r="I14" s="71">
        <v>117906</v>
      </c>
      <c r="J14" s="70">
        <v>64945</v>
      </c>
    </row>
    <row r="15" spans="1:10" ht="12.75" customHeight="1" thickBot="1" x14ac:dyDescent="0.5">
      <c r="A15" s="69" t="s">
        <v>23</v>
      </c>
      <c r="B15" s="70">
        <v>16787941</v>
      </c>
      <c r="C15" s="71">
        <v>8987326</v>
      </c>
      <c r="D15" s="70">
        <v>7800615</v>
      </c>
      <c r="E15" s="71">
        <v>419042</v>
      </c>
      <c r="F15" s="70">
        <v>226321</v>
      </c>
      <c r="G15" s="71">
        <v>192721</v>
      </c>
      <c r="H15" s="70">
        <v>16368899</v>
      </c>
      <c r="I15" s="71">
        <v>8761005</v>
      </c>
      <c r="J15" s="70">
        <v>7607894</v>
      </c>
    </row>
    <row r="16" spans="1:10" ht="12.75" customHeight="1" thickBot="1" x14ac:dyDescent="0.5">
      <c r="A16" s="69" t="s">
        <v>508</v>
      </c>
      <c r="B16" s="70">
        <v>1458545</v>
      </c>
      <c r="C16" s="71">
        <v>739140</v>
      </c>
      <c r="D16" s="70">
        <v>719405</v>
      </c>
      <c r="E16" s="71">
        <v>551731</v>
      </c>
      <c r="F16" s="70">
        <v>275436</v>
      </c>
      <c r="G16" s="71">
        <v>276295</v>
      </c>
      <c r="H16" s="70">
        <v>906814</v>
      </c>
      <c r="I16" s="71">
        <v>463704</v>
      </c>
      <c r="J16" s="70">
        <v>443110</v>
      </c>
    </row>
    <row r="17" spans="1:10" ht="12.75" customHeight="1" thickBot="1" x14ac:dyDescent="0.5">
      <c r="A17" s="69" t="s">
        <v>509</v>
      </c>
      <c r="B17" s="70">
        <v>60439692</v>
      </c>
      <c r="C17" s="71">
        <v>31491260</v>
      </c>
      <c r="D17" s="70">
        <v>28948432</v>
      </c>
      <c r="E17" s="71">
        <v>34694609</v>
      </c>
      <c r="F17" s="70">
        <v>17799159</v>
      </c>
      <c r="G17" s="71">
        <v>16895450</v>
      </c>
      <c r="H17" s="70">
        <v>25745083</v>
      </c>
      <c r="I17" s="71">
        <v>13692101</v>
      </c>
      <c r="J17" s="70">
        <v>12052982</v>
      </c>
    </row>
    <row r="18" spans="1:10" ht="12.75" customHeight="1" thickBot="1" x14ac:dyDescent="0.5">
      <c r="A18" s="69" t="s">
        <v>14</v>
      </c>
      <c r="B18" s="70">
        <v>25351462</v>
      </c>
      <c r="C18" s="71">
        <v>13494734</v>
      </c>
      <c r="D18" s="70">
        <v>11856728</v>
      </c>
      <c r="E18" s="71">
        <v>16509359</v>
      </c>
      <c r="F18" s="70">
        <v>8774006</v>
      </c>
      <c r="G18" s="71">
        <v>7735353</v>
      </c>
      <c r="H18" s="70">
        <v>8842103</v>
      </c>
      <c r="I18" s="71">
        <v>4720728</v>
      </c>
      <c r="J18" s="70">
        <v>4121375</v>
      </c>
    </row>
    <row r="19" spans="1:10" ht="12.75" customHeight="1" thickBot="1" x14ac:dyDescent="0.5">
      <c r="A19" s="69" t="s">
        <v>510</v>
      </c>
      <c r="B19" s="70">
        <v>6864602</v>
      </c>
      <c r="C19" s="71">
        <v>3481873</v>
      </c>
      <c r="D19" s="70">
        <v>3382729</v>
      </c>
      <c r="E19" s="71">
        <v>6176050</v>
      </c>
      <c r="F19" s="70">
        <v>3110345</v>
      </c>
      <c r="G19" s="71">
        <v>3065705</v>
      </c>
      <c r="H19" s="70">
        <v>688552</v>
      </c>
      <c r="I19" s="71">
        <v>371528</v>
      </c>
      <c r="J19" s="70">
        <v>317024</v>
      </c>
    </row>
    <row r="20" spans="1:10" ht="12.75" customHeight="1" thickBot="1" x14ac:dyDescent="0.5">
      <c r="A20" s="69" t="s">
        <v>511</v>
      </c>
      <c r="B20" s="70">
        <v>12541302</v>
      </c>
      <c r="C20" s="71">
        <v>6640662</v>
      </c>
      <c r="D20" s="70">
        <v>5900640</v>
      </c>
      <c r="E20" s="71">
        <v>9108060</v>
      </c>
      <c r="F20" s="70">
        <v>4774477</v>
      </c>
      <c r="G20" s="71">
        <v>4333583</v>
      </c>
      <c r="H20" s="70">
        <v>3433242</v>
      </c>
      <c r="I20" s="71">
        <v>1866185</v>
      </c>
      <c r="J20" s="70">
        <v>1567057</v>
      </c>
    </row>
    <row r="21" spans="1:10" ht="12.75" customHeight="1" thickBot="1" x14ac:dyDescent="0.5">
      <c r="A21" s="69" t="s">
        <v>512</v>
      </c>
      <c r="B21" s="70">
        <v>32988134</v>
      </c>
      <c r="C21" s="71">
        <v>16930315</v>
      </c>
      <c r="D21" s="70">
        <v>16057819</v>
      </c>
      <c r="E21" s="71">
        <v>25055073</v>
      </c>
      <c r="F21" s="70">
        <v>12776486</v>
      </c>
      <c r="G21" s="71">
        <v>12278587</v>
      </c>
      <c r="H21" s="70">
        <v>7933061</v>
      </c>
      <c r="I21" s="71">
        <v>4153829</v>
      </c>
      <c r="J21" s="70">
        <v>3779232</v>
      </c>
    </row>
    <row r="22" spans="1:10" ht="12.75" customHeight="1" thickBot="1" x14ac:dyDescent="0.5">
      <c r="A22" s="69" t="s">
        <v>513</v>
      </c>
      <c r="B22" s="70">
        <v>61095297</v>
      </c>
      <c r="C22" s="71">
        <v>30966657</v>
      </c>
      <c r="D22" s="70">
        <v>30128640</v>
      </c>
      <c r="E22" s="71">
        <v>37469335</v>
      </c>
      <c r="F22" s="70">
        <v>18929354</v>
      </c>
      <c r="G22" s="71">
        <v>18539981</v>
      </c>
      <c r="H22" s="70">
        <v>23625962</v>
      </c>
      <c r="I22" s="71">
        <v>12037303</v>
      </c>
      <c r="J22" s="70">
        <v>11588659</v>
      </c>
    </row>
    <row r="23" spans="1:10" ht="12.75" customHeight="1" thickBot="1" x14ac:dyDescent="0.5">
      <c r="A23" s="69" t="s">
        <v>514</v>
      </c>
      <c r="B23" s="70">
        <v>33406061</v>
      </c>
      <c r="C23" s="71">
        <v>16027412</v>
      </c>
      <c r="D23" s="70">
        <v>17378649</v>
      </c>
      <c r="E23" s="71">
        <v>17471135</v>
      </c>
      <c r="F23" s="70">
        <v>8408054</v>
      </c>
      <c r="G23" s="71">
        <v>9063081</v>
      </c>
      <c r="H23" s="70">
        <v>15934926</v>
      </c>
      <c r="I23" s="71">
        <v>7619358</v>
      </c>
      <c r="J23" s="70">
        <v>8315568</v>
      </c>
    </row>
    <row r="24" spans="1:10" ht="12.75" customHeight="1" thickBot="1" x14ac:dyDescent="0.5">
      <c r="A24" s="69" t="s">
        <v>515</v>
      </c>
      <c r="B24" s="70">
        <v>64473</v>
      </c>
      <c r="C24" s="71">
        <v>33123</v>
      </c>
      <c r="D24" s="70">
        <v>31350</v>
      </c>
      <c r="E24" s="71">
        <v>14141</v>
      </c>
      <c r="F24" s="70">
        <v>7243</v>
      </c>
      <c r="G24" s="71">
        <v>6898</v>
      </c>
      <c r="H24" s="70">
        <v>50332</v>
      </c>
      <c r="I24" s="71">
        <v>25880</v>
      </c>
      <c r="J24" s="70">
        <v>24452</v>
      </c>
    </row>
    <row r="25" spans="1:10" ht="12.75" customHeight="1" thickBot="1" x14ac:dyDescent="0.5">
      <c r="A25" s="69" t="s">
        <v>516</v>
      </c>
      <c r="B25" s="70">
        <v>72626809</v>
      </c>
      <c r="C25" s="71">
        <v>37612306</v>
      </c>
      <c r="D25" s="70">
        <v>35014503</v>
      </c>
      <c r="E25" s="71">
        <v>52557404</v>
      </c>
      <c r="F25" s="70">
        <v>27149388</v>
      </c>
      <c r="G25" s="71">
        <v>25408016</v>
      </c>
      <c r="H25" s="70">
        <v>20069405</v>
      </c>
      <c r="I25" s="71">
        <v>10462918</v>
      </c>
      <c r="J25" s="70">
        <v>9606487</v>
      </c>
    </row>
    <row r="26" spans="1:10" ht="12.75" customHeight="1" thickBot="1" x14ac:dyDescent="0.5">
      <c r="A26" s="69" t="s">
        <v>15</v>
      </c>
      <c r="B26" s="70">
        <v>112374333</v>
      </c>
      <c r="C26" s="71">
        <v>58243056</v>
      </c>
      <c r="D26" s="70">
        <v>54131277</v>
      </c>
      <c r="E26" s="71">
        <v>61556074</v>
      </c>
      <c r="F26" s="70">
        <v>31539034</v>
      </c>
      <c r="G26" s="71">
        <v>30017040</v>
      </c>
      <c r="H26" s="70">
        <v>50818259</v>
      </c>
      <c r="I26" s="71">
        <v>26704022</v>
      </c>
      <c r="J26" s="70">
        <v>24114237</v>
      </c>
    </row>
    <row r="27" spans="1:10" ht="14.65" thickBot="1" x14ac:dyDescent="0.5">
      <c r="A27" s="77" t="s">
        <v>263</v>
      </c>
      <c r="B27" s="78">
        <v>2855794</v>
      </c>
      <c r="C27" s="71">
        <v>1438586</v>
      </c>
      <c r="D27" s="70">
        <v>1417208</v>
      </c>
      <c r="E27" s="71">
        <v>2021640</v>
      </c>
      <c r="F27" s="70">
        <v>1026884</v>
      </c>
      <c r="G27" s="71">
        <v>994756</v>
      </c>
      <c r="H27" s="70">
        <v>834154</v>
      </c>
      <c r="I27" s="71">
        <v>411702</v>
      </c>
      <c r="J27" s="70">
        <v>422452</v>
      </c>
    </row>
    <row r="28" spans="1:10" ht="14.65" thickBot="1" x14ac:dyDescent="0.5">
      <c r="A28" s="77" t="s">
        <v>266</v>
      </c>
      <c r="B28" s="78">
        <v>2966889</v>
      </c>
      <c r="C28" s="71">
        <v>1491832</v>
      </c>
      <c r="D28" s="70">
        <v>1475057</v>
      </c>
      <c r="E28" s="71">
        <v>2371439</v>
      </c>
      <c r="F28" s="70">
        <v>1194260</v>
      </c>
      <c r="G28" s="71">
        <v>1177179</v>
      </c>
      <c r="H28" s="70">
        <v>595450</v>
      </c>
      <c r="I28" s="71">
        <v>297572</v>
      </c>
      <c r="J28" s="70">
        <v>297878</v>
      </c>
    </row>
    <row r="29" spans="1:10" ht="14.65" thickBot="1" x14ac:dyDescent="0.5">
      <c r="A29" s="77" t="s">
        <v>264</v>
      </c>
      <c r="B29" s="78">
        <v>1097206</v>
      </c>
      <c r="C29" s="71">
        <v>555339</v>
      </c>
      <c r="D29" s="70">
        <v>541867</v>
      </c>
      <c r="E29" s="71">
        <v>525435</v>
      </c>
      <c r="F29" s="70">
        <v>269135</v>
      </c>
      <c r="G29" s="71">
        <v>256300</v>
      </c>
      <c r="H29" s="70">
        <v>571771</v>
      </c>
      <c r="I29" s="71">
        <v>286204</v>
      </c>
      <c r="J29" s="70">
        <v>285567</v>
      </c>
    </row>
    <row r="30" spans="1:10" ht="14.65" thickBot="1" x14ac:dyDescent="0.5">
      <c r="A30" s="77" t="s">
        <v>262</v>
      </c>
      <c r="B30" s="78">
        <v>1978502</v>
      </c>
      <c r="C30" s="71">
        <v>1024649</v>
      </c>
      <c r="D30" s="70">
        <v>953853</v>
      </c>
      <c r="E30" s="71">
        <v>1407536</v>
      </c>
      <c r="F30" s="70">
        <v>725472</v>
      </c>
      <c r="G30" s="71">
        <v>682064</v>
      </c>
      <c r="H30" s="70">
        <v>570966</v>
      </c>
      <c r="I30" s="71">
        <v>299177</v>
      </c>
      <c r="J30" s="70">
        <v>271789</v>
      </c>
    </row>
    <row r="31" spans="1:10" ht="12.75" customHeight="1" thickBot="1" x14ac:dyDescent="0.5">
      <c r="A31" s="69" t="s">
        <v>517</v>
      </c>
      <c r="B31" s="70">
        <v>41974218</v>
      </c>
      <c r="C31" s="71">
        <v>21212136</v>
      </c>
      <c r="D31" s="70">
        <v>20762082</v>
      </c>
      <c r="E31" s="71">
        <v>34970562</v>
      </c>
      <c r="F31" s="70">
        <v>17586203</v>
      </c>
      <c r="G31" s="71">
        <v>17384359</v>
      </c>
      <c r="H31" s="70">
        <v>7003656</v>
      </c>
      <c r="I31" s="71">
        <v>3625933</v>
      </c>
      <c r="J31" s="70">
        <v>3377723</v>
      </c>
    </row>
    <row r="32" spans="1:10" ht="12.75" customHeight="1" thickBot="1" x14ac:dyDescent="0.5">
      <c r="A32" s="69" t="s">
        <v>518</v>
      </c>
      <c r="B32" s="70">
        <v>1247953</v>
      </c>
      <c r="C32" s="71">
        <v>612511</v>
      </c>
      <c r="D32" s="70">
        <v>635442</v>
      </c>
      <c r="E32" s="71">
        <v>395200</v>
      </c>
      <c r="F32" s="70">
        <v>194907</v>
      </c>
      <c r="G32" s="71">
        <v>200293</v>
      </c>
      <c r="H32" s="70">
        <v>852753</v>
      </c>
      <c r="I32" s="71">
        <v>417604</v>
      </c>
      <c r="J32" s="70">
        <v>435149</v>
      </c>
    </row>
    <row r="33" spans="1:10" ht="12.75" customHeight="1" thickBot="1" x14ac:dyDescent="0.5">
      <c r="A33" s="69" t="s">
        <v>16</v>
      </c>
      <c r="B33" s="70">
        <v>27743338</v>
      </c>
      <c r="C33" s="71">
        <v>14639465</v>
      </c>
      <c r="D33" s="70">
        <v>13103873</v>
      </c>
      <c r="E33" s="71">
        <v>17344192</v>
      </c>
      <c r="F33" s="70">
        <v>9093476</v>
      </c>
      <c r="G33" s="71">
        <v>8250716</v>
      </c>
      <c r="H33" s="70">
        <v>10399146</v>
      </c>
      <c r="I33" s="71">
        <v>5545989</v>
      </c>
      <c r="J33" s="70">
        <v>4853157</v>
      </c>
    </row>
    <row r="34" spans="1:10" ht="12.75" customHeight="1" thickBot="1" x14ac:dyDescent="0.5">
      <c r="A34" s="69" t="s">
        <v>17</v>
      </c>
      <c r="B34" s="70">
        <v>68548437</v>
      </c>
      <c r="C34" s="71">
        <v>35550997</v>
      </c>
      <c r="D34" s="70">
        <v>32997440</v>
      </c>
      <c r="E34" s="71">
        <v>51500352</v>
      </c>
      <c r="F34" s="70">
        <v>26641747</v>
      </c>
      <c r="G34" s="71">
        <v>24858605</v>
      </c>
      <c r="H34" s="70">
        <v>17048085</v>
      </c>
      <c r="I34" s="71">
        <v>8909250</v>
      </c>
      <c r="J34" s="70">
        <v>8138835</v>
      </c>
    </row>
    <row r="35" spans="1:10" ht="14.65" thickBot="1" x14ac:dyDescent="0.5">
      <c r="A35" s="77" t="s">
        <v>259</v>
      </c>
      <c r="B35" s="78">
        <v>610577</v>
      </c>
      <c r="C35" s="71">
        <v>323070</v>
      </c>
      <c r="D35" s="70">
        <v>287507</v>
      </c>
      <c r="E35" s="71">
        <v>456999</v>
      </c>
      <c r="F35" s="70">
        <v>242797</v>
      </c>
      <c r="G35" s="71">
        <v>214202</v>
      </c>
      <c r="H35" s="70">
        <v>153578</v>
      </c>
      <c r="I35" s="71">
        <v>80273</v>
      </c>
      <c r="J35" s="70">
        <v>73305</v>
      </c>
    </row>
    <row r="36" spans="1:10" ht="12.75" customHeight="1" thickBot="1" x14ac:dyDescent="0.5">
      <c r="A36" s="69" t="s">
        <v>519</v>
      </c>
      <c r="B36" s="70">
        <v>72147030</v>
      </c>
      <c r="C36" s="71">
        <v>36137975</v>
      </c>
      <c r="D36" s="70">
        <v>36009055</v>
      </c>
      <c r="E36" s="71">
        <v>37229590</v>
      </c>
      <c r="F36" s="70">
        <v>18679065</v>
      </c>
      <c r="G36" s="71">
        <v>18550525</v>
      </c>
      <c r="H36" s="70">
        <v>34917440</v>
      </c>
      <c r="I36" s="71">
        <v>17458910</v>
      </c>
      <c r="J36" s="70">
        <v>17458530</v>
      </c>
    </row>
    <row r="37" spans="1:10" ht="12.75" customHeight="1" thickBot="1" x14ac:dyDescent="0.5">
      <c r="A37" s="69" t="s">
        <v>520</v>
      </c>
      <c r="B37" s="70">
        <v>35193978</v>
      </c>
      <c r="C37" s="71">
        <v>17704078</v>
      </c>
      <c r="D37" s="70">
        <v>17489900</v>
      </c>
      <c r="E37" s="71">
        <v>21585313</v>
      </c>
      <c r="F37" s="70">
        <v>10797438</v>
      </c>
      <c r="G37" s="71">
        <v>10787875</v>
      </c>
      <c r="H37" s="70">
        <v>13608665</v>
      </c>
      <c r="I37" s="71">
        <v>6906640</v>
      </c>
      <c r="J37" s="70">
        <v>6702025</v>
      </c>
    </row>
    <row r="38" spans="1:10" ht="14.65" thickBot="1" x14ac:dyDescent="0.5">
      <c r="A38" s="77" t="s">
        <v>265</v>
      </c>
      <c r="B38" s="78">
        <v>3673917</v>
      </c>
      <c r="C38" s="71">
        <v>1874376</v>
      </c>
      <c r="D38" s="70">
        <v>1799541</v>
      </c>
      <c r="E38" s="71">
        <v>2712464</v>
      </c>
      <c r="F38" s="70">
        <v>1387173</v>
      </c>
      <c r="G38" s="71">
        <v>1325291</v>
      </c>
      <c r="H38" s="70">
        <v>961453</v>
      </c>
      <c r="I38" s="71">
        <v>487203</v>
      </c>
      <c r="J38" s="70">
        <v>474250</v>
      </c>
    </row>
    <row r="39" spans="1:10" ht="12.75" customHeight="1" thickBot="1" x14ac:dyDescent="0.5">
      <c r="A39" s="69" t="s">
        <v>521</v>
      </c>
      <c r="B39" s="70">
        <v>199812341</v>
      </c>
      <c r="C39" s="71">
        <v>104480510</v>
      </c>
      <c r="D39" s="70">
        <v>95331831</v>
      </c>
      <c r="E39" s="71">
        <v>155317278</v>
      </c>
      <c r="F39" s="70">
        <v>80992995</v>
      </c>
      <c r="G39" s="71">
        <v>74324283</v>
      </c>
      <c r="H39" s="70">
        <v>44495063</v>
      </c>
      <c r="I39" s="71">
        <v>23487515</v>
      </c>
      <c r="J39" s="70">
        <v>21007548</v>
      </c>
    </row>
    <row r="40" spans="1:10" ht="12.75" customHeight="1" thickBot="1" x14ac:dyDescent="0.5">
      <c r="A40" s="69" t="s">
        <v>522</v>
      </c>
      <c r="B40" s="70">
        <v>10086292</v>
      </c>
      <c r="C40" s="71">
        <v>5137773</v>
      </c>
      <c r="D40" s="70">
        <v>4948519</v>
      </c>
      <c r="E40" s="71">
        <v>7036954</v>
      </c>
      <c r="F40" s="70">
        <v>3519042</v>
      </c>
      <c r="G40" s="71">
        <v>3517912</v>
      </c>
      <c r="H40" s="70">
        <v>3049338</v>
      </c>
      <c r="I40" s="71">
        <v>1618731</v>
      </c>
      <c r="J40" s="70">
        <v>1430607</v>
      </c>
    </row>
    <row r="41" spans="1:10" ht="12.75" customHeight="1" thickBot="1" x14ac:dyDescent="0.5">
      <c r="A41" s="69" t="s">
        <v>523</v>
      </c>
      <c r="B41" s="70">
        <v>91276115</v>
      </c>
      <c r="C41" s="71">
        <v>46809027</v>
      </c>
      <c r="D41" s="70">
        <v>44467088</v>
      </c>
      <c r="E41" s="71">
        <v>62183113</v>
      </c>
      <c r="F41" s="70">
        <v>31844945</v>
      </c>
      <c r="G41" s="71">
        <v>30338168</v>
      </c>
      <c r="H41" s="70">
        <v>29093002</v>
      </c>
      <c r="I41" s="71">
        <v>14964082</v>
      </c>
      <c r="J41" s="70">
        <v>14128920</v>
      </c>
    </row>
    <row r="42" spans="1:10" ht="12.75" customHeight="1" thickBot="1" x14ac:dyDescent="0.5">
      <c r="A42" s="72" t="s">
        <v>524</v>
      </c>
      <c r="B42" s="73">
        <v>1210854977</v>
      </c>
      <c r="C42" s="74">
        <v>623270258</v>
      </c>
      <c r="D42" s="73">
        <v>587584719</v>
      </c>
      <c r="E42" s="74">
        <v>833748852</v>
      </c>
      <c r="F42" s="73">
        <v>427781058</v>
      </c>
      <c r="G42" s="74">
        <v>405967794</v>
      </c>
      <c r="H42" s="73">
        <v>377106125</v>
      </c>
      <c r="I42" s="74">
        <v>195489200</v>
      </c>
      <c r="J42" s="73">
        <v>181616925</v>
      </c>
    </row>
    <row r="43" spans="1:10" ht="12.75" customHeight="1" x14ac:dyDescent="0.45">
      <c r="A43" s="75"/>
      <c r="B43" s="75"/>
      <c r="C43" s="75"/>
      <c r="D43" s="75"/>
      <c r="E43" s="75"/>
      <c r="F43" s="75"/>
      <c r="G43" s="75"/>
      <c r="H43" s="75"/>
      <c r="I43" s="75"/>
      <c r="J43" s="75"/>
    </row>
    <row r="44" spans="1:10" ht="12.75" customHeight="1" x14ac:dyDescent="0.45">
      <c r="A44" s="154" t="s">
        <v>525</v>
      </c>
      <c r="B44" s="154"/>
      <c r="C44" s="154"/>
      <c r="D44" s="76"/>
      <c r="E44" s="76"/>
      <c r="F44" s="76"/>
      <c r="G44" s="76"/>
      <c r="H44" s="76"/>
      <c r="I44" s="76"/>
      <c r="J44" s="76"/>
    </row>
    <row r="45" spans="1:10" ht="12.75" customHeight="1" x14ac:dyDescent="0.45">
      <c r="A45" s="76"/>
      <c r="B45" s="76"/>
      <c r="C45" s="76"/>
      <c r="D45" s="76"/>
      <c r="E45" s="76"/>
      <c r="F45" s="76"/>
      <c r="G45" s="76"/>
      <c r="H45" s="76"/>
      <c r="I45" s="76"/>
      <c r="J45" s="76"/>
    </row>
    <row r="47" spans="1:10" x14ac:dyDescent="0.45">
      <c r="A47" s="67" t="s">
        <v>526</v>
      </c>
      <c r="F47" s="9" t="s">
        <v>532</v>
      </c>
      <c r="G47" s="9">
        <f>SUM(B8,B9,B27:B30,B35,B38)</f>
        <v>45772188</v>
      </c>
    </row>
    <row r="48" spans="1:10" x14ac:dyDescent="0.45">
      <c r="A48" s="67" t="s">
        <v>527</v>
      </c>
      <c r="F48" s="9" t="s">
        <v>533</v>
      </c>
      <c r="G48" s="9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24" sqref="C24:D27"/>
    </sheetView>
  </sheetViews>
  <sheetFormatPr defaultRowHeight="14.25" x14ac:dyDescent="0.45"/>
  <cols>
    <col min="2" max="2" width="24.1328125" customWidth="1"/>
    <col min="3" max="3" width="19.265625" customWidth="1"/>
    <col min="4" max="4" width="19.59765625" bestFit="1" customWidth="1"/>
  </cols>
  <sheetData>
    <row r="1" spans="1:4" x14ac:dyDescent="0.45">
      <c r="A1" s="21" t="s">
        <v>254</v>
      </c>
      <c r="B1" s="21"/>
      <c r="C1" s="21"/>
    </row>
    <row r="2" spans="1:4" ht="28.5" x14ac:dyDescent="0.45">
      <c r="B2" s="50" t="s">
        <v>253</v>
      </c>
      <c r="C2" s="50" t="s">
        <v>252</v>
      </c>
    </row>
    <row r="3" spans="1:4" x14ac:dyDescent="0.45">
      <c r="A3">
        <v>2018</v>
      </c>
      <c r="B3">
        <v>7895</v>
      </c>
      <c r="C3">
        <v>4737</v>
      </c>
    </row>
    <row r="4" spans="1:4" x14ac:dyDescent="0.45">
      <c r="A4" s="67" t="s">
        <v>538</v>
      </c>
    </row>
    <row r="5" spans="1:4" x14ac:dyDescent="0.45">
      <c r="A5" s="67" t="s">
        <v>489</v>
      </c>
    </row>
    <row r="6" spans="1:4" x14ac:dyDescent="0.45">
      <c r="A6" t="s">
        <v>255</v>
      </c>
    </row>
    <row r="7" spans="1:4" x14ac:dyDescent="0.45">
      <c r="A7" t="s">
        <v>256</v>
      </c>
    </row>
    <row r="9" spans="1:4" x14ac:dyDescent="0.45">
      <c r="B9" s="10" t="s">
        <v>257</v>
      </c>
      <c r="C9" s="10" t="s">
        <v>258</v>
      </c>
    </row>
    <row r="10" spans="1:4" x14ac:dyDescent="0.45">
      <c r="B10" t="s">
        <v>259</v>
      </c>
      <c r="C10" s="56">
        <f>'NE Population'!B35</f>
        <v>610577</v>
      </c>
    </row>
    <row r="11" spans="1:4" x14ac:dyDescent="0.45">
      <c r="B11" t="s">
        <v>260</v>
      </c>
      <c r="C11" s="56">
        <f>'NE Population'!B8</f>
        <v>1383727</v>
      </c>
      <c r="D11" s="56"/>
    </row>
    <row r="12" spans="1:4" x14ac:dyDescent="0.45">
      <c r="B12" t="s">
        <v>261</v>
      </c>
      <c r="C12" s="56">
        <f>'NE Population'!B9</f>
        <v>31205576</v>
      </c>
      <c r="D12" s="56"/>
    </row>
    <row r="13" spans="1:4" x14ac:dyDescent="0.45">
      <c r="B13" t="s">
        <v>262</v>
      </c>
      <c r="C13" s="56">
        <f>'NE Population'!B30</f>
        <v>1978502</v>
      </c>
      <c r="D13" s="56"/>
    </row>
    <row r="14" spans="1:4" x14ac:dyDescent="0.45">
      <c r="B14" t="s">
        <v>263</v>
      </c>
      <c r="C14" s="56">
        <f>'NE Population'!B27</f>
        <v>2855794</v>
      </c>
      <c r="D14" s="56"/>
    </row>
    <row r="15" spans="1:4" x14ac:dyDescent="0.45">
      <c r="B15" t="s">
        <v>264</v>
      </c>
      <c r="C15" s="56">
        <f>'NE Population'!B29</f>
        <v>1097206</v>
      </c>
      <c r="D15" s="56"/>
    </row>
    <row r="16" spans="1:4" x14ac:dyDescent="0.45">
      <c r="B16" t="s">
        <v>265</v>
      </c>
      <c r="C16" s="56">
        <f>'NE Population'!B38</f>
        <v>3673917</v>
      </c>
      <c r="D16" s="56"/>
    </row>
    <row r="17" spans="2:4" x14ac:dyDescent="0.45">
      <c r="B17" t="s">
        <v>266</v>
      </c>
      <c r="C17" s="56">
        <f>'NE Population'!B28</f>
        <v>2966889</v>
      </c>
      <c r="D17" s="56"/>
    </row>
    <row r="19" spans="2:4" x14ac:dyDescent="0.45">
      <c r="B19" t="s">
        <v>267</v>
      </c>
      <c r="C19" s="56">
        <f>'NE Population'!B42</f>
        <v>1210854977</v>
      </c>
    </row>
    <row r="21" spans="2:4" x14ac:dyDescent="0.45">
      <c r="B21" t="s">
        <v>268</v>
      </c>
      <c r="C21" s="56">
        <f>C19-SUM(C10:C17)</f>
        <v>1165082789</v>
      </c>
      <c r="D21" s="56"/>
    </row>
    <row r="24" spans="2:4" x14ac:dyDescent="0.45">
      <c r="B24" s="10" t="s">
        <v>269</v>
      </c>
      <c r="C24" s="23">
        <f>(B3*C21+C3*SUM(C10:C17))/C19</f>
        <v>7775.6227232412821</v>
      </c>
      <c r="D24" t="s">
        <v>535</v>
      </c>
    </row>
    <row r="25" spans="2:4" x14ac:dyDescent="0.45">
      <c r="C25" s="7">
        <f>C24/'Conversion Factors'!B61</f>
        <v>2.1598952009003561E-4</v>
      </c>
      <c r="D25" t="s">
        <v>273</v>
      </c>
    </row>
    <row r="26" spans="2:4" x14ac:dyDescent="0.45">
      <c r="C26" s="7">
        <f>C25/'Conversion Factors'!$C$12</f>
        <v>1.5716257188181699E-4</v>
      </c>
      <c r="D26" s="9" t="s">
        <v>78</v>
      </c>
    </row>
    <row r="27" spans="2:4" x14ac:dyDescent="0.45">
      <c r="C27" s="7">
        <f>C26/'Conversion Factors'!$B$17</f>
        <v>2.8695010385579147E-6</v>
      </c>
      <c r="D27" s="9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8" sqref="B8"/>
    </sheetView>
  </sheetViews>
  <sheetFormatPr defaultRowHeight="14.25" x14ac:dyDescent="0.45"/>
  <cols>
    <col min="1" max="1" width="59.1328125" bestFit="1" customWidth="1"/>
  </cols>
  <sheetData>
    <row r="1" spans="1:7" x14ac:dyDescent="0.45">
      <c r="A1" s="20" t="s">
        <v>245</v>
      </c>
      <c r="B1" s="21"/>
      <c r="C1" s="21"/>
      <c r="D1" s="21"/>
      <c r="E1" s="21"/>
    </row>
    <row r="2" spans="1:7" x14ac:dyDescent="0.45">
      <c r="A2" s="1">
        <v>2018</v>
      </c>
      <c r="B2" s="54" t="s">
        <v>23</v>
      </c>
      <c r="C2" s="54" t="s">
        <v>24</v>
      </c>
      <c r="D2" s="54" t="s">
        <v>25</v>
      </c>
      <c r="E2" s="54" t="s">
        <v>26</v>
      </c>
    </row>
    <row r="3" spans="1:7" x14ac:dyDescent="0.45">
      <c r="A3" t="s">
        <v>251</v>
      </c>
      <c r="B3">
        <v>653.5</v>
      </c>
      <c r="C3">
        <v>625.47</v>
      </c>
      <c r="D3">
        <v>675.99</v>
      </c>
      <c r="E3">
        <v>663.86</v>
      </c>
    </row>
    <row r="4" spans="1:7" ht="28.5" x14ac:dyDescent="0.45">
      <c r="A4" s="50" t="s">
        <v>534</v>
      </c>
    </row>
    <row r="5" spans="1:7" x14ac:dyDescent="0.45">
      <c r="A5" s="9" t="s">
        <v>246</v>
      </c>
      <c r="B5" s="9">
        <f>AVERAGE(B3:E3)</f>
        <v>654.70500000000004</v>
      </c>
      <c r="C5" s="9" t="s">
        <v>536</v>
      </c>
    </row>
    <row r="6" spans="1:7" x14ac:dyDescent="0.45">
      <c r="A6" s="9"/>
      <c r="B6" s="7">
        <f>B5/'Conversion Factors'!B57</f>
        <v>1.0288742494291988E-3</v>
      </c>
      <c r="C6" s="9" t="s">
        <v>537</v>
      </c>
    </row>
    <row r="7" spans="1:7" x14ac:dyDescent="0.45">
      <c r="A7" s="9"/>
      <c r="B7" s="7">
        <f>B6/'Conversion Factors'!$C$12</f>
        <v>7.4864985632572267E-4</v>
      </c>
      <c r="C7" s="9" t="s">
        <v>78</v>
      </c>
    </row>
    <row r="8" spans="1:7" x14ac:dyDescent="0.45">
      <c r="A8" s="9"/>
      <c r="B8" s="7">
        <f>B7/'Conversion Factors'!$B$17</f>
        <v>1.3668976745037843E-5</v>
      </c>
      <c r="C8" s="9" t="s">
        <v>77</v>
      </c>
    </row>
    <row r="11" spans="1:7" x14ac:dyDescent="0.45">
      <c r="A11" s="67" t="s">
        <v>538</v>
      </c>
    </row>
    <row r="12" spans="1:7" x14ac:dyDescent="0.45">
      <c r="A12" s="67" t="s">
        <v>539</v>
      </c>
    </row>
    <row r="16" spans="1:7" x14ac:dyDescent="0.45">
      <c r="G16" s="67" t="s">
        <v>538</v>
      </c>
    </row>
    <row r="17" spans="2:7" x14ac:dyDescent="0.45">
      <c r="G17" s="67" t="s">
        <v>565</v>
      </c>
    </row>
    <row r="19" spans="2:7" x14ac:dyDescent="0.45">
      <c r="B19" s="9"/>
    </row>
    <row r="20" spans="2:7" x14ac:dyDescent="0.45">
      <c r="B20" s="7"/>
    </row>
    <row r="21" spans="2:7" x14ac:dyDescent="0.45">
      <c r="B21" s="7"/>
      <c r="C21" s="9"/>
    </row>
    <row r="22" spans="2:7" x14ac:dyDescent="0.45">
      <c r="B22" s="7"/>
      <c r="C22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About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Start Year Prices</vt:lpstr>
      <vt:lpstr>AEO2019 Table 12</vt:lpstr>
      <vt:lpstr>AEO2018 Table 3</vt:lpstr>
      <vt:lpstr>BFCpUEbS-electricity</vt:lpstr>
      <vt:lpstr>BFCpUEbS-coal</vt:lpstr>
      <vt:lpstr>BFCpUEbS-natural-gas</vt:lpstr>
      <vt:lpstr>BFCpUEbS-nuclear</vt:lpstr>
      <vt:lpstr>BFCpUEbS-hydro</vt:lpstr>
      <vt:lpstr>BFCpUEbS-wind</vt:lpstr>
      <vt:lpstr>BFCpUEbS-solar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BFCpUEbS-jet-fuel-or-kerosene</vt:lpstr>
      <vt:lpstr>BFCpUEbS-heat</vt:lpstr>
      <vt:lpstr>BFCpUEbS-lignite</vt:lpstr>
      <vt:lpstr>BFCpUEbS-geothermal</vt:lpstr>
      <vt:lpstr>BFCpUEbS-crude-oil</vt:lpstr>
      <vt:lpstr>BFCpUEbS-heavy-fuel-oil</vt:lpstr>
      <vt:lpstr>BFCpUEbS-lpg-propane-or-butane</vt:lpstr>
      <vt:lpstr>BFCpUEbS-municipal-solid-waste</vt:lpstr>
      <vt:lpstr>BFCpUEbS-hydrogen</vt:lpstr>
    </vt:vector>
  </TitlesOfParts>
  <Manager/>
  <Company>EIA\DOE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Megan Mahajan</cp:lastModifiedBy>
  <cp:revision/>
  <dcterms:created xsi:type="dcterms:W3CDTF">2012-03-07T20:42:24Z</dcterms:created>
  <dcterms:modified xsi:type="dcterms:W3CDTF">2020-03-10T18:56:45Z</dcterms:modified>
  <cp:category/>
  <cp:contentStatus/>
</cp:coreProperties>
</file>