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t\Dropbox\EPS\Input Data for India 2.0\add-outputs\SCoC\"/>
    </mc:Choice>
  </mc:AlternateContent>
  <xr:revisionPtr revIDLastSave="0" documentId="13_ncr:1_{82ABAC73-56F5-4930-BC7F-A42045F73027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About" sheetId="1" r:id="rId1"/>
    <sheet name="India SCC estimates" sheetId="5" r:id="rId2"/>
    <sheet name="ConversionFactor" sheetId="4" r:id="rId3"/>
    <sheet name="India Projections" sheetId="6" r:id="rId4"/>
    <sheet name="Calcs" sheetId="2" r:id="rId5"/>
    <sheet name="SCoC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5" l="1"/>
  <c r="E7" i="5"/>
  <c r="F7" i="5"/>
  <c r="C7" i="5"/>
  <c r="A54" i="1" l="1"/>
  <c r="D5" i="6" l="1"/>
  <c r="E5" i="6"/>
  <c r="F5" i="6"/>
  <c r="C5" i="6"/>
  <c r="D4" i="6"/>
  <c r="E4" i="6"/>
  <c r="F4" i="6"/>
  <c r="C4" i="6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10" i="6"/>
  <c r="F16" i="5"/>
  <c r="F17" i="5" s="1"/>
  <c r="F19" i="5" s="1"/>
  <c r="F20" i="5" s="1"/>
  <c r="F22" i="5" s="1"/>
  <c r="F23" i="5" s="1"/>
  <c r="F24" i="5" s="1"/>
  <c r="A48" i="1"/>
  <c r="B8" i="5" l="1"/>
  <c r="B6" i="6" s="1"/>
  <c r="B9" i="6" s="1"/>
  <c r="A45" i="1"/>
  <c r="B12" i="5" s="1"/>
  <c r="G56" i="4"/>
  <c r="J56" i="4" s="1"/>
  <c r="J55" i="4"/>
  <c r="G55" i="4"/>
  <c r="J54" i="4"/>
  <c r="G54" i="4"/>
  <c r="G53" i="4"/>
  <c r="J53" i="4" s="1"/>
  <c r="G52" i="4"/>
  <c r="J52" i="4" s="1"/>
  <c r="J51" i="4"/>
  <c r="G51" i="4"/>
  <c r="J50" i="4"/>
  <c r="G50" i="4"/>
  <c r="I49" i="4"/>
  <c r="I50" i="4" s="1"/>
  <c r="G49" i="4"/>
  <c r="J49" i="4" s="1"/>
  <c r="J48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B10" i="6" l="1"/>
  <c r="B6" i="2"/>
  <c r="E6" i="2" s="1"/>
  <c r="B4" i="2"/>
  <c r="E4" i="2" s="1"/>
  <c r="B11" i="6"/>
  <c r="B7" i="2"/>
  <c r="E7" i="2" s="1"/>
  <c r="I51" i="4"/>
  <c r="I52" i="4" s="1"/>
  <c r="I53" i="4" s="1"/>
  <c r="I54" i="4" s="1"/>
  <c r="I55" i="4" s="1"/>
  <c r="I56" i="4" s="1"/>
  <c r="J57" i="4"/>
  <c r="B5" i="2" l="1"/>
  <c r="E5" i="2" s="1"/>
  <c r="B12" i="6"/>
  <c r="B8" i="2"/>
  <c r="E8" i="2" s="1"/>
  <c r="J58" i="4"/>
  <c r="B13" i="6" l="1"/>
  <c r="B9" i="2"/>
  <c r="E9" i="2" s="1"/>
  <c r="B7" i="3" s="1"/>
  <c r="B3" i="3"/>
  <c r="B4" i="3"/>
  <c r="B5" i="3"/>
  <c r="B6" i="3"/>
  <c r="B2" i="3"/>
  <c r="D5" i="2"/>
  <c r="A3" i="3" s="1"/>
  <c r="D6" i="2"/>
  <c r="A4" i="3" s="1"/>
  <c r="D7" i="2"/>
  <c r="A5" i="3" s="1"/>
  <c r="D8" i="2"/>
  <c r="A6" i="3" s="1"/>
  <c r="D9" i="2"/>
  <c r="A7" i="3" s="1"/>
  <c r="D10" i="2"/>
  <c r="A8" i="3" s="1"/>
  <c r="D11" i="2"/>
  <c r="A9" i="3" s="1"/>
  <c r="D12" i="2"/>
  <c r="A10" i="3" s="1"/>
  <c r="D13" i="2"/>
  <c r="A11" i="3" s="1"/>
  <c r="D14" i="2"/>
  <c r="A12" i="3" s="1"/>
  <c r="D15" i="2"/>
  <c r="A13" i="3" s="1"/>
  <c r="D16" i="2"/>
  <c r="A14" i="3" s="1"/>
  <c r="D17" i="2"/>
  <c r="A15" i="3" s="1"/>
  <c r="D18" i="2"/>
  <c r="A16" i="3" s="1"/>
  <c r="D19" i="2"/>
  <c r="A17" i="3" s="1"/>
  <c r="D20" i="2"/>
  <c r="A18" i="3" s="1"/>
  <c r="D21" i="2"/>
  <c r="A19" i="3" s="1"/>
  <c r="D22" i="2"/>
  <c r="A20" i="3" s="1"/>
  <c r="D23" i="2"/>
  <c r="A21" i="3" s="1"/>
  <c r="D24" i="2"/>
  <c r="A22" i="3" s="1"/>
  <c r="D25" i="2"/>
  <c r="A23" i="3" s="1"/>
  <c r="D26" i="2"/>
  <c r="A24" i="3" s="1"/>
  <c r="D27" i="2"/>
  <c r="A25" i="3" s="1"/>
  <c r="D28" i="2"/>
  <c r="A26" i="3" s="1"/>
  <c r="D29" i="2"/>
  <c r="A27" i="3" s="1"/>
  <c r="D30" i="2"/>
  <c r="A28" i="3" s="1"/>
  <c r="D31" i="2"/>
  <c r="A29" i="3" s="1"/>
  <c r="D32" i="2"/>
  <c r="A30" i="3" s="1"/>
  <c r="D33" i="2"/>
  <c r="A31" i="3" s="1"/>
  <c r="D34" i="2"/>
  <c r="A32" i="3" s="1"/>
  <c r="D35" i="2"/>
  <c r="A33" i="3" s="1"/>
  <c r="D36" i="2"/>
  <c r="A34" i="3" s="1"/>
  <c r="D37" i="2"/>
  <c r="A35" i="3" s="1"/>
  <c r="D38" i="2"/>
  <c r="A36" i="3" s="1"/>
  <c r="D39" i="2"/>
  <c r="A37" i="3" s="1"/>
  <c r="D40" i="2"/>
  <c r="A38" i="3" s="1"/>
  <c r="D41" i="2"/>
  <c r="A39" i="3" s="1"/>
  <c r="D42" i="2"/>
  <c r="A40" i="3" s="1"/>
  <c r="D43" i="2"/>
  <c r="A41" i="3" s="1"/>
  <c r="D44" i="2"/>
  <c r="A42" i="3" s="1"/>
  <c r="D4" i="2"/>
  <c r="A2" i="3" s="1"/>
  <c r="B14" i="6" l="1"/>
  <c r="B10" i="2"/>
  <c r="E10" i="2" s="1"/>
  <c r="B8" i="3" s="1"/>
  <c r="B15" i="6" l="1"/>
  <c r="B11" i="2"/>
  <c r="E11" i="2" s="1"/>
  <c r="B9" i="3" s="1"/>
  <c r="B16" i="6" l="1"/>
  <c r="B12" i="2"/>
  <c r="E12" i="2" s="1"/>
  <c r="B10" i="3" s="1"/>
  <c r="B17" i="6" l="1"/>
  <c r="B13" i="2"/>
  <c r="E13" i="2" s="1"/>
  <c r="B11" i="3" s="1"/>
  <c r="B14" i="2" l="1"/>
  <c r="E14" i="2" s="1"/>
  <c r="B12" i="3" s="1"/>
  <c r="B18" i="6"/>
  <c r="C6" i="6"/>
  <c r="B15" i="2" l="1"/>
  <c r="E15" i="2" s="1"/>
  <c r="B13" i="3" s="1"/>
  <c r="B19" i="6"/>
  <c r="B20" i="6" l="1"/>
  <c r="B16" i="2"/>
  <c r="E16" i="2" s="1"/>
  <c r="B14" i="3" s="1"/>
  <c r="B21" i="6" l="1"/>
  <c r="B17" i="2"/>
  <c r="E17" i="2" s="1"/>
  <c r="B15" i="3" s="1"/>
  <c r="B22" i="6" l="1"/>
  <c r="B18" i="2"/>
  <c r="E18" i="2" s="1"/>
  <c r="B16" i="3" s="1"/>
  <c r="D6" i="6" l="1"/>
  <c r="B19" i="2"/>
  <c r="E19" i="2" s="1"/>
  <c r="B17" i="3" s="1"/>
  <c r="B23" i="6"/>
  <c r="B24" i="6" l="1"/>
  <c r="B20" i="2"/>
  <c r="E20" i="2" s="1"/>
  <c r="B18" i="3" s="1"/>
  <c r="B25" i="6" l="1"/>
  <c r="B21" i="2"/>
  <c r="E21" i="2" s="1"/>
  <c r="B19" i="3" s="1"/>
  <c r="B26" i="6" l="1"/>
  <c r="B22" i="2"/>
  <c r="E22" i="2" s="1"/>
  <c r="B20" i="3" s="1"/>
  <c r="B27" i="6" l="1"/>
  <c r="B23" i="2"/>
  <c r="E23" i="2" s="1"/>
  <c r="B21" i="3" s="1"/>
  <c r="B24" i="2" l="1"/>
  <c r="E24" i="2" s="1"/>
  <c r="B22" i="3" s="1"/>
  <c r="E6" i="6"/>
  <c r="B28" i="6"/>
  <c r="B29" i="6" l="1"/>
  <c r="B25" i="2"/>
  <c r="E25" i="2" s="1"/>
  <c r="B23" i="3" s="1"/>
  <c r="B30" i="6" l="1"/>
  <c r="B26" i="2"/>
  <c r="E26" i="2" s="1"/>
  <c r="B24" i="3" s="1"/>
  <c r="B31" i="6" l="1"/>
  <c r="B27" i="2"/>
  <c r="E27" i="2" s="1"/>
  <c r="B25" i="3" s="1"/>
  <c r="B32" i="6" l="1"/>
  <c r="B28" i="2"/>
  <c r="E28" i="2" s="1"/>
  <c r="B26" i="3" s="1"/>
  <c r="B33" i="6" l="1"/>
  <c r="B29" i="2"/>
  <c r="E29" i="2" s="1"/>
  <c r="B27" i="3" s="1"/>
  <c r="B34" i="6" l="1"/>
  <c r="B30" i="2"/>
  <c r="E30" i="2" s="1"/>
  <c r="B28" i="3" s="1"/>
  <c r="B35" i="6" l="1"/>
  <c r="B31" i="2"/>
  <c r="E31" i="2" s="1"/>
  <c r="B29" i="3" s="1"/>
  <c r="B36" i="6" l="1"/>
  <c r="B32" i="2"/>
  <c r="E32" i="2" s="1"/>
  <c r="B30" i="3" s="1"/>
  <c r="B37" i="6" l="1"/>
  <c r="B33" i="2"/>
  <c r="E33" i="2" s="1"/>
  <c r="B31" i="3" s="1"/>
  <c r="B38" i="6" l="1"/>
  <c r="B34" i="2"/>
  <c r="E34" i="2" s="1"/>
  <c r="B32" i="3" s="1"/>
  <c r="B39" i="6" l="1"/>
  <c r="B35" i="2"/>
  <c r="E35" i="2" s="1"/>
  <c r="B33" i="3" s="1"/>
  <c r="B40" i="6" l="1"/>
  <c r="B36" i="2"/>
  <c r="E36" i="2" s="1"/>
  <c r="B34" i="3" s="1"/>
  <c r="B41" i="6" l="1"/>
  <c r="B37" i="2"/>
  <c r="E37" i="2" s="1"/>
  <c r="B35" i="3" s="1"/>
  <c r="B42" i="6" l="1"/>
  <c r="B38" i="2"/>
  <c r="E38" i="2" s="1"/>
  <c r="B36" i="3" s="1"/>
  <c r="B43" i="6" l="1"/>
  <c r="B39" i="2"/>
  <c r="E39" i="2" s="1"/>
  <c r="B37" i="3" s="1"/>
  <c r="B44" i="6" l="1"/>
  <c r="B40" i="2"/>
  <c r="E40" i="2" s="1"/>
  <c r="B38" i="3" s="1"/>
  <c r="B45" i="6" l="1"/>
  <c r="B41" i="2"/>
  <c r="E41" i="2" s="1"/>
  <c r="B39" i="3" s="1"/>
  <c r="B46" i="6" l="1"/>
  <c r="B42" i="2"/>
  <c r="E42" i="2" s="1"/>
  <c r="B40" i="3" s="1"/>
  <c r="B47" i="6" l="1"/>
  <c r="B43" i="2"/>
  <c r="E43" i="2" s="1"/>
  <c r="B41" i="3" s="1"/>
  <c r="B44" i="2" l="1"/>
  <c r="E44" i="2" s="1"/>
  <c r="B42" i="3" s="1"/>
  <c r="F6" i="6"/>
</calcChain>
</file>

<file path=xl/sharedStrings.xml><?xml version="1.0" encoding="utf-8"?>
<sst xmlns="http://schemas.openxmlformats.org/spreadsheetml/2006/main" count="212" uniqueCount="173">
  <si>
    <t>Source:</t>
  </si>
  <si>
    <t>Year</t>
  </si>
  <si>
    <t>Data in 2012 dollars/gram CO2</t>
  </si>
  <si>
    <t>SCoC Social Cost of Carbon</t>
  </si>
  <si>
    <t>Notes:</t>
  </si>
  <si>
    <t>Social Cost of Carbon ($/g CO2e)</t>
  </si>
  <si>
    <t>Country-level social cost of carbon</t>
  </si>
  <si>
    <t>https://www.nature.com/articles/s41558-018-0282-y.epdf?author_access_token=XLBRLEGdT_Kv0n8_OnvpedRgN0jAjWel9jnR3ZoTv0Ms70oz073vBeHQkQJXsJbey6vjdAHHSPxkHEN8nflPeQI6U86-MxWO1T1uUiSvN2A-srp5G9s7YwGWt6-cuKn2e83mvZEpXG3r-J0nv0gYuA%3D%3D</t>
  </si>
  <si>
    <t>Historical Consumer Price Index for All Urban Consumers (CPI-U): U.S. city average, all items, index</t>
  </si>
  <si>
    <t>averages — Continued</t>
  </si>
  <si>
    <t>[1982-84=100, unless otherwise noted]</t>
  </si>
  <si>
    <t>Semiannual averages</t>
  </si>
  <si>
    <t>Annual avg.</t>
  </si>
  <si>
    <t>Percent change from previous</t>
  </si>
  <si>
    <t>Multiply by to get 2012 Dollars</t>
  </si>
  <si>
    <t>1st half</t>
  </si>
  <si>
    <t>2nd half</t>
  </si>
  <si>
    <t>Dec.</t>
  </si>
  <si>
    <t>1968.............................................................................     .</t>
  </si>
  <si>
    <t>–</t>
  </si>
  <si>
    <t>1969.............................................................................     .</t>
  </si>
  <si>
    <t>1970.............................................................................     .</t>
  </si>
  <si>
    <t>1971.............................................................................     .</t>
  </si>
  <si>
    <t>1972.............................................................................     .</t>
  </si>
  <si>
    <t>1973.............................................................................     .</t>
  </si>
  <si>
    <t>1974.............................................................................     .</t>
  </si>
  <si>
    <t>1975.............................................................................     .</t>
  </si>
  <si>
    <t>1976.............................................................................     .</t>
  </si>
  <si>
    <t>1977.............................................................................     .</t>
  </si>
  <si>
    <t>1978.............................................................................     .</t>
  </si>
  <si>
    <t>1979.............................................................................     .</t>
  </si>
  <si>
    <t>1980.............................................................................     .</t>
  </si>
  <si>
    <t>1981.............................................................................     .</t>
  </si>
  <si>
    <t>1982.............................................................................     .</t>
  </si>
  <si>
    <t>1983.............................................................................     .</t>
  </si>
  <si>
    <t>1984.............................................................................     .</t>
  </si>
  <si>
    <t>1985.............................................................................     .</t>
  </si>
  <si>
    <t>1986.............................................................................     .</t>
  </si>
  <si>
    <t>1987.............................................................................     .</t>
  </si>
  <si>
    <t>1988.............................................................................     .</t>
  </si>
  <si>
    <t>1989.............................................................................     .</t>
  </si>
  <si>
    <t>1990.............................................................................     .</t>
  </si>
  <si>
    <t>1991.............................................................................     .</t>
  </si>
  <si>
    <t>1992.............................................................................     .</t>
  </si>
  <si>
    <t>1993.............................................................................     .</t>
  </si>
  <si>
    <t>1994.............................................................................     .</t>
  </si>
  <si>
    <t>1995.............................................................................     .</t>
  </si>
  <si>
    <t>1996.............................................................................     .</t>
  </si>
  <si>
    <t>1997.............................................................................      .</t>
  </si>
  <si>
    <t>1998.............................................................................     .</t>
  </si>
  <si>
    <t>1999.............................................................................     .</t>
  </si>
  <si>
    <t>2000.............................................................................     .</t>
  </si>
  <si>
    <t>2001.............................................................................     .</t>
  </si>
  <si>
    <t>2002.............................................................................     .</t>
  </si>
  <si>
    <t>2003.............................................................................     .</t>
  </si>
  <si>
    <t>2004.............................................................................     .</t>
  </si>
  <si>
    <t>2005.............................................................................     .</t>
  </si>
  <si>
    <t>2006.............................................................................     .</t>
  </si>
  <si>
    <t>2007.............................................................................     .</t>
  </si>
  <si>
    <t>2008.............................................................................     .</t>
  </si>
  <si>
    <t>2009.............................................................................     .</t>
  </si>
  <si>
    <t>2010.............................................................................     .</t>
  </si>
  <si>
    <t>2011.............................................................................     .</t>
  </si>
  <si>
    <t>2012.............................................................................     .</t>
  </si>
  <si>
    <t>2013.............................................................................     .</t>
  </si>
  <si>
    <t>2014.............................................................................     .</t>
  </si>
  <si>
    <t>2015.............................................................................     .</t>
  </si>
  <si>
    <t>2016.............................................................................     .</t>
  </si>
  <si>
    <t>2017.............................................................................     .</t>
  </si>
  <si>
    <t>2018.............................................................................     .</t>
  </si>
  <si>
    <t>U.S. Bureau of Labor Statistics</t>
  </si>
  <si>
    <t>Historical CPI-U</t>
  </si>
  <si>
    <t>https://www.bls.gov/cpi/tables/supplemental-files/historical-cpi-u-201812.pdf</t>
  </si>
  <si>
    <t>Page 4</t>
  </si>
  <si>
    <t>Note:</t>
  </si>
  <si>
    <t>We use these CPI data in many input variables to adjust all currency</t>
  </si>
  <si>
    <t>to the same base year.  We use 2012 dollars, the year before the first</t>
  </si>
  <si>
    <t>simulated year in the model.</t>
  </si>
  <si>
    <t xml:space="preserve">Since the current "cpi.xlsx" sheet includes conversion factors only till 2018, we forecast the factor till 2020 based on </t>
  </si>
  <si>
    <t>linear trendline estimate between 2010-18.</t>
  </si>
  <si>
    <t>Country level results, page 897</t>
  </si>
  <si>
    <t>See ConversionFactor tab for calculations</t>
  </si>
  <si>
    <t>2020 to 2012 Conversion factor:</t>
  </si>
  <si>
    <t>Forecast for 2020:</t>
  </si>
  <si>
    <t>Sources:</t>
  </si>
  <si>
    <t>https://www.pnas.org/content/114/7/1518</t>
  </si>
  <si>
    <t>Revisiting the Social Cost of Carbon</t>
  </si>
  <si>
    <t>Ricke et al</t>
  </si>
  <si>
    <t>Nordhaus</t>
  </si>
  <si>
    <t>Revised DICE model results - regional estimate for India</t>
  </si>
  <si>
    <t>Table 2. Regional SCC</t>
  </si>
  <si>
    <t>Region</t>
  </si>
  <si>
    <t>India</t>
  </si>
  <si>
    <t>2010$</t>
  </si>
  <si>
    <t>RICE 2010</t>
  </si>
  <si>
    <t>%global</t>
  </si>
  <si>
    <t>FUND 2013</t>
  </si>
  <si>
    <t>PAGE 2011</t>
  </si>
  <si>
    <t>DICE 2016R</t>
  </si>
  <si>
    <t>Source: DICE 2016R model results, PNAS</t>
  </si>
  <si>
    <t>Revisiting the Social Cost of Carbon (Nordhaus, 2017)</t>
  </si>
  <si>
    <t>Country-level SCoC (Ricke et al, 2018)</t>
  </si>
  <si>
    <t>$t/CO2</t>
  </si>
  <si>
    <t>2020$</t>
  </si>
  <si>
    <t>2010 to 2012 Conversion factor:</t>
  </si>
  <si>
    <t>2012$</t>
  </si>
  <si>
    <t>(Brookings, India)</t>
  </si>
  <si>
    <t>kg/kWh</t>
  </si>
  <si>
    <t>kWh/kg</t>
  </si>
  <si>
    <t>tCO2/MWh</t>
  </si>
  <si>
    <t>(CEA, Baseline CO2 database)</t>
  </si>
  <si>
    <t>Estimation of SCoC based on India's Coal Cess</t>
  </si>
  <si>
    <t>Wtd. avg. specific coal consumption of thermal plants in 2017</t>
  </si>
  <si>
    <t>MWh/kg</t>
  </si>
  <si>
    <t>Wtd. avg. specific emissions for coal stations in 2017</t>
  </si>
  <si>
    <t>tCO2/kg</t>
  </si>
  <si>
    <t>tCO2/tonne</t>
  </si>
  <si>
    <t>Coal Cess/GST Compensation Cess</t>
  </si>
  <si>
    <t>INR/tonne</t>
  </si>
  <si>
    <t>SCC 2015, $/tCO2</t>
  </si>
  <si>
    <t>INR/tCO2</t>
  </si>
  <si>
    <t>(2018 INR)</t>
  </si>
  <si>
    <t>(CERC Order)</t>
  </si>
  <si>
    <t>USD to INR (2018)</t>
  </si>
  <si>
    <t>Table 1: Global SCC by different assumptions</t>
  </si>
  <si>
    <t>Baseline</t>
  </si>
  <si>
    <t>YoY growth</t>
  </si>
  <si>
    <t>(2012 USD)</t>
  </si>
  <si>
    <t>India SCC</t>
  </si>
  <si>
    <t>Growth</t>
  </si>
  <si>
    <t>Source Data in 2012 dollars/metric ton CO2</t>
  </si>
  <si>
    <t>SCoC (USD/tCO2)</t>
  </si>
  <si>
    <t>SCoC (USD/gCO2)</t>
  </si>
  <si>
    <t>The estimates for India from recent global studies for country-level SCC's vary widely.</t>
  </si>
  <si>
    <t>We compare India estimates across studies reviewed in Nordhaus (2017), Ricke et al (2018) and an</t>
  </si>
  <si>
    <t xml:space="preserve">We adjust all estimates to 2012 dollars </t>
  </si>
  <si>
    <t>for the baseline scenario which includes existing climate policies.</t>
  </si>
  <si>
    <t>Central Electricity Regulatory Commission</t>
  </si>
  <si>
    <t>http://www.cercind.gov.in/2018/orders/13SM.pdf</t>
  </si>
  <si>
    <t>Item 8, page 8</t>
  </si>
  <si>
    <t>Order dated 14/03/2018</t>
  </si>
  <si>
    <t>https://www.brookings.edu/wp-content/uploads/2019/05/Electric-book-Supply-for-web.pdf</t>
  </si>
  <si>
    <t>Rate of coal cess/GST compensation cess</t>
  </si>
  <si>
    <t>Brookings India</t>
  </si>
  <si>
    <t>Table 14, page 29</t>
  </si>
  <si>
    <t>The Future of Indian Electricity Supply</t>
  </si>
  <si>
    <t>estimate calculated by benchmarking SCoC to the Indian coal cess of INR 400/tonne.</t>
  </si>
  <si>
    <t>USD/tCO2</t>
  </si>
  <si>
    <t>(2018 USD)</t>
  </si>
  <si>
    <t>2018 to 2012 Conversion factor:</t>
  </si>
  <si>
    <t>Weighted average emissions for coal power plants in India</t>
  </si>
  <si>
    <t>Weighted average specific coal consumption for coal-based plants in India</t>
  </si>
  <si>
    <t>Central Electricity Authority</t>
  </si>
  <si>
    <t>CO2 Baseline Database for the Indian Power Sector</t>
  </si>
  <si>
    <t>http://www.cea.nic.in/reports/others/thermal/tpece/cdm_co2/user_guide_ver13.pdf</t>
  </si>
  <si>
    <t>Table 5, page 14</t>
  </si>
  <si>
    <t>&lt;--- too high</t>
  </si>
  <si>
    <t>https://www.rbi.org.in/Scripts/PublicationsView.aspx?id=19131</t>
  </si>
  <si>
    <t>USD-INR annual average exchange rate for 2018</t>
  </si>
  <si>
    <t>Reserve Bank of India</t>
  </si>
  <si>
    <t>Handbook of Statistics on Indian Economy</t>
  </si>
  <si>
    <t>Table 140 : Exchange Rate of the Indian Rupee vis-à-vis the US Dollar</t>
  </si>
  <si>
    <t>Sources used for estimation of SCoC from India's coal cess</t>
  </si>
  <si>
    <t xml:space="preserve">It is seen that there is little consensus among the estimates of regional SCoC's across various </t>
  </si>
  <si>
    <t>Global</t>
  </si>
  <si>
    <t>Others</t>
  </si>
  <si>
    <t>The Nordhaus 2016R India value (2.93) is the closest one to the only existing proxy for</t>
  </si>
  <si>
    <t>an official Indian SCoC, i.e. the price of the coal cess. We find this value to be too low, however,</t>
  </si>
  <si>
    <t>and use the value from the PAGE2011 study (22% of global) applied to the global value</t>
  </si>
  <si>
    <t>For future scaling, we use the growth rate of the global SCoC</t>
  </si>
  <si>
    <t>estimated in the DICE 2016R model. This is at a discount rate of 5%.</t>
  </si>
  <si>
    <t xml:space="preserve">studies. Hence, based on consultations with economic experts, we choose a median SCoC-India </t>
  </si>
  <si>
    <t xml:space="preserve">estimate from the review of various estimates presented in Nordhaus (2017).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</si>
</sst>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&quot;$&quot;#,##0"/>
    <numFmt numFmtId="166" formatCode="0.0"/>
    <numFmt numFmtId="167" formatCode="0.000"/>
    <numFmt numFmtId="168" formatCode="0.000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4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5" fontId="0" fillId="0" borderId="0" xfId="0" applyNumberForma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11" fontId="0" fillId="0" borderId="0" xfId="0" applyNumberFormat="1"/>
    <xf numFmtId="0" fontId="0" fillId="0" borderId="0" xfId="0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67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0" fillId="5" borderId="0" xfId="0" applyFill="1"/>
    <xf numFmtId="0" fontId="1" fillId="6" borderId="0" xfId="0" applyFont="1" applyFill="1"/>
    <xf numFmtId="0" fontId="1" fillId="0" borderId="0" xfId="0" applyFont="1" applyFill="1"/>
    <xf numFmtId="0" fontId="0" fillId="0" borderId="5" xfId="0" applyBorder="1"/>
    <xf numFmtId="0" fontId="0" fillId="0" borderId="5" xfId="0" applyBorder="1" applyAlignment="1">
      <alignment horizontal="center"/>
    </xf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1" fillId="2" borderId="0" xfId="0" applyFont="1" applyFill="1"/>
    <xf numFmtId="0" fontId="0" fillId="2" borderId="0" xfId="0" applyFill="1"/>
    <xf numFmtId="0" fontId="6" fillId="0" borderId="0" xfId="0" applyFont="1"/>
    <xf numFmtId="0" fontId="0" fillId="7" borderId="0" xfId="0" applyFill="1"/>
    <xf numFmtId="0" fontId="1" fillId="0" borderId="0" xfId="0" applyFont="1" applyFill="1" applyBorder="1"/>
    <xf numFmtId="2" fontId="1" fillId="7" borderId="0" xfId="0" applyNumberFormat="1" applyFont="1" applyFill="1" applyAlignment="1">
      <alignment horizontal="center"/>
    </xf>
    <xf numFmtId="2" fontId="1" fillId="7" borderId="0" xfId="0" applyNumberFormat="1" applyFont="1" applyFill="1"/>
    <xf numFmtId="0" fontId="7" fillId="0" borderId="0" xfId="0" applyFont="1"/>
    <xf numFmtId="0" fontId="1" fillId="6" borderId="5" xfId="0" applyFont="1" applyFill="1" applyBorder="1"/>
    <xf numFmtId="2" fontId="8" fillId="8" borderId="0" xfId="0" applyNumberFormat="1" applyFont="1" applyFill="1"/>
    <xf numFmtId="168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Fill="1" applyBorder="1"/>
    <xf numFmtId="2" fontId="0" fillId="0" borderId="0" xfId="0" applyNumberFormat="1" applyBorder="1" applyAlignment="1">
      <alignment horizontal="center"/>
    </xf>
    <xf numFmtId="2" fontId="0" fillId="5" borderId="0" xfId="0" applyNumberForma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</xdr:colOff>
      <xdr:row>0</xdr:row>
      <xdr:rowOff>76200</xdr:rowOff>
    </xdr:from>
    <xdr:to>
      <xdr:col>17</xdr:col>
      <xdr:colOff>162973</xdr:colOff>
      <xdr:row>13</xdr:row>
      <xdr:rowOff>143504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6564D6-8B9B-40B6-BB7B-37867FF03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2825" y="76200"/>
          <a:ext cx="4411123" cy="25438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514350</xdr:colOff>
      <xdr:row>0</xdr:row>
      <xdr:rowOff>85725</xdr:rowOff>
    </xdr:from>
    <xdr:to>
      <xdr:col>17</xdr:col>
      <xdr:colOff>66676</xdr:colOff>
      <xdr:row>12</xdr:row>
      <xdr:rowOff>148090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0B5EBC-7408-43F3-A110-0532EC90F7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2725" y="85725"/>
          <a:ext cx="4429126" cy="23483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nas.org/content/114/7/1518" TargetMode="External"/><Relationship Id="rId2" Type="http://schemas.openxmlformats.org/officeDocument/2006/relationships/hyperlink" Target="http://www.cercind.gov.in/2018/orders/13SM.pdf" TargetMode="External"/><Relationship Id="rId1" Type="http://schemas.openxmlformats.org/officeDocument/2006/relationships/hyperlink" Target="https://www.nature.com/articles/s41558-018-0282-y.epdf?author_access_token=XLBRLEGdT_Kv0n8_OnvpedRgN0jAjWel9jnR3ZoTv0Ms70oz073vBeHQkQJXsJbey6vjdAHHSPxkHEN8nflPeQI6U86-MxWO1T1uUiSvN2A-srp5G9s7YwGWt6-cuKn2e83mvZEpXG3r-J0nv0gYuA%3D%3D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ls.gov/cpi/tables/supplemental-files/historical-cpi-u-201812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1" workbookViewId="0">
      <selection activeCell="A25" sqref="A25"/>
    </sheetView>
  </sheetViews>
  <sheetFormatPr defaultRowHeight="15" x14ac:dyDescent="0.25"/>
  <cols>
    <col min="2" max="2" width="91.7109375" customWidth="1"/>
    <col min="3" max="3" width="10.5703125" style="13" customWidth="1"/>
    <col min="4" max="4" width="66.140625" customWidth="1"/>
  </cols>
  <sheetData>
    <row r="1" spans="1:4" x14ac:dyDescent="0.25">
      <c r="A1" s="1" t="s">
        <v>3</v>
      </c>
    </row>
    <row r="3" spans="1:4" x14ac:dyDescent="0.25">
      <c r="A3" s="1" t="s">
        <v>84</v>
      </c>
      <c r="B3" s="20" t="s">
        <v>6</v>
      </c>
      <c r="C3" s="21"/>
      <c r="D3" s="20" t="s">
        <v>89</v>
      </c>
    </row>
    <row r="4" spans="1:4" x14ac:dyDescent="0.25">
      <c r="B4" s="2">
        <v>2018</v>
      </c>
      <c r="C4" s="2"/>
      <c r="D4" s="2">
        <v>2017</v>
      </c>
    </row>
    <row r="5" spans="1:4" x14ac:dyDescent="0.25">
      <c r="B5" t="s">
        <v>87</v>
      </c>
      <c r="C5" s="3"/>
      <c r="D5" t="s">
        <v>88</v>
      </c>
    </row>
    <row r="6" spans="1:4" x14ac:dyDescent="0.25">
      <c r="B6" s="3" t="s">
        <v>7</v>
      </c>
      <c r="D6" s="3" t="s">
        <v>85</v>
      </c>
    </row>
    <row r="7" spans="1:4" s="13" customFormat="1" x14ac:dyDescent="0.25">
      <c r="B7" t="s">
        <v>80</v>
      </c>
      <c r="D7" s="13" t="s">
        <v>86</v>
      </c>
    </row>
    <row r="8" spans="1:4" s="13" customFormat="1" x14ac:dyDescent="0.25"/>
    <row r="9" spans="1:4" s="13" customFormat="1" x14ac:dyDescent="0.25">
      <c r="B9" s="20" t="s">
        <v>162</v>
      </c>
    </row>
    <row r="10" spans="1:4" s="13" customFormat="1" x14ac:dyDescent="0.25">
      <c r="B10" s="34" t="s">
        <v>142</v>
      </c>
      <c r="D10" s="20" t="s">
        <v>151</v>
      </c>
    </row>
    <row r="11" spans="1:4" s="13" customFormat="1" x14ac:dyDescent="0.25">
      <c r="B11" s="13" t="s">
        <v>137</v>
      </c>
      <c r="D11" s="13" t="s">
        <v>143</v>
      </c>
    </row>
    <row r="12" spans="1:4" s="13" customFormat="1" x14ac:dyDescent="0.25">
      <c r="B12" s="2">
        <v>2018</v>
      </c>
      <c r="D12" s="2">
        <v>2019</v>
      </c>
    </row>
    <row r="13" spans="1:4" s="13" customFormat="1" x14ac:dyDescent="0.25">
      <c r="B13" s="13" t="s">
        <v>140</v>
      </c>
      <c r="D13" s="13" t="s">
        <v>145</v>
      </c>
    </row>
    <row r="14" spans="1:4" s="13" customFormat="1" x14ac:dyDescent="0.25">
      <c r="B14" s="3" t="s">
        <v>138</v>
      </c>
      <c r="D14" s="13" t="s">
        <v>141</v>
      </c>
    </row>
    <row r="15" spans="1:4" s="13" customFormat="1" x14ac:dyDescent="0.25">
      <c r="B15" s="13" t="s">
        <v>139</v>
      </c>
      <c r="D15" s="13" t="s">
        <v>144</v>
      </c>
    </row>
    <row r="16" spans="1:4" s="13" customFormat="1" x14ac:dyDescent="0.25"/>
    <row r="17" spans="1:4" s="13" customFormat="1" x14ac:dyDescent="0.25">
      <c r="B17" s="20" t="s">
        <v>150</v>
      </c>
      <c r="D17" s="20" t="s">
        <v>158</v>
      </c>
    </row>
    <row r="18" spans="1:4" s="13" customFormat="1" x14ac:dyDescent="0.25">
      <c r="B18" s="13" t="s">
        <v>152</v>
      </c>
      <c r="D18" s="13" t="s">
        <v>159</v>
      </c>
    </row>
    <row r="19" spans="1:4" s="13" customFormat="1" x14ac:dyDescent="0.25">
      <c r="B19" s="2">
        <v>2018</v>
      </c>
      <c r="D19" s="2">
        <v>2019</v>
      </c>
    </row>
    <row r="20" spans="1:4" s="13" customFormat="1" x14ac:dyDescent="0.25">
      <c r="B20" s="13" t="s">
        <v>153</v>
      </c>
      <c r="D20" s="13" t="s">
        <v>160</v>
      </c>
    </row>
    <row r="21" spans="1:4" s="13" customFormat="1" x14ac:dyDescent="0.25">
      <c r="B21" s="3" t="s">
        <v>154</v>
      </c>
      <c r="D21" s="13" t="s">
        <v>157</v>
      </c>
    </row>
    <row r="22" spans="1:4" s="13" customFormat="1" x14ac:dyDescent="0.25">
      <c r="B22" s="13" t="s">
        <v>155</v>
      </c>
      <c r="D22" s="13" t="s">
        <v>161</v>
      </c>
    </row>
    <row r="23" spans="1:4" s="13" customFormat="1" x14ac:dyDescent="0.25"/>
    <row r="24" spans="1:4" x14ac:dyDescent="0.25">
      <c r="A24" s="1" t="s">
        <v>4</v>
      </c>
    </row>
    <row r="25" spans="1:4" x14ac:dyDescent="0.25">
      <c r="A25" t="s">
        <v>133</v>
      </c>
    </row>
    <row r="26" spans="1:4" x14ac:dyDescent="0.25">
      <c r="A26" t="s">
        <v>134</v>
      </c>
    </row>
    <row r="27" spans="1:4" s="13" customFormat="1" x14ac:dyDescent="0.25">
      <c r="A27" s="13" t="s">
        <v>146</v>
      </c>
    </row>
    <row r="28" spans="1:4" s="13" customFormat="1" x14ac:dyDescent="0.25"/>
    <row r="29" spans="1:4" x14ac:dyDescent="0.25">
      <c r="A29" t="s">
        <v>163</v>
      </c>
    </row>
    <row r="30" spans="1:4" s="13" customFormat="1" x14ac:dyDescent="0.25">
      <c r="A30" s="13" t="s">
        <v>171</v>
      </c>
    </row>
    <row r="31" spans="1:4" s="13" customFormat="1" x14ac:dyDescent="0.25">
      <c r="A31" s="13" t="s">
        <v>172</v>
      </c>
    </row>
    <row r="32" spans="1:4" s="13" customFormat="1" x14ac:dyDescent="0.25">
      <c r="A32" s="13" t="s">
        <v>166</v>
      </c>
    </row>
    <row r="33" spans="1:1" s="13" customFormat="1" x14ac:dyDescent="0.25">
      <c r="A33" s="13" t="s">
        <v>167</v>
      </c>
    </row>
    <row r="34" spans="1:1" s="13" customFormat="1" x14ac:dyDescent="0.25">
      <c r="A34" s="13" t="s">
        <v>168</v>
      </c>
    </row>
    <row r="35" spans="1:1" s="13" customFormat="1" x14ac:dyDescent="0.25">
      <c r="A35" s="13" t="s">
        <v>170</v>
      </c>
    </row>
    <row r="36" spans="1:1" s="13" customFormat="1" x14ac:dyDescent="0.25">
      <c r="A36" s="13" t="s">
        <v>169</v>
      </c>
    </row>
    <row r="37" spans="1:1" s="13" customFormat="1" x14ac:dyDescent="0.25">
      <c r="A37" s="13" t="s">
        <v>136</v>
      </c>
    </row>
    <row r="38" spans="1:1" s="13" customFormat="1" x14ac:dyDescent="0.25"/>
    <row r="39" spans="1:1" s="13" customFormat="1" x14ac:dyDescent="0.25">
      <c r="A39" s="13" t="s">
        <v>135</v>
      </c>
    </row>
    <row r="40" spans="1:1" s="13" customFormat="1" x14ac:dyDescent="0.25">
      <c r="A40" s="13" t="s">
        <v>78</v>
      </c>
    </row>
    <row r="41" spans="1:1" s="13" customFormat="1" x14ac:dyDescent="0.25">
      <c r="A41" s="13" t="s">
        <v>79</v>
      </c>
    </row>
    <row r="43" spans="1:1" s="13" customFormat="1" x14ac:dyDescent="0.25"/>
    <row r="44" spans="1:1" s="13" customFormat="1" x14ac:dyDescent="0.25">
      <c r="A44" s="28" t="s">
        <v>82</v>
      </c>
    </row>
    <row r="45" spans="1:1" x14ac:dyDescent="0.25">
      <c r="A45" s="29">
        <f>ConversionFactor!J58</f>
        <v>0.88735479515324656</v>
      </c>
    </row>
    <row r="46" spans="1:1" x14ac:dyDescent="0.25">
      <c r="A46" s="13" t="s">
        <v>81</v>
      </c>
    </row>
    <row r="47" spans="1:1" x14ac:dyDescent="0.25">
      <c r="A47" s="28" t="s">
        <v>104</v>
      </c>
    </row>
    <row r="48" spans="1:1" x14ac:dyDescent="0.25">
      <c r="A48" s="29">
        <f>ConversionFactor!G48</f>
        <v>1.0529130131709286</v>
      </c>
    </row>
    <row r="50" spans="1:2" x14ac:dyDescent="0.25">
      <c r="A50" s="28" t="s">
        <v>123</v>
      </c>
    </row>
    <row r="51" spans="1:2" x14ac:dyDescent="0.25">
      <c r="A51" s="29">
        <v>64.45</v>
      </c>
    </row>
    <row r="53" spans="1:2" x14ac:dyDescent="0.25">
      <c r="A53" s="28" t="s">
        <v>149</v>
      </c>
      <c r="B53" s="13"/>
    </row>
    <row r="54" spans="1:2" x14ac:dyDescent="0.25">
      <c r="A54" s="29">
        <f>ConversionFactor!G56</f>
        <v>0.9143273584567535</v>
      </c>
      <c r="B54" s="13"/>
    </row>
  </sheetData>
  <hyperlinks>
    <hyperlink ref="B6" r:id="rId1" xr:uid="{E6CFA94A-863B-4E95-A140-E448E1DC2860}"/>
    <hyperlink ref="B14" r:id="rId2" xr:uid="{88D3B8A5-284B-4AE4-B7FB-F2BCE16769AB}"/>
    <hyperlink ref="D6" r:id="rId3" xr:uid="{4BC4F195-9B51-4978-80B0-B752392F21E9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9F8FE-6833-4CD2-854F-134FEA605E56}">
  <dimension ref="A1:K24"/>
  <sheetViews>
    <sheetView workbookViewId="0">
      <selection activeCell="K19" sqref="K19"/>
    </sheetView>
  </sheetViews>
  <sheetFormatPr defaultRowHeight="15" x14ac:dyDescent="0.25"/>
  <cols>
    <col min="2" max="2" width="18.42578125" customWidth="1"/>
    <col min="4" max="4" width="11" customWidth="1"/>
    <col min="5" max="6" width="10.7109375" customWidth="1"/>
    <col min="7" max="7" width="13.5703125" customWidth="1"/>
  </cols>
  <sheetData>
    <row r="1" spans="1:11" s="13" customFormat="1" x14ac:dyDescent="0.25">
      <c r="A1" s="26" t="s">
        <v>100</v>
      </c>
      <c r="B1" s="27"/>
      <c r="C1" s="27"/>
      <c r="D1" s="27"/>
    </row>
    <row r="2" spans="1:11" x14ac:dyDescent="0.25">
      <c r="A2" t="s">
        <v>90</v>
      </c>
    </row>
    <row r="3" spans="1:11" x14ac:dyDescent="0.25">
      <c r="A3" s="24" t="s">
        <v>91</v>
      </c>
      <c r="B3" s="24" t="s">
        <v>119</v>
      </c>
      <c r="C3" s="24" t="s">
        <v>94</v>
      </c>
      <c r="D3" s="24" t="s">
        <v>96</v>
      </c>
      <c r="E3" s="24" t="s">
        <v>97</v>
      </c>
      <c r="F3" s="24" t="s">
        <v>98</v>
      </c>
    </row>
    <row r="4" spans="1:11" x14ac:dyDescent="0.25">
      <c r="B4" s="25" t="s">
        <v>93</v>
      </c>
      <c r="C4" s="41" t="s">
        <v>95</v>
      </c>
      <c r="D4" s="42"/>
      <c r="E4" s="42"/>
      <c r="F4" s="43"/>
    </row>
    <row r="5" spans="1:11" x14ac:dyDescent="0.25">
      <c r="A5" s="22" t="s">
        <v>92</v>
      </c>
      <c r="B5" s="23">
        <v>2.93</v>
      </c>
      <c r="C5" s="23">
        <v>12</v>
      </c>
      <c r="D5" s="23">
        <v>5</v>
      </c>
      <c r="E5" s="23">
        <v>22</v>
      </c>
      <c r="F5" s="23">
        <v>9</v>
      </c>
    </row>
    <row r="6" spans="1:11" s="13" customFormat="1" x14ac:dyDescent="0.25">
      <c r="A6" s="38" t="s">
        <v>164</v>
      </c>
      <c r="B6" s="37">
        <v>31.21</v>
      </c>
      <c r="C6" s="37"/>
      <c r="D6" s="37"/>
      <c r="E6" s="37"/>
      <c r="F6" s="37"/>
    </row>
    <row r="7" spans="1:11" s="13" customFormat="1" x14ac:dyDescent="0.25">
      <c r="A7" s="38" t="s">
        <v>165</v>
      </c>
      <c r="C7" s="39">
        <f>(C5/100)*$B$6</f>
        <v>3.7452000000000001</v>
      </c>
      <c r="D7" s="39">
        <f>(D5/100)*$B$6</f>
        <v>1.5605000000000002</v>
      </c>
      <c r="E7" s="40">
        <f>(E5/100)*$B$6</f>
        <v>6.8662000000000001</v>
      </c>
      <c r="F7" s="39">
        <f>(F5/100)*$B$6</f>
        <v>2.8089</v>
      </c>
    </row>
    <row r="8" spans="1:11" x14ac:dyDescent="0.25">
      <c r="A8" s="30" t="s">
        <v>105</v>
      </c>
      <c r="B8" s="31">
        <f>E7*About!A48</f>
        <v>7.2295113310342298</v>
      </c>
    </row>
    <row r="9" spans="1:11" s="13" customFormat="1" x14ac:dyDescent="0.25"/>
    <row r="10" spans="1:11" x14ac:dyDescent="0.25">
      <c r="A10" s="26" t="s">
        <v>101</v>
      </c>
      <c r="B10" s="26"/>
      <c r="C10" s="26"/>
      <c r="D10" s="26"/>
    </row>
    <row r="11" spans="1:11" x14ac:dyDescent="0.25">
      <c r="A11" t="s">
        <v>92</v>
      </c>
      <c r="B11">
        <v>86</v>
      </c>
      <c r="C11" t="s">
        <v>102</v>
      </c>
      <c r="D11" s="13" t="s">
        <v>103</v>
      </c>
    </row>
    <row r="12" spans="1:11" x14ac:dyDescent="0.25">
      <c r="B12" s="35">
        <f>B11*About!A45</f>
        <v>76.312512383179211</v>
      </c>
      <c r="D12" t="s">
        <v>105</v>
      </c>
      <c r="E12" t="s">
        <v>156</v>
      </c>
    </row>
    <row r="14" spans="1:11" x14ac:dyDescent="0.25">
      <c r="A14" s="26" t="s">
        <v>111</v>
      </c>
      <c r="B14" s="26"/>
      <c r="C14" s="26"/>
      <c r="D14" s="26"/>
      <c r="E14" s="27"/>
      <c r="F14" s="27"/>
      <c r="G14" s="27"/>
      <c r="H14" s="27"/>
      <c r="I14" s="27"/>
    </row>
    <row r="15" spans="1:11" x14ac:dyDescent="0.25">
      <c r="A15" t="s">
        <v>112</v>
      </c>
      <c r="F15">
        <v>0.62</v>
      </c>
      <c r="G15" t="s">
        <v>107</v>
      </c>
      <c r="H15" t="s">
        <v>106</v>
      </c>
      <c r="K15" s="33" t="s">
        <v>99</v>
      </c>
    </row>
    <row r="16" spans="1:11" x14ac:dyDescent="0.25">
      <c r="F16">
        <f>1/F15</f>
        <v>1.6129032258064517</v>
      </c>
      <c r="G16" t="s">
        <v>108</v>
      </c>
    </row>
    <row r="17" spans="1:8" x14ac:dyDescent="0.25">
      <c r="F17">
        <f>F16/1000</f>
        <v>1.6129032258064518E-3</v>
      </c>
      <c r="G17" t="s">
        <v>113</v>
      </c>
    </row>
    <row r="18" spans="1:8" x14ac:dyDescent="0.25">
      <c r="A18" t="s">
        <v>114</v>
      </c>
      <c r="F18">
        <v>0.98</v>
      </c>
      <c r="G18" t="s">
        <v>109</v>
      </c>
      <c r="H18" t="s">
        <v>110</v>
      </c>
    </row>
    <row r="19" spans="1:8" x14ac:dyDescent="0.25">
      <c r="F19">
        <f>F18*F17</f>
        <v>1.5806451612903228E-3</v>
      </c>
      <c r="G19" t="s">
        <v>115</v>
      </c>
    </row>
    <row r="20" spans="1:8" x14ac:dyDescent="0.25">
      <c r="F20">
        <f>F19*1000</f>
        <v>1.5806451612903227</v>
      </c>
      <c r="G20" s="13" t="s">
        <v>116</v>
      </c>
    </row>
    <row r="21" spans="1:8" x14ac:dyDescent="0.25">
      <c r="A21" t="s">
        <v>117</v>
      </c>
      <c r="F21">
        <v>400</v>
      </c>
      <c r="G21" t="s">
        <v>118</v>
      </c>
      <c r="H21" t="s">
        <v>122</v>
      </c>
    </row>
    <row r="22" spans="1:8" x14ac:dyDescent="0.25">
      <c r="F22" s="15">
        <f>F21/F20</f>
        <v>253.0612244897959</v>
      </c>
      <c r="G22" t="s">
        <v>120</v>
      </c>
      <c r="H22" t="s">
        <v>121</v>
      </c>
    </row>
    <row r="23" spans="1:8" x14ac:dyDescent="0.25">
      <c r="F23" s="15">
        <f>F22/About!A51</f>
        <v>3.9264736150472599</v>
      </c>
      <c r="G23" t="s">
        <v>147</v>
      </c>
      <c r="H23" t="s">
        <v>148</v>
      </c>
    </row>
    <row r="24" spans="1:8" x14ac:dyDescent="0.25">
      <c r="F24" s="32">
        <f>F23*About!A54</f>
        <v>3.5900822484963006</v>
      </c>
      <c r="G24" s="13"/>
      <c r="H24" t="s">
        <v>127</v>
      </c>
    </row>
  </sheetData>
  <mergeCells count="1">
    <mergeCell ref="C4:F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F1385-01A1-481A-9174-6B810F6F98CD}">
  <dimension ref="A1:O58"/>
  <sheetViews>
    <sheetView topLeftCell="A43" workbookViewId="0">
      <selection activeCell="G56" sqref="G56"/>
    </sheetView>
  </sheetViews>
  <sheetFormatPr defaultRowHeight="15" x14ac:dyDescent="0.25"/>
  <cols>
    <col min="1" max="13" width="9.140625" style="13"/>
    <col min="14" max="14" width="10.5703125" style="13" customWidth="1"/>
    <col min="15" max="15" width="28.140625" style="13" customWidth="1"/>
    <col min="16" max="16384" width="9.140625" style="13"/>
  </cols>
  <sheetData>
    <row r="1" spans="1:13" x14ac:dyDescent="0.25">
      <c r="A1" s="13" t="s">
        <v>8</v>
      </c>
    </row>
    <row r="2" spans="1:13" x14ac:dyDescent="0.25">
      <c r="A2" s="13" t="s">
        <v>9</v>
      </c>
    </row>
    <row r="3" spans="1:13" x14ac:dyDescent="0.25">
      <c r="A3" s="13" t="s">
        <v>10</v>
      </c>
    </row>
    <row r="4" spans="1:13" x14ac:dyDescent="0.25">
      <c r="A4" s="13" t="s">
        <v>1</v>
      </c>
      <c r="B4" s="13" t="s">
        <v>11</v>
      </c>
      <c r="D4" s="13" t="s">
        <v>12</v>
      </c>
      <c r="E4" s="13" t="s">
        <v>13</v>
      </c>
      <c r="G4" s="1" t="s">
        <v>14</v>
      </c>
      <c r="L4" s="1" t="s">
        <v>0</v>
      </c>
      <c r="M4" s="13" t="s">
        <v>70</v>
      </c>
    </row>
    <row r="5" spans="1:13" x14ac:dyDescent="0.25">
      <c r="B5" s="13" t="s">
        <v>15</v>
      </c>
      <c r="C5" s="13" t="s">
        <v>16</v>
      </c>
      <c r="E5" s="13" t="s">
        <v>17</v>
      </c>
      <c r="F5" s="13" t="s">
        <v>12</v>
      </c>
      <c r="M5" s="2">
        <v>2018</v>
      </c>
    </row>
    <row r="6" spans="1:13" x14ac:dyDescent="0.25">
      <c r="A6" s="13" t="s">
        <v>18</v>
      </c>
      <c r="B6" s="13" t="s">
        <v>19</v>
      </c>
      <c r="C6" s="13" t="s">
        <v>19</v>
      </c>
      <c r="D6" s="13">
        <v>34.799999999999997</v>
      </c>
      <c r="E6" s="13">
        <v>4.7</v>
      </c>
      <c r="F6" s="13">
        <v>4.2</v>
      </c>
      <c r="M6" s="13" t="s">
        <v>71</v>
      </c>
    </row>
    <row r="7" spans="1:13" x14ac:dyDescent="0.25">
      <c r="A7" s="13" t="s">
        <v>20</v>
      </c>
      <c r="B7" s="13" t="s">
        <v>19</v>
      </c>
      <c r="C7" s="13" t="s">
        <v>19</v>
      </c>
      <c r="D7" s="13">
        <v>36.700000000000003</v>
      </c>
      <c r="E7" s="13">
        <v>6.2</v>
      </c>
      <c r="F7" s="13">
        <v>5.5</v>
      </c>
      <c r="M7" s="3" t="s">
        <v>72</v>
      </c>
    </row>
    <row r="8" spans="1:13" x14ac:dyDescent="0.25">
      <c r="A8" s="13" t="s">
        <v>21</v>
      </c>
      <c r="B8" s="13" t="s">
        <v>19</v>
      </c>
      <c r="C8" s="13" t="s">
        <v>19</v>
      </c>
      <c r="D8" s="13">
        <v>38.799999999999997</v>
      </c>
      <c r="E8" s="13">
        <v>5.6</v>
      </c>
      <c r="F8" s="13">
        <v>5.7</v>
      </c>
      <c r="M8" s="13" t="s">
        <v>73</v>
      </c>
    </row>
    <row r="9" spans="1:13" x14ac:dyDescent="0.25">
      <c r="A9" s="13" t="s">
        <v>22</v>
      </c>
      <c r="B9" s="13" t="s">
        <v>19</v>
      </c>
      <c r="C9" s="13" t="s">
        <v>19</v>
      </c>
      <c r="D9" s="13">
        <v>40.5</v>
      </c>
      <c r="E9" s="13">
        <v>3.3</v>
      </c>
      <c r="F9" s="13">
        <v>4.4000000000000004</v>
      </c>
    </row>
    <row r="10" spans="1:13" x14ac:dyDescent="0.25">
      <c r="A10" s="13" t="s">
        <v>23</v>
      </c>
      <c r="B10" s="13" t="s">
        <v>19</v>
      </c>
      <c r="C10" s="13" t="s">
        <v>19</v>
      </c>
      <c r="D10" s="13">
        <v>41.8</v>
      </c>
      <c r="E10" s="13">
        <v>3.4</v>
      </c>
      <c r="F10" s="13">
        <v>3.2</v>
      </c>
      <c r="L10" s="1" t="s">
        <v>74</v>
      </c>
    </row>
    <row r="11" spans="1:13" x14ac:dyDescent="0.25">
      <c r="A11" s="13" t="s">
        <v>24</v>
      </c>
      <c r="B11" s="13" t="s">
        <v>19</v>
      </c>
      <c r="C11" s="13" t="s">
        <v>19</v>
      </c>
      <c r="D11" s="13">
        <v>44.4</v>
      </c>
      <c r="E11" s="13">
        <v>8.6999999999999993</v>
      </c>
      <c r="F11" s="13">
        <v>6.2</v>
      </c>
      <c r="L11" s="13" t="s">
        <v>75</v>
      </c>
    </row>
    <row r="12" spans="1:13" x14ac:dyDescent="0.25">
      <c r="A12" s="13" t="s">
        <v>25</v>
      </c>
      <c r="B12" s="13" t="s">
        <v>19</v>
      </c>
      <c r="C12" s="13" t="s">
        <v>19</v>
      </c>
      <c r="D12" s="13">
        <v>49.3</v>
      </c>
      <c r="E12" s="13">
        <v>12.3</v>
      </c>
      <c r="F12" s="13">
        <v>11</v>
      </c>
      <c r="L12" s="13" t="s">
        <v>76</v>
      </c>
    </row>
    <row r="13" spans="1:13" x14ac:dyDescent="0.25">
      <c r="A13" s="13" t="s">
        <v>26</v>
      </c>
      <c r="B13" s="13" t="s">
        <v>19</v>
      </c>
      <c r="C13" s="13" t="s">
        <v>19</v>
      </c>
      <c r="D13" s="13">
        <v>53.8</v>
      </c>
      <c r="E13" s="13">
        <v>6.9</v>
      </c>
      <c r="F13" s="13">
        <v>9.1</v>
      </c>
      <c r="L13" s="13" t="s">
        <v>77</v>
      </c>
    </row>
    <row r="14" spans="1:13" x14ac:dyDescent="0.25">
      <c r="A14" s="13" t="s">
        <v>27</v>
      </c>
      <c r="B14" s="13" t="s">
        <v>19</v>
      </c>
      <c r="C14" s="13" t="s">
        <v>19</v>
      </c>
      <c r="D14" s="13">
        <v>56.9</v>
      </c>
      <c r="E14" s="13">
        <v>4.9000000000000004</v>
      </c>
      <c r="F14" s="13">
        <v>5.8</v>
      </c>
    </row>
    <row r="15" spans="1:13" x14ac:dyDescent="0.25">
      <c r="A15" s="13" t="s">
        <v>28</v>
      </c>
      <c r="B15" s="13" t="s">
        <v>19</v>
      </c>
      <c r="C15" s="13" t="s">
        <v>19</v>
      </c>
      <c r="D15" s="13">
        <v>60.6</v>
      </c>
      <c r="E15" s="13">
        <v>6.7</v>
      </c>
      <c r="F15" s="13">
        <v>6.5</v>
      </c>
    </row>
    <row r="16" spans="1:13" x14ac:dyDescent="0.25">
      <c r="A16" s="13" t="s">
        <v>29</v>
      </c>
      <c r="B16" s="13" t="s">
        <v>19</v>
      </c>
      <c r="C16" s="13" t="s">
        <v>19</v>
      </c>
      <c r="D16" s="13">
        <v>65.2</v>
      </c>
      <c r="E16" s="13">
        <v>9</v>
      </c>
      <c r="F16" s="13">
        <v>7.6</v>
      </c>
    </row>
    <row r="17" spans="1:15" x14ac:dyDescent="0.25">
      <c r="A17" s="13" t="s">
        <v>30</v>
      </c>
      <c r="B17" s="13" t="s">
        <v>19</v>
      </c>
      <c r="C17" s="13" t="s">
        <v>19</v>
      </c>
      <c r="D17" s="13">
        <v>72.599999999999994</v>
      </c>
      <c r="E17" s="13">
        <v>13.3</v>
      </c>
      <c r="F17" s="13">
        <v>11.3</v>
      </c>
    </row>
    <row r="18" spans="1:15" x14ac:dyDescent="0.25">
      <c r="A18" s="13" t="s">
        <v>31</v>
      </c>
      <c r="B18" s="13" t="s">
        <v>19</v>
      </c>
      <c r="C18" s="13" t="s">
        <v>19</v>
      </c>
      <c r="D18" s="13">
        <v>82.4</v>
      </c>
      <c r="E18" s="13">
        <v>12.5</v>
      </c>
      <c r="F18" s="13">
        <v>13.5</v>
      </c>
    </row>
    <row r="19" spans="1:15" x14ac:dyDescent="0.25">
      <c r="A19" s="13" t="s">
        <v>32</v>
      </c>
      <c r="B19" s="13" t="s">
        <v>19</v>
      </c>
      <c r="C19" s="13" t="s">
        <v>19</v>
      </c>
      <c r="D19" s="13">
        <v>90.9</v>
      </c>
      <c r="E19" s="13">
        <v>8.9</v>
      </c>
      <c r="F19" s="13">
        <v>10.3</v>
      </c>
    </row>
    <row r="20" spans="1:15" x14ac:dyDescent="0.25">
      <c r="A20" s="13" t="s">
        <v>33</v>
      </c>
      <c r="B20" s="13" t="s">
        <v>19</v>
      </c>
      <c r="C20" s="13" t="s">
        <v>19</v>
      </c>
      <c r="D20" s="13">
        <v>96.5</v>
      </c>
      <c r="E20" s="13">
        <v>3.8</v>
      </c>
      <c r="F20" s="13">
        <v>6.2</v>
      </c>
    </row>
    <row r="21" spans="1:15" x14ac:dyDescent="0.25">
      <c r="A21" s="13" t="s">
        <v>34</v>
      </c>
      <c r="B21" s="13" t="s">
        <v>19</v>
      </c>
      <c r="C21" s="13" t="s">
        <v>19</v>
      </c>
      <c r="D21" s="13">
        <v>99.6</v>
      </c>
      <c r="E21" s="13">
        <v>3.8</v>
      </c>
      <c r="F21" s="13">
        <v>3.2</v>
      </c>
    </row>
    <row r="22" spans="1:15" x14ac:dyDescent="0.25">
      <c r="A22" s="13" t="s">
        <v>35</v>
      </c>
      <c r="B22" s="13">
        <v>102.9</v>
      </c>
      <c r="C22" s="13">
        <v>104.9</v>
      </c>
      <c r="D22" s="13">
        <v>103.9</v>
      </c>
      <c r="E22" s="13">
        <v>3.9</v>
      </c>
      <c r="F22" s="13">
        <v>4.3</v>
      </c>
    </row>
    <row r="23" spans="1:15" x14ac:dyDescent="0.25">
      <c r="A23" s="13" t="s">
        <v>36</v>
      </c>
      <c r="B23" s="13">
        <v>106.6</v>
      </c>
      <c r="C23" s="13">
        <v>108.5</v>
      </c>
      <c r="D23" s="13">
        <v>107.6</v>
      </c>
      <c r="E23" s="13">
        <v>3.8</v>
      </c>
      <c r="F23" s="13">
        <v>3.6</v>
      </c>
    </row>
    <row r="24" spans="1:15" x14ac:dyDescent="0.25">
      <c r="A24" s="13" t="s">
        <v>37</v>
      </c>
      <c r="B24" s="13">
        <v>109.1</v>
      </c>
      <c r="C24" s="13">
        <v>110.1</v>
      </c>
      <c r="D24" s="13">
        <v>109.6</v>
      </c>
      <c r="E24" s="13">
        <v>1.1000000000000001</v>
      </c>
      <c r="F24" s="13">
        <v>1.9</v>
      </c>
    </row>
    <row r="25" spans="1:15" x14ac:dyDescent="0.25">
      <c r="A25" s="13" t="s">
        <v>38</v>
      </c>
      <c r="B25" s="13">
        <v>112.4</v>
      </c>
      <c r="C25" s="13">
        <v>114.9</v>
      </c>
      <c r="D25" s="13">
        <v>113.6</v>
      </c>
      <c r="E25" s="13">
        <v>4.4000000000000004</v>
      </c>
      <c r="F25" s="13">
        <v>3.6</v>
      </c>
    </row>
    <row r="26" spans="1:15" x14ac:dyDescent="0.25">
      <c r="A26" s="13" t="s">
        <v>39</v>
      </c>
      <c r="B26" s="13">
        <v>116.8</v>
      </c>
      <c r="C26" s="13">
        <v>119.7</v>
      </c>
      <c r="D26" s="13">
        <v>118.3</v>
      </c>
      <c r="E26" s="13">
        <v>4.4000000000000004</v>
      </c>
      <c r="F26" s="13">
        <v>4.0999999999999996</v>
      </c>
    </row>
    <row r="27" spans="1:15" x14ac:dyDescent="0.25">
      <c r="A27" s="13" t="s">
        <v>40</v>
      </c>
      <c r="B27" s="13">
        <v>122.7</v>
      </c>
      <c r="C27" s="13">
        <v>125.3</v>
      </c>
      <c r="D27" s="13">
        <v>124</v>
      </c>
      <c r="E27" s="13">
        <v>4.5999999999999996</v>
      </c>
      <c r="F27" s="13">
        <v>4.8</v>
      </c>
    </row>
    <row r="28" spans="1:15" x14ac:dyDescent="0.25">
      <c r="A28" s="13" t="s">
        <v>41</v>
      </c>
      <c r="B28" s="13">
        <v>128.69999999999999</v>
      </c>
      <c r="C28" s="13">
        <v>132.6</v>
      </c>
      <c r="D28" s="13">
        <v>130.69999999999999</v>
      </c>
      <c r="E28" s="13">
        <v>6.1</v>
      </c>
      <c r="F28" s="13">
        <v>5.4</v>
      </c>
      <c r="G28" s="16">
        <f>$D$50/D28</f>
        <v>1.7566488140780414</v>
      </c>
    </row>
    <row r="29" spans="1:15" x14ac:dyDescent="0.25">
      <c r="A29" s="13" t="s">
        <v>42</v>
      </c>
      <c r="B29" s="13">
        <v>135.19999999999999</v>
      </c>
      <c r="C29" s="13">
        <v>137.19999999999999</v>
      </c>
      <c r="D29" s="13">
        <v>136.19999999999999</v>
      </c>
      <c r="E29" s="13">
        <v>3.1</v>
      </c>
      <c r="F29" s="13">
        <v>4.2</v>
      </c>
      <c r="G29" s="16">
        <f t="shared" ref="G29:G56" si="0">$D$50/D29</f>
        <v>1.6857121879588841</v>
      </c>
      <c r="M29" s="1"/>
      <c r="N29" s="1"/>
      <c r="O29" s="1"/>
    </row>
    <row r="30" spans="1:15" x14ac:dyDescent="0.25">
      <c r="A30" s="13" t="s">
        <v>43</v>
      </c>
      <c r="B30" s="13">
        <v>139.19999999999999</v>
      </c>
      <c r="C30" s="13">
        <v>141.4</v>
      </c>
      <c r="D30" s="13">
        <v>140.30000000000001</v>
      </c>
      <c r="E30" s="13">
        <v>2.9</v>
      </c>
      <c r="F30" s="13">
        <v>3</v>
      </c>
      <c r="G30" s="16">
        <f t="shared" si="0"/>
        <v>1.6364504632929435</v>
      </c>
      <c r="M30" s="2"/>
      <c r="N30" s="2"/>
      <c r="O30" s="17"/>
    </row>
    <row r="31" spans="1:15" x14ac:dyDescent="0.25">
      <c r="A31" s="13" t="s">
        <v>44</v>
      </c>
      <c r="B31" s="13">
        <v>143.69999999999999</v>
      </c>
      <c r="C31" s="13">
        <v>145.30000000000001</v>
      </c>
      <c r="D31" s="13">
        <v>144.5</v>
      </c>
      <c r="E31" s="13">
        <v>2.7</v>
      </c>
      <c r="F31" s="13">
        <v>3</v>
      </c>
      <c r="G31" s="16">
        <f t="shared" si="0"/>
        <v>1.5888858131487889</v>
      </c>
      <c r="M31" s="2"/>
      <c r="N31" s="2"/>
      <c r="O31" s="17"/>
    </row>
    <row r="32" spans="1:15" x14ac:dyDescent="0.25">
      <c r="A32" s="13" t="s">
        <v>45</v>
      </c>
      <c r="B32" s="13">
        <v>147.19999999999999</v>
      </c>
      <c r="C32" s="13">
        <v>149.30000000000001</v>
      </c>
      <c r="D32" s="13">
        <v>148.19999999999999</v>
      </c>
      <c r="E32" s="13">
        <v>2.7</v>
      </c>
      <c r="F32" s="13">
        <v>2.6</v>
      </c>
      <c r="G32" s="16">
        <f t="shared" si="0"/>
        <v>1.5492172739541161</v>
      </c>
      <c r="M32" s="2"/>
      <c r="N32" s="2"/>
      <c r="O32" s="17"/>
    </row>
    <row r="33" spans="1:15" x14ac:dyDescent="0.25">
      <c r="A33" s="13" t="s">
        <v>46</v>
      </c>
      <c r="B33" s="13">
        <v>151.5</v>
      </c>
      <c r="C33" s="13">
        <v>153.19999999999999</v>
      </c>
      <c r="D33" s="13">
        <v>152.4</v>
      </c>
      <c r="E33" s="13">
        <v>2.5</v>
      </c>
      <c r="F33" s="13">
        <v>2.8</v>
      </c>
      <c r="G33" s="16">
        <f t="shared" si="0"/>
        <v>1.5065223097112861</v>
      </c>
      <c r="M33" s="2"/>
      <c r="N33" s="2"/>
      <c r="O33" s="17"/>
    </row>
    <row r="34" spans="1:15" x14ac:dyDescent="0.25">
      <c r="A34" s="13" t="s">
        <v>47</v>
      </c>
      <c r="B34" s="13">
        <v>155.80000000000001</v>
      </c>
      <c r="C34" s="13">
        <v>157.9</v>
      </c>
      <c r="D34" s="13">
        <v>156.9</v>
      </c>
      <c r="E34" s="13">
        <v>3.3</v>
      </c>
      <c r="F34" s="13">
        <v>3</v>
      </c>
      <c r="G34" s="16">
        <f t="shared" si="0"/>
        <v>1.4633142128744423</v>
      </c>
      <c r="M34" s="2"/>
      <c r="N34" s="2"/>
      <c r="O34" s="17"/>
    </row>
    <row r="35" spans="1:15" x14ac:dyDescent="0.25">
      <c r="A35" s="13" t="s">
        <v>48</v>
      </c>
      <c r="B35" s="13">
        <v>159.9</v>
      </c>
      <c r="C35" s="13">
        <v>161.19999999999999</v>
      </c>
      <c r="D35" s="13">
        <v>160.5</v>
      </c>
      <c r="E35" s="13">
        <v>1.7</v>
      </c>
      <c r="F35" s="13">
        <v>2.2999999999999998</v>
      </c>
      <c r="G35" s="16">
        <f t="shared" si="0"/>
        <v>1.4304922118380061</v>
      </c>
      <c r="M35" s="2"/>
      <c r="N35" s="2"/>
      <c r="O35" s="17"/>
    </row>
    <row r="36" spans="1:15" x14ac:dyDescent="0.25">
      <c r="A36" s="13" t="s">
        <v>49</v>
      </c>
      <c r="B36" s="13">
        <v>162.30000000000001</v>
      </c>
      <c r="C36" s="13">
        <v>163.69999999999999</v>
      </c>
      <c r="D36" s="13">
        <v>163</v>
      </c>
      <c r="E36" s="13">
        <v>1.6</v>
      </c>
      <c r="F36" s="13">
        <v>1.6</v>
      </c>
      <c r="G36" s="16">
        <f t="shared" si="0"/>
        <v>1.4085521472392637</v>
      </c>
      <c r="M36" s="2"/>
      <c r="N36" s="2"/>
      <c r="O36" s="17"/>
    </row>
    <row r="37" spans="1:15" x14ac:dyDescent="0.25">
      <c r="A37" s="13" t="s">
        <v>50</v>
      </c>
      <c r="B37" s="13">
        <v>165.4</v>
      </c>
      <c r="C37" s="13">
        <v>167.8</v>
      </c>
      <c r="D37" s="13">
        <v>166.6</v>
      </c>
      <c r="E37" s="13">
        <v>2.7</v>
      </c>
      <c r="F37" s="13">
        <v>2.2000000000000002</v>
      </c>
      <c r="G37" s="16">
        <f t="shared" si="0"/>
        <v>1.3781152460984394</v>
      </c>
      <c r="M37" s="2"/>
      <c r="N37" s="2"/>
      <c r="O37" s="17"/>
    </row>
    <row r="38" spans="1:15" x14ac:dyDescent="0.25">
      <c r="A38" s="13" t="s">
        <v>51</v>
      </c>
      <c r="B38" s="13">
        <v>170.8</v>
      </c>
      <c r="C38" s="13">
        <v>173.6</v>
      </c>
      <c r="D38" s="13">
        <v>172.2</v>
      </c>
      <c r="E38" s="13">
        <v>3.4</v>
      </c>
      <c r="F38" s="13">
        <v>3.4</v>
      </c>
      <c r="G38" s="16">
        <f t="shared" si="0"/>
        <v>1.3332984901277585</v>
      </c>
      <c r="M38" s="2"/>
      <c r="N38" s="18"/>
      <c r="O38" s="17"/>
    </row>
    <row r="39" spans="1:15" x14ac:dyDescent="0.25">
      <c r="A39" s="13" t="s">
        <v>52</v>
      </c>
      <c r="B39" s="13">
        <v>176.6</v>
      </c>
      <c r="C39" s="13">
        <v>177.5</v>
      </c>
      <c r="D39" s="13">
        <v>177.1</v>
      </c>
      <c r="E39" s="13">
        <v>1.6</v>
      </c>
      <c r="F39" s="13">
        <v>2.8</v>
      </c>
      <c r="G39" s="16">
        <f t="shared" si="0"/>
        <v>1.2964088085827217</v>
      </c>
      <c r="M39" s="2"/>
      <c r="N39" s="2"/>
      <c r="O39" s="17"/>
    </row>
    <row r="40" spans="1:15" x14ac:dyDescent="0.25">
      <c r="A40" s="13" t="s">
        <v>53</v>
      </c>
      <c r="B40" s="13">
        <v>178.9</v>
      </c>
      <c r="C40" s="13">
        <v>180.9</v>
      </c>
      <c r="D40" s="13">
        <v>179.9</v>
      </c>
      <c r="E40" s="13">
        <v>2.4</v>
      </c>
      <c r="F40" s="13">
        <v>1.6</v>
      </c>
      <c r="G40" s="16">
        <f t="shared" si="0"/>
        <v>1.276231239577543</v>
      </c>
      <c r="M40" s="2"/>
      <c r="N40" s="2"/>
      <c r="O40" s="17"/>
    </row>
    <row r="41" spans="1:15" x14ac:dyDescent="0.25">
      <c r="A41" s="13" t="s">
        <v>54</v>
      </c>
      <c r="B41" s="13">
        <v>183.3</v>
      </c>
      <c r="C41" s="13">
        <v>184.6</v>
      </c>
      <c r="D41" s="13">
        <v>184</v>
      </c>
      <c r="E41" s="13">
        <v>1.9</v>
      </c>
      <c r="F41" s="13">
        <v>2.2999999999999998</v>
      </c>
      <c r="G41" s="16">
        <f t="shared" si="0"/>
        <v>1.2477934782608695</v>
      </c>
      <c r="M41" s="2"/>
      <c r="N41" s="2"/>
      <c r="O41" s="17"/>
    </row>
    <row r="42" spans="1:15" x14ac:dyDescent="0.25">
      <c r="A42" s="13" t="s">
        <v>55</v>
      </c>
      <c r="B42" s="13">
        <v>187.6</v>
      </c>
      <c r="C42" s="13">
        <v>190.2</v>
      </c>
      <c r="D42" s="13">
        <v>188.9</v>
      </c>
      <c r="E42" s="13">
        <v>3.3</v>
      </c>
      <c r="F42" s="13">
        <v>2.7</v>
      </c>
      <c r="G42" s="16">
        <f t="shared" si="0"/>
        <v>1.2154261514028586</v>
      </c>
      <c r="M42" s="2"/>
      <c r="N42" s="2"/>
      <c r="O42" s="17"/>
    </row>
    <row r="43" spans="1:15" x14ac:dyDescent="0.25">
      <c r="A43" s="13" t="s">
        <v>56</v>
      </c>
      <c r="B43" s="13">
        <v>193.2</v>
      </c>
      <c r="C43" s="13">
        <v>197.4</v>
      </c>
      <c r="D43" s="13">
        <v>195.3</v>
      </c>
      <c r="E43" s="13">
        <v>3.4</v>
      </c>
      <c r="F43" s="13">
        <v>3.4</v>
      </c>
      <c r="G43" s="16">
        <f t="shared" si="0"/>
        <v>1.1755965181771633</v>
      </c>
      <c r="M43" s="2"/>
      <c r="N43" s="18"/>
      <c r="O43" s="17"/>
    </row>
    <row r="44" spans="1:15" x14ac:dyDescent="0.25">
      <c r="A44" s="13" t="s">
        <v>57</v>
      </c>
      <c r="B44" s="13">
        <v>200.6</v>
      </c>
      <c r="C44" s="13">
        <v>202.6</v>
      </c>
      <c r="D44" s="13">
        <v>201.6</v>
      </c>
      <c r="E44" s="13">
        <v>2.5</v>
      </c>
      <c r="F44" s="13">
        <v>3.2</v>
      </c>
      <c r="G44" s="16">
        <f t="shared" si="0"/>
        <v>1.1388591269841271</v>
      </c>
      <c r="M44" s="2"/>
      <c r="N44" s="2"/>
      <c r="O44" s="17"/>
    </row>
    <row r="45" spans="1:15" x14ac:dyDescent="0.25">
      <c r="A45" s="13" t="s">
        <v>58</v>
      </c>
      <c r="B45" s="13">
        <v>205.709</v>
      </c>
      <c r="C45" s="13">
        <v>208.976</v>
      </c>
      <c r="D45" s="13">
        <v>207.34200000000001</v>
      </c>
      <c r="E45" s="13">
        <v>4.0999999999999996</v>
      </c>
      <c r="F45" s="13">
        <v>2.8</v>
      </c>
      <c r="G45" s="16">
        <f t="shared" si="0"/>
        <v>1.107320272786025</v>
      </c>
      <c r="M45" s="2"/>
      <c r="N45" s="2"/>
      <c r="O45" s="17"/>
    </row>
    <row r="46" spans="1:15" x14ac:dyDescent="0.25">
      <c r="A46" s="13" t="s">
        <v>59</v>
      </c>
      <c r="B46" s="13">
        <v>214.429</v>
      </c>
      <c r="C46" s="13">
        <v>216.17699999999999</v>
      </c>
      <c r="D46" s="13">
        <v>215.303</v>
      </c>
      <c r="E46" s="13">
        <v>0.1</v>
      </c>
      <c r="F46" s="13">
        <v>3.8</v>
      </c>
      <c r="G46" s="16">
        <f t="shared" si="0"/>
        <v>1.0663762232760343</v>
      </c>
      <c r="M46" s="2"/>
      <c r="N46" s="2"/>
      <c r="O46" s="17"/>
    </row>
    <row r="47" spans="1:15" x14ac:dyDescent="0.25">
      <c r="A47" s="13" t="s">
        <v>60</v>
      </c>
      <c r="B47" s="13">
        <v>213.13900000000001</v>
      </c>
      <c r="C47" s="13">
        <v>215.935</v>
      </c>
      <c r="D47" s="13">
        <v>214.53700000000001</v>
      </c>
      <c r="E47" s="13">
        <v>2.7</v>
      </c>
      <c r="F47" s="13">
        <v>-0.4</v>
      </c>
      <c r="G47" s="16">
        <f t="shared" si="0"/>
        <v>1.0701836979169095</v>
      </c>
      <c r="I47" s="13" t="s">
        <v>83</v>
      </c>
      <c r="M47" s="2"/>
      <c r="N47" s="2"/>
      <c r="O47" s="17"/>
    </row>
    <row r="48" spans="1:15" x14ac:dyDescent="0.25">
      <c r="A48" s="13" t="s">
        <v>61</v>
      </c>
      <c r="B48" s="13">
        <v>217.535</v>
      </c>
      <c r="C48" s="13">
        <v>218.57599999999999</v>
      </c>
      <c r="D48" s="13">
        <v>218.05600000000001</v>
      </c>
      <c r="E48" s="13">
        <v>1.5</v>
      </c>
      <c r="F48" s="13">
        <v>1.6</v>
      </c>
      <c r="G48" s="16">
        <f t="shared" si="0"/>
        <v>1.0529130131709286</v>
      </c>
      <c r="I48" s="13">
        <v>2010</v>
      </c>
      <c r="J48" s="16">
        <f>G48</f>
        <v>1.0529130131709286</v>
      </c>
      <c r="M48" s="2"/>
      <c r="N48" s="2"/>
      <c r="O48" s="17"/>
    </row>
    <row r="49" spans="1:15" x14ac:dyDescent="0.25">
      <c r="A49" s="13" t="s">
        <v>62</v>
      </c>
      <c r="B49" s="13">
        <v>223.59800000000001</v>
      </c>
      <c r="C49" s="13">
        <v>226.28</v>
      </c>
      <c r="D49" s="13">
        <v>224.93899999999999</v>
      </c>
      <c r="E49" s="13">
        <v>3</v>
      </c>
      <c r="F49" s="13">
        <v>3.2</v>
      </c>
      <c r="G49" s="16">
        <f t="shared" si="0"/>
        <v>1.0206944993976144</v>
      </c>
      <c r="I49" s="13">
        <f>I48+1</f>
        <v>2011</v>
      </c>
      <c r="J49" s="16">
        <f t="shared" ref="J49:J56" si="1">G49</f>
        <v>1.0206944993976144</v>
      </c>
      <c r="M49" s="2"/>
      <c r="N49" s="2"/>
      <c r="O49" s="17"/>
    </row>
    <row r="50" spans="1:15" x14ac:dyDescent="0.25">
      <c r="A50" s="13" t="s">
        <v>63</v>
      </c>
      <c r="B50" s="13">
        <v>228.85</v>
      </c>
      <c r="C50" s="13">
        <v>230.33799999999999</v>
      </c>
      <c r="D50" s="13">
        <v>229.59399999999999</v>
      </c>
      <c r="E50" s="13">
        <v>1.7</v>
      </c>
      <c r="F50" s="13">
        <v>2.1</v>
      </c>
      <c r="G50" s="16">
        <f t="shared" si="0"/>
        <v>1</v>
      </c>
      <c r="I50" s="13">
        <f t="shared" ref="I50:I56" si="2">I49+1</f>
        <v>2012</v>
      </c>
      <c r="J50" s="16">
        <f t="shared" si="1"/>
        <v>1</v>
      </c>
      <c r="M50" s="2"/>
      <c r="N50" s="2"/>
      <c r="O50" s="17"/>
    </row>
    <row r="51" spans="1:15" x14ac:dyDescent="0.25">
      <c r="A51" s="13" t="s">
        <v>64</v>
      </c>
      <c r="B51" s="13">
        <v>232.36600000000001</v>
      </c>
      <c r="C51" s="13">
        <v>233.548</v>
      </c>
      <c r="D51" s="13">
        <v>232.95699999999999</v>
      </c>
      <c r="E51" s="13">
        <v>1.5</v>
      </c>
      <c r="F51" s="13">
        <v>1.5</v>
      </c>
      <c r="G51" s="16">
        <f t="shared" si="0"/>
        <v>0.98556385942470071</v>
      </c>
      <c r="I51" s="13">
        <f t="shared" si="2"/>
        <v>2013</v>
      </c>
      <c r="J51" s="16">
        <f t="shared" si="1"/>
        <v>0.98556385942470071</v>
      </c>
      <c r="M51" s="2"/>
      <c r="N51" s="2"/>
      <c r="O51" s="17"/>
    </row>
    <row r="52" spans="1:15" x14ac:dyDescent="0.25">
      <c r="A52" s="13" t="s">
        <v>65</v>
      </c>
      <c r="B52" s="13">
        <v>236.38399999999999</v>
      </c>
      <c r="C52" s="13">
        <v>237.08799999999999</v>
      </c>
      <c r="D52" s="13">
        <v>236.73599999999999</v>
      </c>
      <c r="E52" s="13">
        <v>0.8</v>
      </c>
      <c r="F52" s="13">
        <v>1.6</v>
      </c>
      <c r="G52" s="16">
        <f t="shared" si="0"/>
        <v>0.96983137334414704</v>
      </c>
      <c r="I52" s="13">
        <f t="shared" si="2"/>
        <v>2014</v>
      </c>
      <c r="J52" s="16">
        <f t="shared" si="1"/>
        <v>0.96983137334414704</v>
      </c>
      <c r="M52" s="2"/>
      <c r="N52" s="2"/>
      <c r="O52" s="17"/>
    </row>
    <row r="53" spans="1:15" x14ac:dyDescent="0.25">
      <c r="A53" s="13" t="s">
        <v>66</v>
      </c>
      <c r="B53" s="13">
        <v>236.26499999999999</v>
      </c>
      <c r="C53" s="13">
        <v>237.76900000000001</v>
      </c>
      <c r="D53" s="13">
        <v>237.017</v>
      </c>
      <c r="E53" s="13">
        <v>0.7</v>
      </c>
      <c r="F53" s="13">
        <v>0.1</v>
      </c>
      <c r="G53" s="16">
        <f t="shared" si="0"/>
        <v>0.9686815713640794</v>
      </c>
      <c r="I53" s="13">
        <f t="shared" si="2"/>
        <v>2015</v>
      </c>
      <c r="J53" s="16">
        <f t="shared" si="1"/>
        <v>0.9686815713640794</v>
      </c>
      <c r="M53" s="2"/>
      <c r="N53" s="2"/>
      <c r="O53" s="17"/>
    </row>
    <row r="54" spans="1:15" x14ac:dyDescent="0.25">
      <c r="A54" s="13" t="s">
        <v>67</v>
      </c>
      <c r="B54" s="13">
        <v>238.77799999999999</v>
      </c>
      <c r="C54" s="13">
        <v>241.23699999999999</v>
      </c>
      <c r="D54" s="13">
        <v>240.00700000000001</v>
      </c>
      <c r="E54" s="13">
        <v>2.1</v>
      </c>
      <c r="F54" s="13">
        <v>1.3</v>
      </c>
      <c r="G54" s="16">
        <f t="shared" si="0"/>
        <v>0.95661376543184151</v>
      </c>
      <c r="I54" s="13">
        <f t="shared" si="2"/>
        <v>2016</v>
      </c>
      <c r="J54" s="16">
        <f t="shared" si="1"/>
        <v>0.95661376543184151</v>
      </c>
      <c r="M54" s="2"/>
      <c r="N54" s="2"/>
      <c r="O54" s="17"/>
    </row>
    <row r="55" spans="1:15" x14ac:dyDescent="0.25">
      <c r="A55" s="13" t="s">
        <v>68</v>
      </c>
      <c r="B55" s="13">
        <v>244.07599999999999</v>
      </c>
      <c r="C55" s="13">
        <v>246.16300000000001</v>
      </c>
      <c r="D55" s="13">
        <v>245.12</v>
      </c>
      <c r="E55" s="13">
        <v>2.1</v>
      </c>
      <c r="F55" s="13">
        <v>2.1</v>
      </c>
      <c r="G55" s="16">
        <f t="shared" si="0"/>
        <v>0.93665959530026111</v>
      </c>
      <c r="I55" s="13">
        <f t="shared" si="2"/>
        <v>2017</v>
      </c>
      <c r="J55" s="16">
        <f t="shared" si="1"/>
        <v>0.93665959530026111</v>
      </c>
      <c r="M55" s="2"/>
      <c r="N55" s="2"/>
      <c r="O55" s="17"/>
    </row>
    <row r="56" spans="1:15" x14ac:dyDescent="0.25">
      <c r="A56" s="13" t="s">
        <v>69</v>
      </c>
      <c r="B56" s="13">
        <v>250.089</v>
      </c>
      <c r="C56" s="13">
        <v>252.125</v>
      </c>
      <c r="D56" s="13">
        <v>251.107</v>
      </c>
      <c r="E56" s="13">
        <v>1.9</v>
      </c>
      <c r="F56" s="13">
        <v>2.4</v>
      </c>
      <c r="G56" s="16">
        <f t="shared" si="0"/>
        <v>0.9143273584567535</v>
      </c>
      <c r="I56" s="13">
        <f t="shared" si="2"/>
        <v>2018</v>
      </c>
      <c r="J56" s="16">
        <f t="shared" si="1"/>
        <v>0.9143273584567535</v>
      </c>
      <c r="M56" s="2"/>
      <c r="N56" s="2"/>
      <c r="O56" s="17"/>
    </row>
    <row r="57" spans="1:15" x14ac:dyDescent="0.25">
      <c r="I57" s="13">
        <v>2019</v>
      </c>
      <c r="J57" s="13">
        <f>FORECAST(I57,$G$48:$G$56,$I$48:$I$56)</f>
        <v>0.90252316329234006</v>
      </c>
    </row>
    <row r="58" spans="1:15" x14ac:dyDescent="0.25">
      <c r="I58" s="13">
        <v>2020</v>
      </c>
      <c r="J58" s="19">
        <f>FORECAST(I58,$G$48:$G$56,$I$48:$I$56)</f>
        <v>0.88735479515324656</v>
      </c>
    </row>
  </sheetData>
  <hyperlinks>
    <hyperlink ref="M7" r:id="rId1" xr:uid="{916C763F-6B2C-4CAB-8547-5B375AC2910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1EEAD-7F6E-4FE1-9D9E-0BE419137164}">
  <dimension ref="A1:K106"/>
  <sheetViews>
    <sheetView workbookViewId="0">
      <selection activeCell="G11" sqref="G11"/>
    </sheetView>
  </sheetViews>
  <sheetFormatPr defaultRowHeight="15" x14ac:dyDescent="0.25"/>
  <cols>
    <col min="1" max="1" width="17.5703125" customWidth="1"/>
  </cols>
  <sheetData>
    <row r="1" spans="1:11" x14ac:dyDescent="0.25">
      <c r="A1" s="26" t="s">
        <v>124</v>
      </c>
      <c r="B1" s="27"/>
      <c r="C1" s="27"/>
      <c r="D1" s="27"/>
      <c r="E1" s="27"/>
      <c r="F1" s="27"/>
    </row>
    <row r="2" spans="1:11" x14ac:dyDescent="0.25">
      <c r="A2" t="s">
        <v>125</v>
      </c>
      <c r="B2">
        <v>2015</v>
      </c>
      <c r="C2">
        <v>2020</v>
      </c>
      <c r="D2">
        <v>2025</v>
      </c>
      <c r="E2">
        <v>2030</v>
      </c>
      <c r="F2">
        <v>2050</v>
      </c>
    </row>
    <row r="3" spans="1:11" x14ac:dyDescent="0.25">
      <c r="B3">
        <v>31.2</v>
      </c>
      <c r="C3">
        <v>37.299999999999997</v>
      </c>
      <c r="D3">
        <v>44</v>
      </c>
      <c r="E3">
        <v>51.6</v>
      </c>
      <c r="F3">
        <v>102.5</v>
      </c>
    </row>
    <row r="4" spans="1:11" x14ac:dyDescent="0.25">
      <c r="A4" t="s">
        <v>129</v>
      </c>
      <c r="C4">
        <f>(C3-B3)/B3</f>
        <v>0.19551282051282046</v>
      </c>
      <c r="D4" s="13">
        <f t="shared" ref="D4:F4" si="0">(D3-C3)/C3</f>
        <v>0.17962466487935666</v>
      </c>
      <c r="E4" s="13">
        <f t="shared" si="0"/>
        <v>0.17272727272727276</v>
      </c>
      <c r="F4" s="13">
        <f t="shared" si="0"/>
        <v>0.98643410852713176</v>
      </c>
    </row>
    <row r="5" spans="1:11" s="13" customFormat="1" x14ac:dyDescent="0.25">
      <c r="A5" s="13" t="s">
        <v>126</v>
      </c>
      <c r="C5" s="13">
        <f>C4/(C2-B2)</f>
        <v>3.9102564102564089E-2</v>
      </c>
      <c r="D5" s="13">
        <f t="shared" ref="D5:F5" si="1">D4/(D2-C2)</f>
        <v>3.5924932975871335E-2</v>
      </c>
      <c r="E5" s="13">
        <f t="shared" si="1"/>
        <v>3.4545454545454553E-2</v>
      </c>
      <c r="F5" s="13">
        <f t="shared" si="1"/>
        <v>4.9321705426356589E-2</v>
      </c>
    </row>
    <row r="6" spans="1:11" x14ac:dyDescent="0.25">
      <c r="A6" t="s">
        <v>128</v>
      </c>
      <c r="B6" s="15">
        <f>'India SCC estimates'!B8</f>
        <v>7.2295113310342298</v>
      </c>
      <c r="C6" s="15">
        <f>B17</f>
        <v>9.825989024444203</v>
      </c>
      <c r="D6" s="15">
        <f>B22</f>
        <v>11.722431520235688</v>
      </c>
      <c r="E6" s="15">
        <f>B27</f>
        <v>13.892026045365421</v>
      </c>
      <c r="F6" s="15">
        <f>B47</f>
        <v>36.386368821583673</v>
      </c>
    </row>
    <row r="7" spans="1:11" x14ac:dyDescent="0.25">
      <c r="A7" t="s">
        <v>127</v>
      </c>
    </row>
    <row r="9" spans="1:11" x14ac:dyDescent="0.25">
      <c r="A9">
        <v>2012</v>
      </c>
      <c r="B9" s="15">
        <f>B6</f>
        <v>7.2295113310342298</v>
      </c>
    </row>
    <row r="10" spans="1:11" x14ac:dyDescent="0.25">
      <c r="A10">
        <f>A9+1</f>
        <v>2013</v>
      </c>
      <c r="B10" s="15">
        <f>B9*(1+$C$5)</f>
        <v>7.5122037612862096</v>
      </c>
    </row>
    <row r="11" spans="1:11" x14ac:dyDescent="0.25">
      <c r="A11" s="13">
        <f t="shared" ref="A11:A47" si="2">A10+1</f>
        <v>2014</v>
      </c>
      <c r="B11" s="15">
        <f t="shared" ref="B11:B17" si="3">B10*(1+$C$5)</f>
        <v>7.8059501904134274</v>
      </c>
    </row>
    <row r="12" spans="1:11" x14ac:dyDescent="0.25">
      <c r="A12" s="13">
        <f t="shared" si="2"/>
        <v>2015</v>
      </c>
      <c r="B12" s="15">
        <f t="shared" si="3"/>
        <v>8.111182858115491</v>
      </c>
    </row>
    <row r="13" spans="1:11" x14ac:dyDescent="0.25">
      <c r="A13" s="13">
        <f t="shared" si="2"/>
        <v>2016</v>
      </c>
      <c r="B13" s="15">
        <f t="shared" si="3"/>
        <v>8.4283509057725716</v>
      </c>
    </row>
    <row r="14" spans="1:11" x14ac:dyDescent="0.25">
      <c r="A14" s="13">
        <f t="shared" si="2"/>
        <v>2017</v>
      </c>
      <c r="B14" s="15">
        <f t="shared" si="3"/>
        <v>8.7579210373444489</v>
      </c>
      <c r="K14" s="33" t="s">
        <v>99</v>
      </c>
    </row>
    <row r="15" spans="1:11" x14ac:dyDescent="0.25">
      <c r="A15" s="13">
        <f t="shared" si="2"/>
        <v>2018</v>
      </c>
      <c r="B15" s="15">
        <f t="shared" si="3"/>
        <v>9.1003782061124063</v>
      </c>
    </row>
    <row r="16" spans="1:11" x14ac:dyDescent="0.25">
      <c r="A16" s="13">
        <f t="shared" si="2"/>
        <v>2019</v>
      </c>
      <c r="B16" s="15">
        <f t="shared" si="3"/>
        <v>9.4562263282744947</v>
      </c>
    </row>
    <row r="17" spans="1:2" x14ac:dyDescent="0.25">
      <c r="A17" s="13">
        <f t="shared" si="2"/>
        <v>2020</v>
      </c>
      <c r="B17" s="15">
        <f t="shared" si="3"/>
        <v>9.825989024444203</v>
      </c>
    </row>
    <row r="18" spans="1:2" x14ac:dyDescent="0.25">
      <c r="A18" s="13">
        <f t="shared" si="2"/>
        <v>2021</v>
      </c>
      <c r="B18" s="15">
        <f>B17*(1+$D$5)</f>
        <v>10.178987021569007</v>
      </c>
    </row>
    <row r="19" spans="1:2" x14ac:dyDescent="0.25">
      <c r="A19" s="13">
        <f t="shared" si="2"/>
        <v>2022</v>
      </c>
      <c r="B19" s="15">
        <f t="shared" ref="B19:B22" si="4">B18*(1+$D$5)</f>
        <v>10.544666448081138</v>
      </c>
    </row>
    <row r="20" spans="1:2" x14ac:dyDescent="0.25">
      <c r="A20" s="13">
        <f t="shared" si="2"/>
        <v>2023</v>
      </c>
      <c r="B20" s="15">
        <f t="shared" si="4"/>
        <v>10.923482883481372</v>
      </c>
    </row>
    <row r="21" spans="1:2" x14ac:dyDescent="0.25">
      <c r="A21" s="13">
        <f t="shared" si="2"/>
        <v>2024</v>
      </c>
      <c r="B21" s="15">
        <f t="shared" si="4"/>
        <v>11.315908273933518</v>
      </c>
    </row>
    <row r="22" spans="1:2" x14ac:dyDescent="0.25">
      <c r="A22" s="13">
        <f t="shared" si="2"/>
        <v>2025</v>
      </c>
      <c r="B22" s="15">
        <f t="shared" si="4"/>
        <v>11.722431520235688</v>
      </c>
    </row>
    <row r="23" spans="1:2" x14ac:dyDescent="0.25">
      <c r="A23" s="13">
        <f t="shared" si="2"/>
        <v>2026</v>
      </c>
      <c r="B23" s="15">
        <f>B22*(1+$E$5)</f>
        <v>12.127388245480194</v>
      </c>
    </row>
    <row r="24" spans="1:2" x14ac:dyDescent="0.25">
      <c r="A24" s="13">
        <f t="shared" si="2"/>
        <v>2027</v>
      </c>
      <c r="B24" s="15">
        <f t="shared" ref="B24:B27" si="5">B23*(1+$E$5)</f>
        <v>12.546334384869512</v>
      </c>
    </row>
    <row r="25" spans="1:2" x14ac:dyDescent="0.25">
      <c r="A25" s="13">
        <f t="shared" si="2"/>
        <v>2028</v>
      </c>
      <c r="B25" s="15">
        <f t="shared" si="5"/>
        <v>12.979753209074097</v>
      </c>
    </row>
    <row r="26" spans="1:2" x14ac:dyDescent="0.25">
      <c r="A26" s="13">
        <f t="shared" si="2"/>
        <v>2029</v>
      </c>
      <c r="B26" s="15">
        <f t="shared" si="5"/>
        <v>13.428144683569386</v>
      </c>
    </row>
    <row r="27" spans="1:2" x14ac:dyDescent="0.25">
      <c r="A27" s="13">
        <f t="shared" si="2"/>
        <v>2030</v>
      </c>
      <c r="B27" s="15">
        <f t="shared" si="5"/>
        <v>13.892026045365421</v>
      </c>
    </row>
    <row r="28" spans="1:2" x14ac:dyDescent="0.25">
      <c r="A28" s="13">
        <f t="shared" si="2"/>
        <v>2031</v>
      </c>
      <c r="B28" s="15">
        <f>B27*(1+$F$5)</f>
        <v>14.577204461750208</v>
      </c>
    </row>
    <row r="29" spans="1:2" x14ac:dyDescent="0.25">
      <c r="A29" s="13">
        <f t="shared" si="2"/>
        <v>2032</v>
      </c>
      <c r="B29" s="15">
        <f t="shared" ref="B29:B47" si="6">B28*(1+$F$5)</f>
        <v>15.296177046152422</v>
      </c>
    </row>
    <row r="30" spans="1:2" x14ac:dyDescent="0.25">
      <c r="A30" s="13">
        <f t="shared" si="2"/>
        <v>2033</v>
      </c>
      <c r="B30" s="15">
        <f t="shared" si="6"/>
        <v>16.050610584572151</v>
      </c>
    </row>
    <row r="31" spans="1:2" x14ac:dyDescent="0.25">
      <c r="A31" s="13">
        <f t="shared" si="2"/>
        <v>2034</v>
      </c>
      <c r="B31" s="15">
        <f t="shared" si="6"/>
        <v>16.842254071737582</v>
      </c>
    </row>
    <row r="32" spans="1:2" x14ac:dyDescent="0.25">
      <c r="A32" s="13">
        <f t="shared" si="2"/>
        <v>2035</v>
      </c>
      <c r="B32" s="15">
        <f t="shared" si="6"/>
        <v>17.672942765779677</v>
      </c>
    </row>
    <row r="33" spans="1:2" x14ac:dyDescent="0.25">
      <c r="A33" s="13">
        <f t="shared" si="2"/>
        <v>2036</v>
      </c>
      <c r="B33" s="15">
        <f t="shared" si="6"/>
        <v>18.544602442890323</v>
      </c>
    </row>
    <row r="34" spans="1:2" x14ac:dyDescent="0.25">
      <c r="A34" s="13">
        <f t="shared" si="2"/>
        <v>2037</v>
      </c>
      <c r="B34" s="15">
        <f t="shared" si="6"/>
        <v>19.459253861827452</v>
      </c>
    </row>
    <row r="35" spans="1:2" x14ac:dyDescent="0.25">
      <c r="A35" s="13">
        <f t="shared" si="2"/>
        <v>2038</v>
      </c>
      <c r="B35" s="15">
        <f t="shared" si="6"/>
        <v>20.419017448617197</v>
      </c>
    </row>
    <row r="36" spans="1:2" x14ac:dyDescent="0.25">
      <c r="A36" s="13">
        <f t="shared" si="2"/>
        <v>2039</v>
      </c>
      <c r="B36" s="15">
        <f t="shared" si="6"/>
        <v>21.426118212313529</v>
      </c>
    </row>
    <row r="37" spans="1:2" x14ac:dyDescent="0.25">
      <c r="A37" s="13">
        <f t="shared" si="2"/>
        <v>2040</v>
      </c>
      <c r="B37" s="15">
        <f t="shared" si="6"/>
        <v>22.482890903211551</v>
      </c>
    </row>
    <row r="38" spans="1:2" x14ac:dyDescent="0.25">
      <c r="A38" s="13">
        <f t="shared" si="2"/>
        <v>2041</v>
      </c>
      <c r="B38" s="15">
        <f t="shared" si="6"/>
        <v>23.591785425472665</v>
      </c>
    </row>
    <row r="39" spans="1:2" x14ac:dyDescent="0.25">
      <c r="A39" s="13">
        <f t="shared" si="2"/>
        <v>2042</v>
      </c>
      <c r="B39" s="15">
        <f t="shared" si="6"/>
        <v>24.755372516709642</v>
      </c>
    </row>
    <row r="40" spans="1:2" x14ac:dyDescent="0.25">
      <c r="A40" s="13">
        <f t="shared" si="2"/>
        <v>2043</v>
      </c>
      <c r="B40" s="15">
        <f t="shared" si="6"/>
        <v>25.976349707698517</v>
      </c>
    </row>
    <row r="41" spans="1:2" x14ac:dyDescent="0.25">
      <c r="A41" s="13">
        <f t="shared" si="2"/>
        <v>2044</v>
      </c>
      <c r="B41" s="15">
        <f t="shared" si="6"/>
        <v>27.257547576033648</v>
      </c>
    </row>
    <row r="42" spans="1:2" x14ac:dyDescent="0.25">
      <c r="A42" s="13">
        <f t="shared" si="2"/>
        <v>2045</v>
      </c>
      <c r="B42" s="15">
        <f t="shared" si="6"/>
        <v>28.601936308223681</v>
      </c>
    </row>
    <row r="43" spans="1:2" x14ac:dyDescent="0.25">
      <c r="A43" s="13">
        <f t="shared" si="2"/>
        <v>2046</v>
      </c>
      <c r="B43" s="15">
        <f t="shared" si="6"/>
        <v>30.012632585441303</v>
      </c>
    </row>
    <row r="44" spans="1:2" x14ac:dyDescent="0.25">
      <c r="A44" s="13">
        <f t="shared" si="2"/>
        <v>2047</v>
      </c>
      <c r="B44" s="15">
        <f t="shared" si="6"/>
        <v>31.492906808889909</v>
      </c>
    </row>
    <row r="45" spans="1:2" x14ac:dyDescent="0.25">
      <c r="A45" s="13">
        <f t="shared" si="2"/>
        <v>2048</v>
      </c>
      <c r="B45" s="15">
        <f t="shared" si="6"/>
        <v>33.046190681537681</v>
      </c>
    </row>
    <row r="46" spans="1:2" x14ac:dyDescent="0.25">
      <c r="A46" s="13">
        <f t="shared" si="2"/>
        <v>2049</v>
      </c>
      <c r="B46" s="15">
        <f t="shared" si="6"/>
        <v>34.67608516379569</v>
      </c>
    </row>
    <row r="47" spans="1:2" x14ac:dyDescent="0.25">
      <c r="A47" s="13">
        <f t="shared" si="2"/>
        <v>2050</v>
      </c>
      <c r="B47" s="15">
        <f t="shared" si="6"/>
        <v>36.386368821583673</v>
      </c>
    </row>
    <row r="48" spans="1:2" x14ac:dyDescent="0.25">
      <c r="A48" s="13"/>
    </row>
    <row r="49" spans="1:1" x14ac:dyDescent="0.25">
      <c r="A49" s="13"/>
    </row>
    <row r="50" spans="1:1" x14ac:dyDescent="0.25">
      <c r="A50" s="13"/>
    </row>
    <row r="51" spans="1:1" x14ac:dyDescent="0.25">
      <c r="A51" s="13"/>
    </row>
    <row r="52" spans="1:1" x14ac:dyDescent="0.25">
      <c r="A52" s="13"/>
    </row>
    <row r="53" spans="1:1" x14ac:dyDescent="0.25">
      <c r="A53" s="13"/>
    </row>
    <row r="54" spans="1:1" x14ac:dyDescent="0.25">
      <c r="A54" s="13"/>
    </row>
    <row r="55" spans="1:1" x14ac:dyDescent="0.25">
      <c r="A55" s="13"/>
    </row>
    <row r="56" spans="1:1" x14ac:dyDescent="0.25">
      <c r="A56" s="13"/>
    </row>
    <row r="57" spans="1:1" x14ac:dyDescent="0.25">
      <c r="A57" s="13"/>
    </row>
    <row r="58" spans="1:1" x14ac:dyDescent="0.25">
      <c r="A58" s="13"/>
    </row>
    <row r="59" spans="1:1" x14ac:dyDescent="0.25">
      <c r="A59" s="13"/>
    </row>
    <row r="60" spans="1:1" x14ac:dyDescent="0.25">
      <c r="A60" s="13"/>
    </row>
    <row r="61" spans="1:1" x14ac:dyDescent="0.25">
      <c r="A61" s="13"/>
    </row>
    <row r="62" spans="1:1" x14ac:dyDescent="0.25">
      <c r="A62" s="13"/>
    </row>
    <row r="63" spans="1:1" x14ac:dyDescent="0.25">
      <c r="A63" s="13"/>
    </row>
    <row r="64" spans="1:1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  <row r="73" spans="1:1" x14ac:dyDescent="0.25">
      <c r="A73" s="13"/>
    </row>
    <row r="74" spans="1:1" x14ac:dyDescent="0.25">
      <c r="A74" s="13"/>
    </row>
    <row r="75" spans="1:1" x14ac:dyDescent="0.25">
      <c r="A75" s="13"/>
    </row>
    <row r="76" spans="1:1" x14ac:dyDescent="0.25">
      <c r="A76" s="13"/>
    </row>
    <row r="77" spans="1:1" x14ac:dyDescent="0.25">
      <c r="A77" s="13"/>
    </row>
    <row r="78" spans="1:1" x14ac:dyDescent="0.25">
      <c r="A78" s="13"/>
    </row>
    <row r="79" spans="1:1" x14ac:dyDescent="0.25">
      <c r="A79" s="13"/>
    </row>
    <row r="80" spans="1:1" x14ac:dyDescent="0.25">
      <c r="A80" s="13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  <row r="89" spans="1:1" x14ac:dyDescent="0.25">
      <c r="A89" s="13"/>
    </row>
    <row r="90" spans="1:1" x14ac:dyDescent="0.25">
      <c r="A90" s="13"/>
    </row>
    <row r="91" spans="1:1" x14ac:dyDescent="0.25">
      <c r="A91" s="13"/>
    </row>
    <row r="92" spans="1:1" x14ac:dyDescent="0.25">
      <c r="A92" s="13"/>
    </row>
    <row r="93" spans="1:1" x14ac:dyDescent="0.25">
      <c r="A93" s="13"/>
    </row>
    <row r="94" spans="1:1" x14ac:dyDescent="0.25">
      <c r="A94" s="13"/>
    </row>
    <row r="95" spans="1:1" x14ac:dyDescent="0.25">
      <c r="A95" s="13"/>
    </row>
    <row r="96" spans="1:1" x14ac:dyDescent="0.25">
      <c r="A96" s="13"/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4"/>
  <sheetViews>
    <sheetView workbookViewId="0">
      <selection activeCell="G5" sqref="G5"/>
    </sheetView>
  </sheetViews>
  <sheetFormatPr defaultRowHeight="15" x14ac:dyDescent="0.25"/>
  <cols>
    <col min="1" max="1" width="13.42578125" customWidth="1"/>
    <col min="2" max="2" width="26.5703125" customWidth="1"/>
    <col min="4" max="4" width="13.28515625" customWidth="1"/>
    <col min="5" max="5" width="16.5703125" bestFit="1" customWidth="1"/>
    <col min="7" max="7" width="11" customWidth="1"/>
  </cols>
  <sheetData>
    <row r="1" spans="1:6" x14ac:dyDescent="0.25">
      <c r="A1" s="8" t="s">
        <v>130</v>
      </c>
      <c r="B1" s="9"/>
      <c r="D1" s="10" t="s">
        <v>2</v>
      </c>
      <c r="E1" s="11"/>
    </row>
    <row r="2" spans="1:6" x14ac:dyDescent="0.25">
      <c r="A2" s="5"/>
      <c r="B2" s="4"/>
      <c r="D2" s="5"/>
      <c r="E2" s="4"/>
    </row>
    <row r="3" spans="1:6" x14ac:dyDescent="0.25">
      <c r="A3" s="5" t="s">
        <v>1</v>
      </c>
      <c r="B3" s="6" t="s">
        <v>131</v>
      </c>
      <c r="D3" s="5" t="s">
        <v>1</v>
      </c>
      <c r="E3" s="6" t="s">
        <v>132</v>
      </c>
    </row>
    <row r="4" spans="1:6" x14ac:dyDescent="0.25">
      <c r="A4" s="13">
        <v>2010</v>
      </c>
      <c r="B4" s="7">
        <f>'India Projections'!B9</f>
        <v>7.2295113310342298</v>
      </c>
      <c r="D4" s="1">
        <f>A4</f>
        <v>2010</v>
      </c>
      <c r="E4" s="12">
        <f>B4/10^6</f>
        <v>7.22951133103423E-6</v>
      </c>
    </row>
    <row r="5" spans="1:6" x14ac:dyDescent="0.25">
      <c r="A5" s="13">
        <v>2011</v>
      </c>
      <c r="B5" s="7">
        <f>B4</f>
        <v>7.2295113310342298</v>
      </c>
      <c r="D5" s="1">
        <f t="shared" ref="D5:D44" si="0">A5</f>
        <v>2011</v>
      </c>
      <c r="E5" s="12">
        <f t="shared" ref="E5:E44" si="1">B5/10^6</f>
        <v>7.22951133103423E-6</v>
      </c>
    </row>
    <row r="6" spans="1:6" x14ac:dyDescent="0.25">
      <c r="A6" s="13">
        <v>2012</v>
      </c>
      <c r="B6" s="7">
        <f>'India Projections'!B9</f>
        <v>7.2295113310342298</v>
      </c>
      <c r="D6" s="1">
        <f t="shared" si="0"/>
        <v>2012</v>
      </c>
      <c r="E6" s="12">
        <f t="shared" si="1"/>
        <v>7.22951133103423E-6</v>
      </c>
    </row>
    <row r="7" spans="1:6" x14ac:dyDescent="0.25">
      <c r="A7" s="13">
        <v>2013</v>
      </c>
      <c r="B7" s="7">
        <f>'India Projections'!B10</f>
        <v>7.5122037612862096</v>
      </c>
      <c r="D7" s="1">
        <f t="shared" si="0"/>
        <v>2013</v>
      </c>
      <c r="E7" s="12">
        <f t="shared" si="1"/>
        <v>7.5122037612862093E-6</v>
      </c>
    </row>
    <row r="8" spans="1:6" x14ac:dyDescent="0.25">
      <c r="A8" s="13">
        <v>2014</v>
      </c>
      <c r="B8" s="7">
        <f>'India Projections'!B11</f>
        <v>7.8059501904134274</v>
      </c>
      <c r="D8" s="1">
        <f t="shared" si="0"/>
        <v>2014</v>
      </c>
      <c r="E8" s="12">
        <f t="shared" si="1"/>
        <v>7.8059501904134277E-6</v>
      </c>
      <c r="F8" s="13"/>
    </row>
    <row r="9" spans="1:6" x14ac:dyDescent="0.25">
      <c r="A9" s="13">
        <v>2015</v>
      </c>
      <c r="B9" s="7">
        <f>'India Projections'!B12</f>
        <v>8.111182858115491</v>
      </c>
      <c r="D9" s="1">
        <f t="shared" si="0"/>
        <v>2015</v>
      </c>
      <c r="E9" s="12">
        <f t="shared" si="1"/>
        <v>8.1111828581154911E-6</v>
      </c>
      <c r="F9" s="13"/>
    </row>
    <row r="10" spans="1:6" x14ac:dyDescent="0.25">
      <c r="A10" s="13">
        <v>2016</v>
      </c>
      <c r="B10" s="7">
        <f>'India Projections'!B13</f>
        <v>8.4283509057725716</v>
      </c>
      <c r="D10" s="1">
        <f t="shared" si="0"/>
        <v>2016</v>
      </c>
      <c r="E10" s="12">
        <f t="shared" si="1"/>
        <v>8.4283509057725717E-6</v>
      </c>
      <c r="F10" s="13"/>
    </row>
    <row r="11" spans="1:6" x14ac:dyDescent="0.25">
      <c r="A11" s="13">
        <v>2017</v>
      </c>
      <c r="B11" s="7">
        <f>'India Projections'!B14</f>
        <v>8.7579210373444489</v>
      </c>
      <c r="D11" s="1">
        <f t="shared" si="0"/>
        <v>2017</v>
      </c>
      <c r="E11" s="12">
        <f t="shared" si="1"/>
        <v>8.7579210373444498E-6</v>
      </c>
      <c r="F11" s="13"/>
    </row>
    <row r="12" spans="1:6" x14ac:dyDescent="0.25">
      <c r="A12" s="13">
        <v>2018</v>
      </c>
      <c r="B12" s="7">
        <f>'India Projections'!B15</f>
        <v>9.1003782061124063</v>
      </c>
      <c r="D12" s="1">
        <f t="shared" si="0"/>
        <v>2018</v>
      </c>
      <c r="E12" s="12">
        <f t="shared" si="1"/>
        <v>9.1003782061124064E-6</v>
      </c>
      <c r="F12" s="13"/>
    </row>
    <row r="13" spans="1:6" x14ac:dyDescent="0.25">
      <c r="A13" s="13">
        <v>2019</v>
      </c>
      <c r="B13" s="7">
        <f>'India Projections'!B16</f>
        <v>9.4562263282744947</v>
      </c>
      <c r="D13" s="1">
        <f t="shared" si="0"/>
        <v>2019</v>
      </c>
      <c r="E13" s="12">
        <f t="shared" si="1"/>
        <v>9.4562263282744954E-6</v>
      </c>
      <c r="F13" s="13"/>
    </row>
    <row r="14" spans="1:6" x14ac:dyDescent="0.25">
      <c r="A14" s="13">
        <v>2020</v>
      </c>
      <c r="B14" s="7">
        <f>'India Projections'!B17</f>
        <v>9.825989024444203</v>
      </c>
      <c r="D14" s="1">
        <f t="shared" si="0"/>
        <v>2020</v>
      </c>
      <c r="E14" s="12">
        <f t="shared" si="1"/>
        <v>9.8259890244442023E-6</v>
      </c>
      <c r="F14" s="13"/>
    </row>
    <row r="15" spans="1:6" x14ac:dyDescent="0.25">
      <c r="A15" s="13">
        <v>2021</v>
      </c>
      <c r="B15" s="7">
        <f>'India Projections'!B18</f>
        <v>10.178987021569007</v>
      </c>
      <c r="D15" s="1">
        <f t="shared" si="0"/>
        <v>2021</v>
      </c>
      <c r="E15" s="12">
        <f t="shared" si="1"/>
        <v>1.0178987021569008E-5</v>
      </c>
      <c r="F15" s="13"/>
    </row>
    <row r="16" spans="1:6" x14ac:dyDescent="0.25">
      <c r="A16" s="13">
        <v>2022</v>
      </c>
      <c r="B16" s="7">
        <f>'India Projections'!B19</f>
        <v>10.544666448081138</v>
      </c>
      <c r="D16" s="1">
        <f t="shared" si="0"/>
        <v>2022</v>
      </c>
      <c r="E16" s="12">
        <f t="shared" si="1"/>
        <v>1.0544666448081138E-5</v>
      </c>
      <c r="F16" s="13"/>
    </row>
    <row r="17" spans="1:6" x14ac:dyDescent="0.25">
      <c r="A17" s="13">
        <v>2023</v>
      </c>
      <c r="B17" s="7">
        <f>'India Projections'!B20</f>
        <v>10.923482883481372</v>
      </c>
      <c r="D17" s="1">
        <f t="shared" si="0"/>
        <v>2023</v>
      </c>
      <c r="E17" s="12">
        <f t="shared" si="1"/>
        <v>1.0923482883481372E-5</v>
      </c>
      <c r="F17" s="13"/>
    </row>
    <row r="18" spans="1:6" x14ac:dyDescent="0.25">
      <c r="A18" s="13">
        <v>2024</v>
      </c>
      <c r="B18" s="7">
        <f>'India Projections'!B21</f>
        <v>11.315908273933518</v>
      </c>
      <c r="D18" s="1">
        <f t="shared" si="0"/>
        <v>2024</v>
      </c>
      <c r="E18" s="12">
        <f t="shared" si="1"/>
        <v>1.1315908273933518E-5</v>
      </c>
      <c r="F18" s="13"/>
    </row>
    <row r="19" spans="1:6" x14ac:dyDescent="0.25">
      <c r="A19" s="13">
        <v>2025</v>
      </c>
      <c r="B19" s="7">
        <f>'India Projections'!B22</f>
        <v>11.722431520235688</v>
      </c>
      <c r="D19" s="1">
        <f t="shared" si="0"/>
        <v>2025</v>
      </c>
      <c r="E19" s="12">
        <f t="shared" si="1"/>
        <v>1.1722431520235688E-5</v>
      </c>
      <c r="F19" s="13"/>
    </row>
    <row r="20" spans="1:6" x14ac:dyDescent="0.25">
      <c r="A20" s="13">
        <v>2026</v>
      </c>
      <c r="B20" s="7">
        <f>'India Projections'!B23</f>
        <v>12.127388245480194</v>
      </c>
      <c r="D20" s="1">
        <f t="shared" si="0"/>
        <v>2026</v>
      </c>
      <c r="E20" s="12">
        <f t="shared" si="1"/>
        <v>1.2127388245480195E-5</v>
      </c>
      <c r="F20" s="13"/>
    </row>
    <row r="21" spans="1:6" x14ac:dyDescent="0.25">
      <c r="A21" s="13">
        <v>2027</v>
      </c>
      <c r="B21" s="7">
        <f>'India Projections'!B24</f>
        <v>12.546334384869512</v>
      </c>
      <c r="D21" s="1">
        <f t="shared" si="0"/>
        <v>2027</v>
      </c>
      <c r="E21" s="12">
        <f t="shared" si="1"/>
        <v>1.2546334384869511E-5</v>
      </c>
      <c r="F21" s="13"/>
    </row>
    <row r="22" spans="1:6" x14ac:dyDescent="0.25">
      <c r="A22" s="13">
        <v>2028</v>
      </c>
      <c r="B22" s="7">
        <f>'India Projections'!B25</f>
        <v>12.979753209074097</v>
      </c>
      <c r="D22" s="1">
        <f t="shared" si="0"/>
        <v>2028</v>
      </c>
      <c r="E22" s="12">
        <f t="shared" si="1"/>
        <v>1.2979753209074097E-5</v>
      </c>
      <c r="F22" s="13"/>
    </row>
    <row r="23" spans="1:6" x14ac:dyDescent="0.25">
      <c r="A23" s="13">
        <v>2029</v>
      </c>
      <c r="B23" s="7">
        <f>'India Projections'!B26</f>
        <v>13.428144683569386</v>
      </c>
      <c r="D23" s="1">
        <f t="shared" si="0"/>
        <v>2029</v>
      </c>
      <c r="E23" s="12">
        <f t="shared" si="1"/>
        <v>1.3428144683569386E-5</v>
      </c>
      <c r="F23" s="13"/>
    </row>
    <row r="24" spans="1:6" x14ac:dyDescent="0.25">
      <c r="A24" s="13">
        <v>2030</v>
      </c>
      <c r="B24" s="7">
        <f>'India Projections'!B27</f>
        <v>13.892026045365421</v>
      </c>
      <c r="D24" s="1">
        <f t="shared" si="0"/>
        <v>2030</v>
      </c>
      <c r="E24" s="12">
        <f t="shared" si="1"/>
        <v>1.3892026045365421E-5</v>
      </c>
      <c r="F24" s="13"/>
    </row>
    <row r="25" spans="1:6" x14ac:dyDescent="0.25">
      <c r="A25" s="13">
        <v>2031</v>
      </c>
      <c r="B25" s="7">
        <f>'India Projections'!B28</f>
        <v>14.577204461750208</v>
      </c>
      <c r="D25" s="1">
        <f t="shared" si="0"/>
        <v>2031</v>
      </c>
      <c r="E25" s="12">
        <f t="shared" si="1"/>
        <v>1.4577204461750209E-5</v>
      </c>
      <c r="F25" s="13"/>
    </row>
    <row r="26" spans="1:6" x14ac:dyDescent="0.25">
      <c r="A26" s="13">
        <v>2032</v>
      </c>
      <c r="B26" s="7">
        <f>'India Projections'!B29</f>
        <v>15.296177046152422</v>
      </c>
      <c r="D26" s="1">
        <f t="shared" si="0"/>
        <v>2032</v>
      </c>
      <c r="E26" s="12">
        <f t="shared" si="1"/>
        <v>1.5296177046152421E-5</v>
      </c>
      <c r="F26" s="13"/>
    </row>
    <row r="27" spans="1:6" x14ac:dyDescent="0.25">
      <c r="A27" s="13">
        <v>2033</v>
      </c>
      <c r="B27" s="7">
        <f>'India Projections'!B30</f>
        <v>16.050610584572151</v>
      </c>
      <c r="D27" s="1">
        <f t="shared" si="0"/>
        <v>2033</v>
      </c>
      <c r="E27" s="12">
        <f t="shared" si="1"/>
        <v>1.6050610584572151E-5</v>
      </c>
      <c r="F27" s="13"/>
    </row>
    <row r="28" spans="1:6" x14ac:dyDescent="0.25">
      <c r="A28" s="13">
        <v>2034</v>
      </c>
      <c r="B28" s="7">
        <f>'India Projections'!B31</f>
        <v>16.842254071737582</v>
      </c>
      <c r="D28" s="1">
        <f t="shared" si="0"/>
        <v>2034</v>
      </c>
      <c r="E28" s="12">
        <f t="shared" si="1"/>
        <v>1.6842254071737582E-5</v>
      </c>
      <c r="F28" s="13"/>
    </row>
    <row r="29" spans="1:6" x14ac:dyDescent="0.25">
      <c r="A29" s="13">
        <v>2035</v>
      </c>
      <c r="B29" s="7">
        <f>'India Projections'!B32</f>
        <v>17.672942765779677</v>
      </c>
      <c r="D29" s="1">
        <f t="shared" si="0"/>
        <v>2035</v>
      </c>
      <c r="E29" s="12">
        <f t="shared" si="1"/>
        <v>1.7672942765779678E-5</v>
      </c>
      <c r="F29" s="13"/>
    </row>
    <row r="30" spans="1:6" x14ac:dyDescent="0.25">
      <c r="A30" s="13">
        <v>2036</v>
      </c>
      <c r="B30" s="7">
        <f>'India Projections'!B33</f>
        <v>18.544602442890323</v>
      </c>
      <c r="D30" s="1">
        <f t="shared" si="0"/>
        <v>2036</v>
      </c>
      <c r="E30" s="12">
        <f t="shared" si="1"/>
        <v>1.8544602442890324E-5</v>
      </c>
      <c r="F30" s="13"/>
    </row>
    <row r="31" spans="1:6" x14ac:dyDescent="0.25">
      <c r="A31" s="13">
        <v>2037</v>
      </c>
      <c r="B31" s="7">
        <f>'India Projections'!B34</f>
        <v>19.459253861827452</v>
      </c>
      <c r="D31" s="1">
        <f t="shared" si="0"/>
        <v>2037</v>
      </c>
      <c r="E31" s="12">
        <f t="shared" si="1"/>
        <v>1.9459253861827452E-5</v>
      </c>
      <c r="F31" s="13"/>
    </row>
    <row r="32" spans="1:6" x14ac:dyDescent="0.25">
      <c r="A32" s="13">
        <v>2038</v>
      </c>
      <c r="B32" s="7">
        <f>'India Projections'!B35</f>
        <v>20.419017448617197</v>
      </c>
      <c r="D32" s="1">
        <f t="shared" si="0"/>
        <v>2038</v>
      </c>
      <c r="E32" s="12">
        <f t="shared" si="1"/>
        <v>2.0419017448617196E-5</v>
      </c>
      <c r="F32" s="13"/>
    </row>
    <row r="33" spans="1:6" x14ac:dyDescent="0.25">
      <c r="A33" s="13">
        <v>2039</v>
      </c>
      <c r="B33" s="7">
        <f>'India Projections'!B36</f>
        <v>21.426118212313529</v>
      </c>
      <c r="D33" s="1">
        <f t="shared" si="0"/>
        <v>2039</v>
      </c>
      <c r="E33" s="12">
        <f t="shared" si="1"/>
        <v>2.1426118212313529E-5</v>
      </c>
      <c r="F33" s="13"/>
    </row>
    <row r="34" spans="1:6" x14ac:dyDescent="0.25">
      <c r="A34" s="13">
        <v>2040</v>
      </c>
      <c r="B34" s="7">
        <f>'India Projections'!B37</f>
        <v>22.482890903211551</v>
      </c>
      <c r="D34" s="1">
        <f t="shared" si="0"/>
        <v>2040</v>
      </c>
      <c r="E34" s="12">
        <f t="shared" si="1"/>
        <v>2.2482890903211551E-5</v>
      </c>
      <c r="F34" s="13"/>
    </row>
    <row r="35" spans="1:6" x14ac:dyDescent="0.25">
      <c r="A35" s="13">
        <v>2041</v>
      </c>
      <c r="B35" s="7">
        <f>'India Projections'!B38</f>
        <v>23.591785425472665</v>
      </c>
      <c r="D35" s="1">
        <f t="shared" si="0"/>
        <v>2041</v>
      </c>
      <c r="E35" s="12">
        <f t="shared" si="1"/>
        <v>2.3591785425472665E-5</v>
      </c>
      <c r="F35" s="13"/>
    </row>
    <row r="36" spans="1:6" x14ac:dyDescent="0.25">
      <c r="A36" s="13">
        <v>2042</v>
      </c>
      <c r="B36" s="7">
        <f>'India Projections'!B39</f>
        <v>24.755372516709642</v>
      </c>
      <c r="D36" s="1">
        <f t="shared" si="0"/>
        <v>2042</v>
      </c>
      <c r="E36" s="12">
        <f t="shared" si="1"/>
        <v>2.4755372516709641E-5</v>
      </c>
      <c r="F36" s="13"/>
    </row>
    <row r="37" spans="1:6" x14ac:dyDescent="0.25">
      <c r="A37" s="13">
        <v>2043</v>
      </c>
      <c r="B37" s="7">
        <f>'India Projections'!B40</f>
        <v>25.976349707698517</v>
      </c>
      <c r="D37" s="1">
        <f t="shared" si="0"/>
        <v>2043</v>
      </c>
      <c r="E37" s="12">
        <f t="shared" si="1"/>
        <v>2.5976349707698519E-5</v>
      </c>
      <c r="F37" s="13"/>
    </row>
    <row r="38" spans="1:6" x14ac:dyDescent="0.25">
      <c r="A38" s="13">
        <v>2044</v>
      </c>
      <c r="B38" s="7">
        <f>'India Projections'!B41</f>
        <v>27.257547576033648</v>
      </c>
      <c r="D38" s="1">
        <f t="shared" si="0"/>
        <v>2044</v>
      </c>
      <c r="E38" s="12">
        <f t="shared" si="1"/>
        <v>2.7257547576033649E-5</v>
      </c>
      <c r="F38" s="13"/>
    </row>
    <row r="39" spans="1:6" x14ac:dyDescent="0.25">
      <c r="A39" s="13">
        <v>2045</v>
      </c>
      <c r="B39" s="7">
        <f>'India Projections'!B42</f>
        <v>28.601936308223681</v>
      </c>
      <c r="D39" s="1">
        <f t="shared" si="0"/>
        <v>2045</v>
      </c>
      <c r="E39" s="12">
        <f t="shared" si="1"/>
        <v>2.8601936308223682E-5</v>
      </c>
      <c r="F39" s="13"/>
    </row>
    <row r="40" spans="1:6" x14ac:dyDescent="0.25">
      <c r="A40" s="13">
        <v>2046</v>
      </c>
      <c r="B40" s="7">
        <f>'India Projections'!B43</f>
        <v>30.012632585441303</v>
      </c>
      <c r="D40" s="1">
        <f t="shared" si="0"/>
        <v>2046</v>
      </c>
      <c r="E40" s="12">
        <f t="shared" si="1"/>
        <v>3.0012632585441301E-5</v>
      </c>
      <c r="F40" s="13"/>
    </row>
    <row r="41" spans="1:6" x14ac:dyDescent="0.25">
      <c r="A41" s="13">
        <v>2047</v>
      </c>
      <c r="B41" s="7">
        <f>'India Projections'!B44</f>
        <v>31.492906808889909</v>
      </c>
      <c r="D41" s="1">
        <f t="shared" si="0"/>
        <v>2047</v>
      </c>
      <c r="E41" s="12">
        <f t="shared" si="1"/>
        <v>3.149290680888991E-5</v>
      </c>
      <c r="F41" s="13"/>
    </row>
    <row r="42" spans="1:6" x14ac:dyDescent="0.25">
      <c r="A42" s="13">
        <v>2048</v>
      </c>
      <c r="B42" s="7">
        <f>'India Projections'!B45</f>
        <v>33.046190681537681</v>
      </c>
      <c r="D42" s="1">
        <f t="shared" si="0"/>
        <v>2048</v>
      </c>
      <c r="E42" s="12">
        <f t="shared" si="1"/>
        <v>3.304619068153768E-5</v>
      </c>
      <c r="F42" s="13"/>
    </row>
    <row r="43" spans="1:6" x14ac:dyDescent="0.25">
      <c r="A43" s="13">
        <v>2049</v>
      </c>
      <c r="B43" s="7">
        <f>'India Projections'!B46</f>
        <v>34.67608516379569</v>
      </c>
      <c r="D43" s="1">
        <f t="shared" si="0"/>
        <v>2049</v>
      </c>
      <c r="E43" s="12">
        <f t="shared" si="1"/>
        <v>3.4676085163795691E-5</v>
      </c>
      <c r="F43" s="13"/>
    </row>
    <row r="44" spans="1:6" x14ac:dyDescent="0.25">
      <c r="A44" s="13">
        <v>2050</v>
      </c>
      <c r="B44" s="7">
        <f>'India Projections'!B47</f>
        <v>36.386368821583673</v>
      </c>
      <c r="D44" s="1">
        <f t="shared" si="0"/>
        <v>2050</v>
      </c>
      <c r="E44" s="12">
        <f t="shared" si="1"/>
        <v>3.6386368821583673E-5</v>
      </c>
      <c r="F44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F42"/>
  <sheetViews>
    <sheetView workbookViewId="0">
      <selection activeCell="F3" sqref="F3"/>
    </sheetView>
  </sheetViews>
  <sheetFormatPr defaultRowHeight="15" x14ac:dyDescent="0.25"/>
  <cols>
    <col min="2" max="2" width="39.42578125" customWidth="1"/>
    <col min="6" max="6" width="11.5703125" bestFit="1" customWidth="1"/>
  </cols>
  <sheetData>
    <row r="1" spans="1:6" x14ac:dyDescent="0.25">
      <c r="A1" s="5" t="s">
        <v>1</v>
      </c>
      <c r="B1" s="5" t="s">
        <v>5</v>
      </c>
    </row>
    <row r="2" spans="1:6" x14ac:dyDescent="0.25">
      <c r="A2">
        <f>Calcs!D4</f>
        <v>2010</v>
      </c>
      <c r="B2" s="12">
        <f>Calcs!E4</f>
        <v>7.22951133103423E-6</v>
      </c>
    </row>
    <row r="3" spans="1:6" x14ac:dyDescent="0.25">
      <c r="A3">
        <f>Calcs!D5</f>
        <v>2011</v>
      </c>
      <c r="B3" s="12">
        <f>Calcs!E5</f>
        <v>7.22951133103423E-6</v>
      </c>
      <c r="F3" s="36"/>
    </row>
    <row r="4" spans="1:6" x14ac:dyDescent="0.25">
      <c r="A4">
        <f>Calcs!D6</f>
        <v>2012</v>
      </c>
      <c r="B4" s="12">
        <f>Calcs!E6</f>
        <v>7.22951133103423E-6</v>
      </c>
    </row>
    <row r="5" spans="1:6" x14ac:dyDescent="0.25">
      <c r="A5">
        <f>Calcs!D7</f>
        <v>2013</v>
      </c>
      <c r="B5" s="12">
        <f>Calcs!E7</f>
        <v>7.5122037612862093E-6</v>
      </c>
    </row>
    <row r="6" spans="1:6" x14ac:dyDescent="0.25">
      <c r="A6">
        <f>Calcs!D8</f>
        <v>2014</v>
      </c>
      <c r="B6" s="12">
        <f>Calcs!E8</f>
        <v>7.8059501904134277E-6</v>
      </c>
    </row>
    <row r="7" spans="1:6" x14ac:dyDescent="0.25">
      <c r="A7">
        <f>Calcs!D9</f>
        <v>2015</v>
      </c>
      <c r="B7" s="12">
        <f>Calcs!E9</f>
        <v>8.1111828581154911E-6</v>
      </c>
      <c r="E7" s="14"/>
    </row>
    <row r="8" spans="1:6" x14ac:dyDescent="0.25">
      <c r="A8">
        <f>Calcs!D10</f>
        <v>2016</v>
      </c>
      <c r="B8" s="12">
        <f>Calcs!E10</f>
        <v>8.4283509057725717E-6</v>
      </c>
    </row>
    <row r="9" spans="1:6" x14ac:dyDescent="0.25">
      <c r="A9">
        <f>Calcs!D11</f>
        <v>2017</v>
      </c>
      <c r="B9" s="12">
        <f>Calcs!E11</f>
        <v>8.7579210373444498E-6</v>
      </c>
    </row>
    <row r="10" spans="1:6" x14ac:dyDescent="0.25">
      <c r="A10">
        <f>Calcs!D12</f>
        <v>2018</v>
      </c>
      <c r="B10" s="12">
        <f>Calcs!E12</f>
        <v>9.1003782061124064E-6</v>
      </c>
    </row>
    <row r="11" spans="1:6" x14ac:dyDescent="0.25">
      <c r="A11">
        <f>Calcs!D13</f>
        <v>2019</v>
      </c>
      <c r="B11" s="12">
        <f>Calcs!E13</f>
        <v>9.4562263282744954E-6</v>
      </c>
    </row>
    <row r="12" spans="1:6" x14ac:dyDescent="0.25">
      <c r="A12">
        <f>Calcs!D14</f>
        <v>2020</v>
      </c>
      <c r="B12" s="12">
        <f>Calcs!E14</f>
        <v>9.8259890244442023E-6</v>
      </c>
    </row>
    <row r="13" spans="1:6" x14ac:dyDescent="0.25">
      <c r="A13">
        <f>Calcs!D15</f>
        <v>2021</v>
      </c>
      <c r="B13" s="12">
        <f>Calcs!E15</f>
        <v>1.0178987021569008E-5</v>
      </c>
    </row>
    <row r="14" spans="1:6" x14ac:dyDescent="0.25">
      <c r="A14">
        <f>Calcs!D16</f>
        <v>2022</v>
      </c>
      <c r="B14" s="12">
        <f>Calcs!E16</f>
        <v>1.0544666448081138E-5</v>
      </c>
    </row>
    <row r="15" spans="1:6" x14ac:dyDescent="0.25">
      <c r="A15">
        <f>Calcs!D17</f>
        <v>2023</v>
      </c>
      <c r="B15" s="12">
        <f>Calcs!E17</f>
        <v>1.0923482883481372E-5</v>
      </c>
    </row>
    <row r="16" spans="1:6" x14ac:dyDescent="0.25">
      <c r="A16">
        <f>Calcs!D18</f>
        <v>2024</v>
      </c>
      <c r="B16" s="12">
        <f>Calcs!E18</f>
        <v>1.1315908273933518E-5</v>
      </c>
    </row>
    <row r="17" spans="1:2" x14ac:dyDescent="0.25">
      <c r="A17">
        <f>Calcs!D19</f>
        <v>2025</v>
      </c>
      <c r="B17" s="12">
        <f>Calcs!E19</f>
        <v>1.1722431520235688E-5</v>
      </c>
    </row>
    <row r="18" spans="1:2" x14ac:dyDescent="0.25">
      <c r="A18">
        <f>Calcs!D20</f>
        <v>2026</v>
      </c>
      <c r="B18" s="12">
        <f>Calcs!E20</f>
        <v>1.2127388245480195E-5</v>
      </c>
    </row>
    <row r="19" spans="1:2" x14ac:dyDescent="0.25">
      <c r="A19">
        <f>Calcs!D21</f>
        <v>2027</v>
      </c>
      <c r="B19" s="12">
        <f>Calcs!E21</f>
        <v>1.2546334384869511E-5</v>
      </c>
    </row>
    <row r="20" spans="1:2" x14ac:dyDescent="0.25">
      <c r="A20">
        <f>Calcs!D22</f>
        <v>2028</v>
      </c>
      <c r="B20" s="12">
        <f>Calcs!E22</f>
        <v>1.2979753209074097E-5</v>
      </c>
    </row>
    <row r="21" spans="1:2" x14ac:dyDescent="0.25">
      <c r="A21">
        <f>Calcs!D23</f>
        <v>2029</v>
      </c>
      <c r="B21" s="12">
        <f>Calcs!E23</f>
        <v>1.3428144683569386E-5</v>
      </c>
    </row>
    <row r="22" spans="1:2" x14ac:dyDescent="0.25">
      <c r="A22">
        <f>Calcs!D24</f>
        <v>2030</v>
      </c>
      <c r="B22" s="12">
        <f>Calcs!E24</f>
        <v>1.3892026045365421E-5</v>
      </c>
    </row>
    <row r="23" spans="1:2" x14ac:dyDescent="0.25">
      <c r="A23">
        <f>Calcs!D25</f>
        <v>2031</v>
      </c>
      <c r="B23" s="12">
        <f>Calcs!E25</f>
        <v>1.4577204461750209E-5</v>
      </c>
    </row>
    <row r="24" spans="1:2" x14ac:dyDescent="0.25">
      <c r="A24">
        <f>Calcs!D26</f>
        <v>2032</v>
      </c>
      <c r="B24" s="12">
        <f>Calcs!E26</f>
        <v>1.5296177046152421E-5</v>
      </c>
    </row>
    <row r="25" spans="1:2" x14ac:dyDescent="0.25">
      <c r="A25">
        <f>Calcs!D27</f>
        <v>2033</v>
      </c>
      <c r="B25" s="12">
        <f>Calcs!E27</f>
        <v>1.6050610584572151E-5</v>
      </c>
    </row>
    <row r="26" spans="1:2" x14ac:dyDescent="0.25">
      <c r="A26">
        <f>Calcs!D28</f>
        <v>2034</v>
      </c>
      <c r="B26" s="12">
        <f>Calcs!E28</f>
        <v>1.6842254071737582E-5</v>
      </c>
    </row>
    <row r="27" spans="1:2" x14ac:dyDescent="0.25">
      <c r="A27">
        <f>Calcs!D29</f>
        <v>2035</v>
      </c>
      <c r="B27" s="12">
        <f>Calcs!E29</f>
        <v>1.7672942765779678E-5</v>
      </c>
    </row>
    <row r="28" spans="1:2" x14ac:dyDescent="0.25">
      <c r="A28">
        <f>Calcs!D30</f>
        <v>2036</v>
      </c>
      <c r="B28" s="12">
        <f>Calcs!E30</f>
        <v>1.8544602442890324E-5</v>
      </c>
    </row>
    <row r="29" spans="1:2" x14ac:dyDescent="0.25">
      <c r="A29">
        <f>Calcs!D31</f>
        <v>2037</v>
      </c>
      <c r="B29" s="12">
        <f>Calcs!E31</f>
        <v>1.9459253861827452E-5</v>
      </c>
    </row>
    <row r="30" spans="1:2" x14ac:dyDescent="0.25">
      <c r="A30">
        <f>Calcs!D32</f>
        <v>2038</v>
      </c>
      <c r="B30" s="12">
        <f>Calcs!E32</f>
        <v>2.0419017448617196E-5</v>
      </c>
    </row>
    <row r="31" spans="1:2" x14ac:dyDescent="0.25">
      <c r="A31">
        <f>Calcs!D33</f>
        <v>2039</v>
      </c>
      <c r="B31" s="12">
        <f>Calcs!E33</f>
        <v>2.1426118212313529E-5</v>
      </c>
    </row>
    <row r="32" spans="1:2" x14ac:dyDescent="0.25">
      <c r="A32">
        <f>Calcs!D34</f>
        <v>2040</v>
      </c>
      <c r="B32" s="12">
        <f>Calcs!E34</f>
        <v>2.2482890903211551E-5</v>
      </c>
    </row>
    <row r="33" spans="1:5" x14ac:dyDescent="0.25">
      <c r="A33">
        <f>Calcs!D35</f>
        <v>2041</v>
      </c>
      <c r="B33" s="12">
        <f>Calcs!E35</f>
        <v>2.3591785425472665E-5</v>
      </c>
    </row>
    <row r="34" spans="1:5" x14ac:dyDescent="0.25">
      <c r="A34">
        <f>Calcs!D36</f>
        <v>2042</v>
      </c>
      <c r="B34" s="12">
        <f>Calcs!E36</f>
        <v>2.4755372516709641E-5</v>
      </c>
    </row>
    <row r="35" spans="1:5" x14ac:dyDescent="0.25">
      <c r="A35">
        <f>Calcs!D37</f>
        <v>2043</v>
      </c>
      <c r="B35" s="12">
        <f>Calcs!E37</f>
        <v>2.5976349707698519E-5</v>
      </c>
    </row>
    <row r="36" spans="1:5" x14ac:dyDescent="0.25">
      <c r="A36">
        <f>Calcs!D38</f>
        <v>2044</v>
      </c>
      <c r="B36" s="12">
        <f>Calcs!E38</f>
        <v>2.7257547576033649E-5</v>
      </c>
    </row>
    <row r="37" spans="1:5" x14ac:dyDescent="0.25">
      <c r="A37">
        <f>Calcs!D39</f>
        <v>2045</v>
      </c>
      <c r="B37" s="12">
        <f>Calcs!E39</f>
        <v>2.8601936308223682E-5</v>
      </c>
    </row>
    <row r="38" spans="1:5" x14ac:dyDescent="0.25">
      <c r="A38">
        <f>Calcs!D40</f>
        <v>2046</v>
      </c>
      <c r="B38" s="12">
        <f>Calcs!E40</f>
        <v>3.0012632585441301E-5</v>
      </c>
    </row>
    <row r="39" spans="1:5" x14ac:dyDescent="0.25">
      <c r="A39">
        <f>Calcs!D41</f>
        <v>2047</v>
      </c>
      <c r="B39" s="12">
        <f>Calcs!E41</f>
        <v>3.149290680888991E-5</v>
      </c>
    </row>
    <row r="40" spans="1:5" x14ac:dyDescent="0.25">
      <c r="A40">
        <f>Calcs!D42</f>
        <v>2048</v>
      </c>
      <c r="B40" s="12">
        <f>Calcs!E42</f>
        <v>3.304619068153768E-5</v>
      </c>
    </row>
    <row r="41" spans="1:5" x14ac:dyDescent="0.25">
      <c r="A41">
        <f>Calcs!D43</f>
        <v>2049</v>
      </c>
      <c r="B41" s="12">
        <f>Calcs!E43</f>
        <v>3.4676085163795691E-5</v>
      </c>
    </row>
    <row r="42" spans="1:5" x14ac:dyDescent="0.25">
      <c r="A42">
        <f>Calcs!D44</f>
        <v>2050</v>
      </c>
      <c r="B42" s="12">
        <f>Calcs!E44</f>
        <v>3.6386368821583673E-5</v>
      </c>
      <c r="E42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India SCC estimates</vt:lpstr>
      <vt:lpstr>ConversionFactor</vt:lpstr>
      <vt:lpstr>India Projections</vt:lpstr>
      <vt:lpstr>Calcs</vt:lpstr>
      <vt:lpstr>SCoC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Deepthi Swamy</cp:lastModifiedBy>
  <dcterms:created xsi:type="dcterms:W3CDTF">2014-12-03T01:41:26Z</dcterms:created>
  <dcterms:modified xsi:type="dcterms:W3CDTF">2020-02-17T03:53:44Z</dcterms:modified>
</cp:coreProperties>
</file>