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bldgs\PEUDfSbQL\"/>
    </mc:Choice>
  </mc:AlternateContent>
  <xr:revisionPtr revIDLastSave="0" documentId="13_ncr:1_{3AD5DBD7-753B-465B-BCA6-DA4A4AB758E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Sales Shares" sheetId="9" r:id="rId2"/>
    <sheet name="BEE Labeling schedules" sheetId="11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11" l="1"/>
  <c r="H43" i="11"/>
  <c r="H41" i="11"/>
  <c r="G41" i="11"/>
  <c r="E42" i="11"/>
  <c r="G42" i="11"/>
  <c r="E43" i="11"/>
  <c r="G43" i="11" s="1"/>
  <c r="E44" i="11"/>
  <c r="G44" i="11"/>
  <c r="E45" i="11"/>
  <c r="G45" i="11"/>
  <c r="E16" i="11"/>
  <c r="G4" i="11"/>
  <c r="D4" i="5"/>
  <c r="B5" i="5"/>
  <c r="B3" i="5"/>
  <c r="E97" i="11"/>
  <c r="E75" i="11"/>
  <c r="E52" i="11"/>
  <c r="C27" i="11"/>
  <c r="H20" i="9"/>
  <c r="H19" i="9"/>
  <c r="H18" i="9"/>
  <c r="H17" i="9"/>
  <c r="H13" i="9"/>
  <c r="H12" i="9"/>
  <c r="H11" i="9"/>
  <c r="H10" i="9"/>
  <c r="H9" i="9"/>
  <c r="H8" i="9"/>
  <c r="H7" i="9"/>
  <c r="H6" i="9"/>
  <c r="H5" i="9"/>
  <c r="E64" i="11" l="1"/>
  <c r="I18" i="9"/>
  <c r="I19" i="9"/>
  <c r="I20" i="9"/>
  <c r="I17" i="9"/>
  <c r="I6" i="9"/>
  <c r="I7" i="9"/>
  <c r="I8" i="9"/>
  <c r="I9" i="9"/>
  <c r="I10" i="9"/>
  <c r="I11" i="9"/>
  <c r="I12" i="9"/>
  <c r="I13" i="9"/>
  <c r="I5" i="9"/>
  <c r="C29" i="11" l="1"/>
  <c r="B101" i="11"/>
  <c r="D101" i="11" s="1"/>
  <c r="E99" i="11" s="1"/>
  <c r="B100" i="11"/>
  <c r="D100" i="11" s="1"/>
  <c r="B99" i="11"/>
  <c r="D99" i="11" s="1"/>
  <c r="B98" i="11"/>
  <c r="D98" i="11" s="1"/>
  <c r="D97" i="11"/>
  <c r="B91" i="11"/>
  <c r="D91" i="11" s="1"/>
  <c r="B90" i="11"/>
  <c r="D90" i="11" s="1"/>
  <c r="B89" i="11"/>
  <c r="D89" i="11" s="1"/>
  <c r="B88" i="11"/>
  <c r="D88" i="11" s="1"/>
  <c r="D79" i="11"/>
  <c r="E77" i="11" s="1"/>
  <c r="B78" i="11"/>
  <c r="D78" i="11" s="1"/>
  <c r="B77" i="11"/>
  <c r="D77" i="11" s="1"/>
  <c r="B76" i="11"/>
  <c r="D76" i="11" s="1"/>
  <c r="D75" i="11"/>
  <c r="D68" i="11"/>
  <c r="E66" i="11" s="1"/>
  <c r="D67" i="11"/>
  <c r="D66" i="11"/>
  <c r="D65" i="11"/>
  <c r="D64" i="11"/>
  <c r="D56" i="11"/>
  <c r="E54" i="11" s="1"/>
  <c r="D55" i="11"/>
  <c r="D54" i="11"/>
  <c r="D53" i="11"/>
  <c r="D52" i="11"/>
  <c r="B45" i="11"/>
  <c r="D45" i="11" s="1"/>
  <c r="B44" i="11"/>
  <c r="D44" i="11" s="1"/>
  <c r="B43" i="11"/>
  <c r="D43" i="11" s="1"/>
  <c r="B42" i="11"/>
  <c r="D42" i="11" s="1"/>
  <c r="D41" i="11"/>
  <c r="D20" i="11"/>
  <c r="D19" i="11"/>
  <c r="D18" i="11"/>
  <c r="D17" i="11"/>
  <c r="D16" i="11"/>
  <c r="D8" i="11"/>
  <c r="F8" i="11" s="1"/>
  <c r="E7" i="11"/>
  <c r="D7" i="11"/>
  <c r="E6" i="11"/>
  <c r="D6" i="11"/>
  <c r="F6" i="11" s="1"/>
  <c r="E5" i="11"/>
  <c r="D5" i="11"/>
  <c r="E4" i="11"/>
  <c r="D4" i="11"/>
  <c r="F4" i="11" l="1"/>
  <c r="E101" i="11"/>
  <c r="E89" i="11"/>
  <c r="F7" i="11"/>
  <c r="E68" i="11"/>
  <c r="E56" i="11"/>
  <c r="M4" i="11" s="1"/>
  <c r="E79" i="11"/>
  <c r="C31" i="11"/>
  <c r="E18" i="11"/>
  <c r="G6" i="11"/>
  <c r="F5" i="11"/>
  <c r="H45" i="11"/>
  <c r="G8" i="11" l="1"/>
  <c r="M6" i="11" s="1"/>
  <c r="B6" i="5" s="1"/>
  <c r="E91" i="11"/>
  <c r="M5" i="11" s="1"/>
  <c r="E20" i="11"/>
  <c r="M3" i="11" s="1"/>
  <c r="D2" i="5" l="1"/>
  <c r="D7" i="5"/>
  <c r="C7" i="5"/>
  <c r="C2" i="5"/>
  <c r="D3" i="5" l="1"/>
  <c r="C5" i="5"/>
  <c r="C3" i="5" l="1"/>
  <c r="D5" i="5"/>
  <c r="C6" i="5"/>
  <c r="D6" i="5"/>
</calcChain>
</file>

<file path=xl/sharedStrings.xml><?xml version="1.0" encoding="utf-8"?>
<sst xmlns="http://schemas.openxmlformats.org/spreadsheetml/2006/main" count="269" uniqueCount="156">
  <si>
    <t>PEUDfSbQL Perc E Use Difference from Std by Quality Level</t>
  </si>
  <si>
    <t>Sl. No</t>
  </si>
  <si>
    <t>Appliances</t>
  </si>
  <si>
    <t>Star 1</t>
  </si>
  <si>
    <t>Star 2</t>
  </si>
  <si>
    <t>Star 3</t>
  </si>
  <si>
    <t>Star 4</t>
  </si>
  <si>
    <t>Star 5</t>
  </si>
  <si>
    <t>Total</t>
  </si>
  <si>
    <t>Room Air Conditioners(WindowHigh Wall Split Ceiling Mounted)</t>
  </si>
  <si>
    <t>Colour Television</t>
  </si>
  <si>
    <t>Direct Cool Refrigerator</t>
  </si>
  <si>
    <t>Distribution Transformer</t>
  </si>
  <si>
    <t>Frost Free Refrigerator</t>
  </si>
  <si>
    <t>Stationary Type Water Heater</t>
  </si>
  <si>
    <t>Tubular Fluorescent Lamp(TFL)</t>
  </si>
  <si>
    <t>LED LAMPS</t>
  </si>
  <si>
    <t>Room Air Conditioner (Variable Speed)</t>
  </si>
  <si>
    <t>heating</t>
  </si>
  <si>
    <t>cooling and ventilation</t>
  </si>
  <si>
    <t>envelope</t>
  </si>
  <si>
    <t>lighting</t>
  </si>
  <si>
    <t>appliances</t>
  </si>
  <si>
    <t>other</t>
  </si>
  <si>
    <t>Urban Residential</t>
  </si>
  <si>
    <t>Rural Residential</t>
  </si>
  <si>
    <t>Commercial</t>
  </si>
  <si>
    <t>Sources:</t>
  </si>
  <si>
    <t>Sales Share by Quality Tier (Cooling, Appliances)</t>
  </si>
  <si>
    <t>1 &amp; 2</t>
  </si>
  <si>
    <t>Ceiling Fan</t>
  </si>
  <si>
    <t>Monoset Pump</t>
  </si>
  <si>
    <t>Openwell Submersible Pump Set</t>
  </si>
  <si>
    <t>Submersible Pump Set</t>
  </si>
  <si>
    <t>Bureau of Energy Efficiency, Ministry of Power</t>
  </si>
  <si>
    <t>Prayas (Energy Group)</t>
  </si>
  <si>
    <t>Understanding the impacts of India’s LED bulb programme, “UJALA”</t>
  </si>
  <si>
    <t>http://www.prayaspune.org/peg/publications/item/354.html</t>
  </si>
  <si>
    <t>Sales Share by Quality Tier (Lighting)</t>
  </si>
  <si>
    <t>Figure 4, Page 12</t>
  </si>
  <si>
    <t>Cooling and Appliances</t>
  </si>
  <si>
    <t>Lighting</t>
  </si>
  <si>
    <t>Air Conditioners</t>
  </si>
  <si>
    <t>Percent Difference in E Use (dimensionless)</t>
  </si>
  <si>
    <t>Frost-free Refrigerators</t>
  </si>
  <si>
    <t>Building Component</t>
  </si>
  <si>
    <t>Table 2.4: Star level valid from 01.01.2016 to 31.12.2018</t>
  </si>
  <si>
    <t>Star rating band</t>
  </si>
  <si>
    <t>Minimum CEC</t>
  </si>
  <si>
    <t>Maximum CEC</t>
  </si>
  <si>
    <t>Min*</t>
  </si>
  <si>
    <t>Max</t>
  </si>
  <si>
    <t>Avg</t>
  </si>
  <si>
    <t>1 Star *</t>
  </si>
  <si>
    <t>0.3570 *Vadj_tot_nf +311</t>
  </si>
  <si>
    <t>0.2856 *Vadj_tot_nf +249</t>
  </si>
  <si>
    <t>2 Star * *</t>
  </si>
  <si>
    <t>0.2285 *Vadj_tot_nf +199</t>
  </si>
  <si>
    <t>3 Star * * *</t>
  </si>
  <si>
    <t>0.1828 *Vadj_tot_nf +159</t>
  </si>
  <si>
    <t>4 Star * * * *</t>
  </si>
  <si>
    <t>0.1828 *Vadj_tot_nf+159</t>
  </si>
  <si>
    <t>0.146*Vadj_tot_nf +127</t>
  </si>
  <si>
    <t>other component</t>
  </si>
  <si>
    <t>5 Star * * * * *</t>
  </si>
  <si>
    <t>0.146*Vadj_tot_nf+127</t>
  </si>
  <si>
    <t>* calculated with (Vadj_tot_nf = 1)</t>
  </si>
  <si>
    <t>Source: Refrigerator labeling schedule - https://beestarlabel.com/Content/Files/Schedule1_FFR.pdf</t>
  </si>
  <si>
    <t>Table 2.6: Star level valid for split type air conditioners(From 1stJanuary, 2016 to 31stDecember, 2017)</t>
  </si>
  <si>
    <t>Energy Efficiency Ratio (Watt/Watt)</t>
  </si>
  <si>
    <t>Star level</t>
  </si>
  <si>
    <t>Min</t>
  </si>
  <si>
    <t>Cooling &amp; Ventilation</t>
  </si>
  <si>
    <t>Source: AC labeling schedule - https://beestarlabel.com/Content/Files/Schedule3A-RAC9jun.pdf</t>
  </si>
  <si>
    <t>Televisions</t>
  </si>
  <si>
    <t>Table 2.1.3: Star wise Annual Energy consumption for LED TVs (with LED backlight) for preferred</t>
  </si>
  <si>
    <t>Screen Sizes (from January 01, 2016 to December 31, 2017)</t>
  </si>
  <si>
    <t>Maximum Annual Energy 
Consumption kWh/yr</t>
  </si>
  <si>
    <t>Size selected as per LBNL study - 32" screen size and aspect ratio 16:9</t>
  </si>
  <si>
    <t>Source: Color TV labeling schedule - https://beestarlabel.com/Content/Files/Schedule-11=CTV.pdf</t>
  </si>
  <si>
    <t>Electric water heaters</t>
  </si>
  <si>
    <t>Table 3: Star rating plan valid from 1stJuly2015to 30thJune 2017</t>
  </si>
  <si>
    <t>Standing Losses (kWh/24 hour/45°C)</t>
  </si>
  <si>
    <t xml:space="preserve">Rated Capacity-&gt; </t>
  </si>
  <si>
    <t>15 litres</t>
  </si>
  <si>
    <t>25 litres</t>
  </si>
  <si>
    <t>Source: Electric Water Heater labeling schedule - https://beestarlabel.com/Content/Files/Schedule_10.pdf</t>
  </si>
  <si>
    <t>DG Sets</t>
  </si>
  <si>
    <t>Specific Fuel Consumption (SFC) in g/kWh</t>
  </si>
  <si>
    <t>Envelope</t>
  </si>
  <si>
    <t>Source: Diesel Gensets labeling schedule - https://beestarlabel.com/Content/Files/DG%20Set%20schedule.pdf</t>
  </si>
  <si>
    <t>Washing machines</t>
  </si>
  <si>
    <t>Table: 4: Star Rating Plan – Voluntary Phase</t>
  </si>
  <si>
    <t>Top loaders &amp; semi-automatic machines -Cotton 30C (Valid from 8th March 2019 to 31st December 2020)</t>
  </si>
  <si>
    <t xml:space="preserve">Energy consumption (E) per cycle kWh/kg/cycle </t>
  </si>
  <si>
    <t>Source: Washing machines labeling schedule - https://beestarlabel.com/Content/Files/Schedule12-WM.pdf</t>
  </si>
  <si>
    <t>Ceiling Fans</t>
  </si>
  <si>
    <t>Star Rating Plan: Table 4.1: Valid from 1st September, 2019 to 30th June, 2022</t>
  </si>
  <si>
    <t>Service Value (sweep size &gt;=1200 mm)*</t>
  </si>
  <si>
    <t>min</t>
  </si>
  <si>
    <t>max</t>
  </si>
  <si>
    <t>avg</t>
  </si>
  <si>
    <t>*most common sweep size for residential fans is 1200mm as per manufacturer/retailer websites</t>
  </si>
  <si>
    <t>Source: Ceiling fans labeline schedule - https://beestarlabel.com/Content/Files/Schedule8-CF.pdf</t>
  </si>
  <si>
    <t>LED Lamps</t>
  </si>
  <si>
    <t>(b) Star Rating Plan –MandatoryPhase (Validity: 1/1/2018to 31/12/2019)</t>
  </si>
  <si>
    <t>Rated Luminous Efficacy (Lumen/Watt)</t>
  </si>
  <si>
    <t>n/a (freezed)</t>
  </si>
  <si>
    <t>Source: LED Lamps labeling schedule - https://beestarlabel.com/Content/Files/LED_schedule.pdf</t>
  </si>
  <si>
    <t xml:space="preserve">Tubular Fluorescent Lamps </t>
  </si>
  <si>
    <t>Lumens per Watt at 2000 hrs of use*</t>
  </si>
  <si>
    <t>*hours of usage assumed as per LBNL study</t>
  </si>
  <si>
    <t>Source: TFLs Labeling schedule - https://beestarlabel.com/Content/Files/Schedule2_TFL.pdf</t>
  </si>
  <si>
    <t>5-star</t>
  </si>
  <si>
    <t>rebate impr</t>
  </si>
  <si>
    <t>Improvement</t>
  </si>
  <si>
    <t>Star Labeling Schedules of Appliances &amp; Equipment</t>
  </si>
  <si>
    <t>Bureau of Energy Efficiency/Ministry of Power</t>
  </si>
  <si>
    <t>2017/18</t>
  </si>
  <si>
    <t>Schedules for Equipments</t>
  </si>
  <si>
    <t>https://beestarlabel.com/Home/EquipmentSchemes?type=M</t>
  </si>
  <si>
    <t>Individual schedules for select appliances/equipments</t>
  </si>
  <si>
    <t>Standard Rating</t>
  </si>
  <si>
    <t>standard</t>
  </si>
  <si>
    <t>2018-19</t>
  </si>
  <si>
    <t>https://web.archive.org/web/20190109105601/https://beestarlabel.com/Home/EnergySavings</t>
  </si>
  <si>
    <t>(Web Archive page, no longer available on BEE website)</t>
  </si>
  <si>
    <t>Mandatory Appliances Produced in Financial Year 2018-19</t>
  </si>
  <si>
    <t>Voluntary Appliances Produced in Financial Year 2018-19</t>
  </si>
  <si>
    <t>Notes:</t>
  </si>
  <si>
    <t>(sources noted under each data table in "BEE Labeling Schedules" tab)</t>
  </si>
  <si>
    <t>Component Type</t>
  </si>
  <si>
    <t>This variable reflects the difference in energy use between</t>
  </si>
  <si>
    <t>rebate-qualifying components and the component standard.</t>
  </si>
  <si>
    <t>India's appliances are currently under the Standards &amp; Labeling program implemented by BEE.</t>
  </si>
  <si>
    <t>We use the data on production of each quality, as a proxy for sales as the appliances</t>
  </si>
  <si>
    <t>are largely consumed in the domestic market. The production data helps to identify</t>
  </si>
  <si>
    <t>the most-common star-label for each appliance, which is set as a "standard" for that appliance.</t>
  </si>
  <si>
    <t>We treat only 5-star rated appliances to be "rebate-qualifying", and then estimate % difference</t>
  </si>
  <si>
    <t>between the standard-band and the 5-star band. Since we need only %difference estimates,</t>
  </si>
  <si>
    <t>Same difference is assumed to apply across all building types.</t>
  </si>
  <si>
    <t>(Assumed to be 2-star, in the absence of data)</t>
  </si>
  <si>
    <t>(Assumed to be 1-star, based on avg. SFC of Indian DG sets)</t>
  </si>
  <si>
    <t>Standard label band for DG sets (envelope component)</t>
  </si>
  <si>
    <t xml:space="preserve">Diesel Generators: Improving Efficiency and Emission Performance in India </t>
  </si>
  <si>
    <t>https://shaktifoundation.in/wp-content/uploads/2017/06/ICF-2014-Diesel-Generators-Improving-Efficiency-and-Emission-Performance-in-India.pdf</t>
  </si>
  <si>
    <t>Exhibit 4, Avg. SFC - Indian Scenario, Capacity &lt;50kW, p5</t>
  </si>
  <si>
    <t>Shakti Foundation/ICF International</t>
  </si>
  <si>
    <t>(ICF report, Exhibit 4, Capacity &lt;50kW, p5)</t>
  </si>
  <si>
    <t>&lt;50kW is chosen as currently BEE standards are for small DG sets,</t>
  </si>
  <si>
    <t>(&lt;19kW ratings) in the pilot labeling scheme.</t>
  </si>
  <si>
    <t>we assume the change in performance metric values between the bands</t>
  </si>
  <si>
    <t xml:space="preserve"> represent proportionate change in energy consumption.</t>
  </si>
  <si>
    <t>rely on DG sets for back-up power generation.</t>
  </si>
  <si>
    <t>We assume DG sets to represent the envelope component as commercial buildings commonly</t>
  </si>
  <si>
    <t>Heating component is not considered for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</si>
</sst>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/>
    <xf numFmtId="0" fontId="3" fillId="0" borderId="0" xfId="2"/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top"/>
    </xf>
    <xf numFmtId="164" fontId="0" fillId="0" borderId="0" xfId="1" applyNumberFormat="1" applyFont="1" applyAlignment="1">
      <alignment horizontal="right" vertical="top"/>
    </xf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wrapText="1"/>
    </xf>
    <xf numFmtId="0" fontId="2" fillId="5" borderId="0" xfId="0" applyFont="1" applyFill="1"/>
    <xf numFmtId="0" fontId="0" fillId="5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4" fillId="0" borderId="2" xfId="0" applyFont="1" applyFill="1" applyBorder="1"/>
    <xf numFmtId="0" fontId="0" fillId="0" borderId="0" xfId="0" applyBorder="1"/>
    <xf numFmtId="2" fontId="0" fillId="0" borderId="0" xfId="0" applyNumberForma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/>
    <xf numFmtId="166" fontId="0" fillId="6" borderId="9" xfId="0" applyNumberFormat="1" applyFill="1" applyBorder="1"/>
    <xf numFmtId="0" fontId="2" fillId="0" borderId="6" xfId="0" applyFont="1" applyBorder="1" applyAlignment="1">
      <alignment horizontal="center"/>
    </xf>
    <xf numFmtId="0" fontId="0" fillId="7" borderId="0" xfId="0" applyFill="1"/>
    <xf numFmtId="1" fontId="0" fillId="7" borderId="0" xfId="0" applyNumberFormat="1" applyFill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ayaspune.org/peg/publications/item/35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19" workbookViewId="0">
      <selection activeCell="A34" sqref="A34"/>
    </sheetView>
  </sheetViews>
  <sheetFormatPr defaultRowHeight="15" x14ac:dyDescent="0.25"/>
  <cols>
    <col min="1" max="1" width="9.7109375" customWidth="1"/>
    <col min="2" max="2" width="79.28515625" customWidth="1"/>
    <col min="5" max="5" width="63.7109375" customWidth="1"/>
  </cols>
  <sheetData>
    <row r="1" spans="1:5" x14ac:dyDescent="0.25">
      <c r="A1" s="3" t="s">
        <v>0</v>
      </c>
      <c r="B1" s="4"/>
    </row>
    <row r="3" spans="1:5" x14ac:dyDescent="0.25">
      <c r="A3" s="3" t="s">
        <v>27</v>
      </c>
      <c r="B3" s="8" t="s">
        <v>116</v>
      </c>
      <c r="E3" s="8" t="s">
        <v>28</v>
      </c>
    </row>
    <row r="4" spans="1:5" x14ac:dyDescent="0.25">
      <c r="A4" s="4"/>
      <c r="B4" s="4" t="s">
        <v>117</v>
      </c>
      <c r="E4" s="4" t="s">
        <v>34</v>
      </c>
    </row>
    <row r="5" spans="1:5" x14ac:dyDescent="0.25">
      <c r="A5" s="4"/>
      <c r="B5" s="2" t="s">
        <v>118</v>
      </c>
      <c r="E5" s="2" t="s">
        <v>124</v>
      </c>
    </row>
    <row r="6" spans="1:5" x14ac:dyDescent="0.25">
      <c r="A6" s="4"/>
      <c r="B6" s="4" t="s">
        <v>119</v>
      </c>
      <c r="E6" s="5" t="s">
        <v>125</v>
      </c>
    </row>
    <row r="7" spans="1:5" x14ac:dyDescent="0.25">
      <c r="B7" s="5" t="s">
        <v>120</v>
      </c>
      <c r="E7" s="4" t="s">
        <v>126</v>
      </c>
    </row>
    <row r="8" spans="1:5" x14ac:dyDescent="0.25">
      <c r="B8" s="4" t="s">
        <v>121</v>
      </c>
      <c r="E8" s="4"/>
    </row>
    <row r="9" spans="1:5" x14ac:dyDescent="0.25">
      <c r="B9" s="4" t="s">
        <v>130</v>
      </c>
    </row>
    <row r="10" spans="1:5" x14ac:dyDescent="0.25">
      <c r="B10" s="4"/>
    </row>
    <row r="11" spans="1:5" x14ac:dyDescent="0.25">
      <c r="B11" s="8" t="s">
        <v>143</v>
      </c>
      <c r="E11" s="12" t="s">
        <v>38</v>
      </c>
    </row>
    <row r="12" spans="1:5" x14ac:dyDescent="0.25">
      <c r="B12" s="4" t="s">
        <v>147</v>
      </c>
      <c r="E12" s="4" t="s">
        <v>35</v>
      </c>
    </row>
    <row r="13" spans="1:5" x14ac:dyDescent="0.25">
      <c r="B13" s="2">
        <v>2014</v>
      </c>
      <c r="E13" s="2">
        <v>2016</v>
      </c>
    </row>
    <row r="14" spans="1:5" x14ac:dyDescent="0.25">
      <c r="B14" s="4" t="s">
        <v>144</v>
      </c>
      <c r="E14" s="4" t="s">
        <v>36</v>
      </c>
    </row>
    <row r="15" spans="1:5" s="4" customFormat="1" x14ac:dyDescent="0.25">
      <c r="B15" s="5" t="s">
        <v>145</v>
      </c>
      <c r="E15" s="5" t="s">
        <v>37</v>
      </c>
    </row>
    <row r="16" spans="1:5" s="4" customFormat="1" x14ac:dyDescent="0.25">
      <c r="B16" s="4" t="s">
        <v>146</v>
      </c>
      <c r="E16" s="4" t="s">
        <v>39</v>
      </c>
    </row>
    <row r="18" spans="1:1" x14ac:dyDescent="0.25">
      <c r="A18" s="3" t="s">
        <v>129</v>
      </c>
    </row>
    <row r="19" spans="1:1" x14ac:dyDescent="0.25">
      <c r="A19" s="4" t="s">
        <v>132</v>
      </c>
    </row>
    <row r="20" spans="1:1" x14ac:dyDescent="0.25">
      <c r="A20" s="4" t="s">
        <v>133</v>
      </c>
    </row>
    <row r="21" spans="1:1" x14ac:dyDescent="0.25">
      <c r="A21" s="4"/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  <row r="27" spans="1:1" x14ac:dyDescent="0.25">
      <c r="A27" t="s">
        <v>139</v>
      </c>
    </row>
    <row r="28" spans="1:1" x14ac:dyDescent="0.25">
      <c r="A28" t="s">
        <v>151</v>
      </c>
    </row>
    <row r="29" spans="1:1" x14ac:dyDescent="0.25">
      <c r="A29" t="s">
        <v>152</v>
      </c>
    </row>
    <row r="31" spans="1:1" s="4" customFormat="1" x14ac:dyDescent="0.25">
      <c r="A31" s="4" t="s">
        <v>154</v>
      </c>
    </row>
    <row r="32" spans="1:1" s="4" customFormat="1" x14ac:dyDescent="0.25">
      <c r="A32" s="4" t="s">
        <v>153</v>
      </c>
    </row>
    <row r="33" spans="1:1" s="4" customFormat="1" x14ac:dyDescent="0.25">
      <c r="A33" s="4" t="s">
        <v>155</v>
      </c>
    </row>
    <row r="34" spans="1:1" x14ac:dyDescent="0.25">
      <c r="A34" t="s">
        <v>140</v>
      </c>
    </row>
  </sheetData>
  <hyperlinks>
    <hyperlink ref="E15" r:id="rId1" xr:uid="{A014D29D-D643-4E22-9A14-3A895EE899F7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I10" sqref="I10"/>
    </sheetView>
  </sheetViews>
  <sheetFormatPr defaultRowHeight="15" x14ac:dyDescent="0.25"/>
  <cols>
    <col min="1" max="1" width="8" style="4" customWidth="1"/>
    <col min="2" max="2" width="59" style="4" customWidth="1"/>
    <col min="3" max="8" width="12.5703125" style="11" customWidth="1"/>
    <col min="9" max="9" width="15" style="4" bestFit="1" customWidth="1"/>
    <col min="10" max="16384" width="9.140625" style="4"/>
  </cols>
  <sheetData>
    <row r="1" spans="1:10" x14ac:dyDescent="0.25">
      <c r="A1" s="13" t="s">
        <v>40</v>
      </c>
      <c r="B1" s="14"/>
      <c r="C1" s="15"/>
      <c r="D1" s="15"/>
      <c r="E1" s="15"/>
      <c r="F1" s="15"/>
      <c r="G1" s="15"/>
      <c r="H1" s="15"/>
      <c r="I1" s="15"/>
    </row>
    <row r="3" spans="1:10" s="3" customFormat="1" x14ac:dyDescent="0.25">
      <c r="A3" s="3" t="s">
        <v>127</v>
      </c>
      <c r="C3" s="9"/>
      <c r="D3" s="9"/>
      <c r="E3" s="9"/>
      <c r="F3" s="9"/>
      <c r="G3" s="9"/>
      <c r="H3" s="9"/>
    </row>
    <row r="4" spans="1:10" s="3" customFormat="1" x14ac:dyDescent="0.25">
      <c r="A4" s="3" t="s">
        <v>1</v>
      </c>
      <c r="B4" s="3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3" t="s">
        <v>122</v>
      </c>
    </row>
    <row r="5" spans="1:10" x14ac:dyDescent="0.25">
      <c r="A5" s="37" t="s">
        <v>29</v>
      </c>
      <c r="B5" s="37" t="s">
        <v>9</v>
      </c>
      <c r="C5" s="38">
        <v>51924</v>
      </c>
      <c r="D5" s="38">
        <v>175498</v>
      </c>
      <c r="E5" s="38">
        <v>880097</v>
      </c>
      <c r="F5" s="38">
        <v>2796</v>
      </c>
      <c r="G5" s="38">
        <v>81424</v>
      </c>
      <c r="H5" s="38">
        <f t="shared" ref="H5:H13" si="0">SUM(C5:G5)</f>
        <v>1191739</v>
      </c>
      <c r="I5" s="37">
        <f>MATCH(MAX(C5:G5),C5:G5,0)</f>
        <v>3</v>
      </c>
      <c r="J5" s="17"/>
    </row>
    <row r="6" spans="1:10" x14ac:dyDescent="0.25">
      <c r="A6" s="37">
        <v>3</v>
      </c>
      <c r="B6" s="37" t="s">
        <v>10</v>
      </c>
      <c r="C6" s="38">
        <v>1213188</v>
      </c>
      <c r="D6" s="38">
        <v>1559855</v>
      </c>
      <c r="E6" s="38">
        <v>788409</v>
      </c>
      <c r="F6" s="38">
        <v>698478</v>
      </c>
      <c r="G6" s="38">
        <v>173596</v>
      </c>
      <c r="H6" s="38">
        <f t="shared" si="0"/>
        <v>4433526</v>
      </c>
      <c r="I6" s="37">
        <f t="shared" ref="I6:I13" si="1">MATCH(MAX(C6:G6),C6:G6,0)</f>
        <v>2</v>
      </c>
    </row>
    <row r="7" spans="1:10" x14ac:dyDescent="0.25">
      <c r="A7" s="4">
        <v>4</v>
      </c>
      <c r="B7" s="4" t="s">
        <v>11</v>
      </c>
      <c r="C7" s="10">
        <v>364730</v>
      </c>
      <c r="D7" s="10">
        <v>614198</v>
      </c>
      <c r="E7" s="10">
        <v>2111660</v>
      </c>
      <c r="F7" s="10">
        <v>645463</v>
      </c>
      <c r="G7" s="10">
        <v>138897</v>
      </c>
      <c r="H7" s="10">
        <f t="shared" si="0"/>
        <v>3874948</v>
      </c>
      <c r="I7" s="4">
        <f t="shared" si="1"/>
        <v>3</v>
      </c>
    </row>
    <row r="8" spans="1:10" x14ac:dyDescent="0.25">
      <c r="A8" s="4">
        <v>5</v>
      </c>
      <c r="B8" s="4" t="s">
        <v>12</v>
      </c>
      <c r="C8" s="10">
        <v>70551</v>
      </c>
      <c r="D8" s="10">
        <v>10160</v>
      </c>
      <c r="E8" s="10">
        <v>0</v>
      </c>
      <c r="F8" s="10">
        <v>89</v>
      </c>
      <c r="G8" s="10">
        <v>7489</v>
      </c>
      <c r="H8" s="10">
        <f t="shared" si="0"/>
        <v>88289</v>
      </c>
      <c r="I8" s="4">
        <f t="shared" si="1"/>
        <v>1</v>
      </c>
    </row>
    <row r="9" spans="1:10" x14ac:dyDescent="0.25">
      <c r="A9" s="37">
        <v>6</v>
      </c>
      <c r="B9" s="37" t="s">
        <v>13</v>
      </c>
      <c r="C9" s="38">
        <v>28760</v>
      </c>
      <c r="D9" s="38">
        <v>290458</v>
      </c>
      <c r="E9" s="38">
        <v>583106</v>
      </c>
      <c r="F9" s="38">
        <v>90635</v>
      </c>
      <c r="G9" s="38">
        <v>939</v>
      </c>
      <c r="H9" s="38">
        <f t="shared" si="0"/>
        <v>993898</v>
      </c>
      <c r="I9" s="37">
        <f t="shared" si="1"/>
        <v>3</v>
      </c>
    </row>
    <row r="10" spans="1:10" x14ac:dyDescent="0.25">
      <c r="A10" s="37">
        <v>7</v>
      </c>
      <c r="B10" s="37" t="s">
        <v>14</v>
      </c>
      <c r="C10" s="38">
        <v>0</v>
      </c>
      <c r="D10" s="38">
        <v>38179</v>
      </c>
      <c r="E10" s="38">
        <v>274618</v>
      </c>
      <c r="F10" s="38">
        <v>739604</v>
      </c>
      <c r="G10" s="38">
        <v>375947</v>
      </c>
      <c r="H10" s="38">
        <f t="shared" si="0"/>
        <v>1428348</v>
      </c>
      <c r="I10" s="37">
        <f t="shared" si="1"/>
        <v>4</v>
      </c>
    </row>
    <row r="11" spans="1:10" x14ac:dyDescent="0.25">
      <c r="A11" s="37">
        <v>8</v>
      </c>
      <c r="B11" s="37" t="s">
        <v>15</v>
      </c>
      <c r="C11" s="38">
        <v>11969099</v>
      </c>
      <c r="D11" s="38">
        <v>0</v>
      </c>
      <c r="E11" s="38">
        <v>1959297</v>
      </c>
      <c r="F11" s="38">
        <v>0</v>
      </c>
      <c r="G11" s="38">
        <v>4238</v>
      </c>
      <c r="H11" s="38">
        <f t="shared" si="0"/>
        <v>13932634</v>
      </c>
      <c r="I11" s="37">
        <f t="shared" si="1"/>
        <v>1</v>
      </c>
    </row>
    <row r="12" spans="1:10" x14ac:dyDescent="0.25">
      <c r="A12" s="37">
        <v>9</v>
      </c>
      <c r="B12" s="37" t="s">
        <v>16</v>
      </c>
      <c r="C12" s="38">
        <v>0</v>
      </c>
      <c r="D12" s="38">
        <v>523356</v>
      </c>
      <c r="E12" s="38">
        <v>44742683</v>
      </c>
      <c r="F12" s="38">
        <v>17105</v>
      </c>
      <c r="G12" s="38">
        <v>659701</v>
      </c>
      <c r="H12" s="38">
        <f t="shared" si="0"/>
        <v>45942845</v>
      </c>
      <c r="I12" s="37">
        <f t="shared" si="1"/>
        <v>3</v>
      </c>
    </row>
    <row r="13" spans="1:10" x14ac:dyDescent="0.25">
      <c r="A13" s="4">
        <v>10</v>
      </c>
      <c r="B13" s="4" t="s">
        <v>17</v>
      </c>
      <c r="C13" s="10">
        <v>0</v>
      </c>
      <c r="D13" s="10">
        <v>0</v>
      </c>
      <c r="E13" s="10">
        <v>800962</v>
      </c>
      <c r="F13" s="10">
        <v>80250</v>
      </c>
      <c r="G13" s="10">
        <v>211393</v>
      </c>
      <c r="H13" s="10">
        <f t="shared" si="0"/>
        <v>1092605</v>
      </c>
      <c r="I13" s="4">
        <f t="shared" si="1"/>
        <v>3</v>
      </c>
    </row>
    <row r="15" spans="1:10" x14ac:dyDescent="0.25">
      <c r="A15" s="3" t="s">
        <v>128</v>
      </c>
      <c r="B15" s="3"/>
      <c r="C15" s="9"/>
      <c r="D15" s="9"/>
      <c r="E15" s="9"/>
      <c r="F15" s="9"/>
      <c r="G15" s="9"/>
      <c r="H15" s="9"/>
    </row>
    <row r="16" spans="1:10" x14ac:dyDescent="0.25">
      <c r="A16" s="3" t="s">
        <v>1</v>
      </c>
      <c r="B16" s="3" t="s">
        <v>2</v>
      </c>
      <c r="C16" s="9" t="s">
        <v>3</v>
      </c>
      <c r="D16" s="9" t="s">
        <v>4</v>
      </c>
      <c r="E16" s="9" t="s">
        <v>5</v>
      </c>
      <c r="F16" s="9" t="s">
        <v>6</v>
      </c>
      <c r="G16" s="9" t="s">
        <v>7</v>
      </c>
      <c r="H16" s="9" t="s">
        <v>8</v>
      </c>
      <c r="I16" s="3" t="s">
        <v>122</v>
      </c>
    </row>
    <row r="17" spans="1:9" x14ac:dyDescent="0.25">
      <c r="A17" s="37">
        <v>1</v>
      </c>
      <c r="B17" s="37" t="s">
        <v>30</v>
      </c>
      <c r="C17" s="38">
        <v>0</v>
      </c>
      <c r="D17" s="38">
        <v>0</v>
      </c>
      <c r="E17" s="38">
        <v>0</v>
      </c>
      <c r="F17" s="38">
        <v>0</v>
      </c>
      <c r="G17" s="38">
        <v>1060870</v>
      </c>
      <c r="H17" s="38">
        <f>SUM(C17:G17)</f>
        <v>1060870</v>
      </c>
      <c r="I17" s="37">
        <f>MATCH(MAX(C17:G17),C17:G17,0)</f>
        <v>5</v>
      </c>
    </row>
    <row r="18" spans="1:9" x14ac:dyDescent="0.25">
      <c r="A18" s="4">
        <v>2</v>
      </c>
      <c r="B18" s="4" t="s">
        <v>31</v>
      </c>
      <c r="C18" s="10">
        <v>114</v>
      </c>
      <c r="D18" s="10">
        <v>0</v>
      </c>
      <c r="E18" s="10">
        <v>1220</v>
      </c>
      <c r="F18" s="10">
        <v>9140</v>
      </c>
      <c r="G18" s="10">
        <v>17184</v>
      </c>
      <c r="H18" s="10">
        <f>SUM(C18:G18)</f>
        <v>27658</v>
      </c>
      <c r="I18" s="4">
        <f t="shared" ref="I18:I20" si="2">MATCH(MAX(C18:G18),C18:G18,0)</f>
        <v>5</v>
      </c>
    </row>
    <row r="19" spans="1:9" x14ac:dyDescent="0.25">
      <c r="A19" s="4">
        <v>3</v>
      </c>
      <c r="B19" s="4" t="s">
        <v>32</v>
      </c>
      <c r="C19" s="10">
        <v>0</v>
      </c>
      <c r="D19" s="10">
        <v>558</v>
      </c>
      <c r="E19" s="10">
        <v>2957</v>
      </c>
      <c r="F19" s="10">
        <v>4489</v>
      </c>
      <c r="G19" s="10">
        <v>113092</v>
      </c>
      <c r="H19" s="10">
        <f>SUM(C19:G19)</f>
        <v>121096</v>
      </c>
      <c r="I19" s="4">
        <f t="shared" si="2"/>
        <v>5</v>
      </c>
    </row>
    <row r="20" spans="1:9" x14ac:dyDescent="0.25">
      <c r="A20" s="4">
        <v>4</v>
      </c>
      <c r="B20" s="4" t="s">
        <v>33</v>
      </c>
      <c r="C20" s="10">
        <v>44</v>
      </c>
      <c r="D20" s="10">
        <v>565</v>
      </c>
      <c r="E20" s="10">
        <v>26354</v>
      </c>
      <c r="F20" s="10">
        <v>20356</v>
      </c>
      <c r="G20" s="10">
        <v>435168</v>
      </c>
      <c r="H20" s="10">
        <f>SUM(C20:G20)</f>
        <v>482487</v>
      </c>
      <c r="I20" s="4">
        <f t="shared" si="2"/>
        <v>5</v>
      </c>
    </row>
    <row r="24" spans="1:9" s="11" customFormat="1" x14ac:dyDescent="0.25">
      <c r="A24" s="4"/>
      <c r="B24" s="4"/>
      <c r="C24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C1D2-9092-43A0-AB12-36F33564E97C}">
  <dimension ref="A1:N103"/>
  <sheetViews>
    <sheetView topLeftCell="A82" zoomScale="80" zoomScaleNormal="80" workbookViewId="0">
      <selection activeCell="E88" sqref="E88"/>
    </sheetView>
  </sheetViews>
  <sheetFormatPr defaultRowHeight="15" x14ac:dyDescent="0.25"/>
  <cols>
    <col min="1" max="1" width="17.7109375" style="4" customWidth="1"/>
    <col min="2" max="2" width="26" style="4" customWidth="1"/>
    <col min="3" max="3" width="24.85546875" style="4" customWidth="1"/>
    <col min="4" max="4" width="14.42578125" style="4" customWidth="1"/>
    <col min="5" max="5" width="13.5703125" style="4" customWidth="1"/>
    <col min="6" max="6" width="11" style="4" customWidth="1"/>
    <col min="7" max="7" width="13.140625" style="4" customWidth="1"/>
    <col min="8" max="8" width="11.85546875" style="4" customWidth="1"/>
    <col min="9" max="9" width="11" style="4" customWidth="1"/>
    <col min="10" max="10" width="26" style="4" customWidth="1"/>
    <col min="11" max="11" width="6.85546875" style="4" customWidth="1"/>
    <col min="12" max="12" width="23.85546875" style="4" customWidth="1"/>
    <col min="13" max="13" width="9.140625" style="4"/>
    <col min="14" max="14" width="11.28515625" style="4" customWidth="1"/>
    <col min="15" max="16384" width="9.140625" style="4"/>
  </cols>
  <sheetData>
    <row r="1" spans="1:14" x14ac:dyDescent="0.25">
      <c r="A1" s="20" t="s">
        <v>44</v>
      </c>
      <c r="B1" s="21"/>
      <c r="L1" s="20" t="s">
        <v>45</v>
      </c>
      <c r="M1" s="20" t="s">
        <v>115</v>
      </c>
      <c r="N1" s="20"/>
    </row>
    <row r="2" spans="1:14" x14ac:dyDescent="0.25">
      <c r="A2" s="3" t="s">
        <v>46</v>
      </c>
      <c r="D2" s="44"/>
      <c r="E2" s="44"/>
      <c r="J2" s="20" t="s">
        <v>131</v>
      </c>
      <c r="K2" s="20"/>
      <c r="L2" s="4" t="s">
        <v>18</v>
      </c>
      <c r="M2" s="4">
        <v>0</v>
      </c>
    </row>
    <row r="3" spans="1:14" x14ac:dyDescent="0.25">
      <c r="A3" s="22" t="s">
        <v>47</v>
      </c>
      <c r="B3" s="23" t="s">
        <v>48</v>
      </c>
      <c r="C3" s="23" t="s">
        <v>49</v>
      </c>
      <c r="D3" s="23" t="s">
        <v>50</v>
      </c>
      <c r="E3" s="23" t="s">
        <v>51</v>
      </c>
      <c r="F3" s="23" t="s">
        <v>52</v>
      </c>
      <c r="G3" s="23" t="s">
        <v>123</v>
      </c>
      <c r="L3" s="4" t="s">
        <v>19</v>
      </c>
      <c r="M3" s="18">
        <f>AVERAGE(E20,E79)</f>
        <v>-4.7730829420970219E-2</v>
      </c>
    </row>
    <row r="4" spans="1:14" x14ac:dyDescent="0.25">
      <c r="A4" s="24" t="s">
        <v>53</v>
      </c>
      <c r="B4" s="24" t="s">
        <v>54</v>
      </c>
      <c r="C4" s="24" t="s">
        <v>55</v>
      </c>
      <c r="D4" s="25">
        <f>0.357+311</f>
        <v>311.35700000000003</v>
      </c>
      <c r="E4" s="25">
        <f>0.2856+249</f>
        <v>249.28559999999999</v>
      </c>
      <c r="F4" s="25">
        <f>AVERAGE(D4:E4)</f>
        <v>280.32130000000001</v>
      </c>
      <c r="G4" s="34">
        <f>F6</f>
        <v>179.20564999999999</v>
      </c>
      <c r="L4" s="4" t="s">
        <v>20</v>
      </c>
      <c r="M4" s="18">
        <f>E56</f>
        <v>-0.31034482758620691</v>
      </c>
    </row>
    <row r="5" spans="1:14" x14ac:dyDescent="0.25">
      <c r="A5" s="24" t="s">
        <v>56</v>
      </c>
      <c r="B5" s="24" t="s">
        <v>55</v>
      </c>
      <c r="C5" s="24" t="s">
        <v>57</v>
      </c>
      <c r="D5" s="25">
        <f>0.2856+249</f>
        <v>249.28559999999999</v>
      </c>
      <c r="E5" s="25">
        <f>0.2285+199</f>
        <v>199.2285</v>
      </c>
      <c r="F5" s="25">
        <f t="shared" ref="F5:F8" si="0">AVERAGE(D5:E5)</f>
        <v>224.25704999999999</v>
      </c>
      <c r="G5" s="23" t="s">
        <v>113</v>
      </c>
      <c r="L5" s="4" t="s">
        <v>21</v>
      </c>
      <c r="M5" s="18">
        <f>AVERAGE(E101,E91)</f>
        <v>-1.2115384615384617</v>
      </c>
    </row>
    <row r="6" spans="1:14" x14ac:dyDescent="0.25">
      <c r="A6" s="24" t="s">
        <v>58</v>
      </c>
      <c r="B6" s="24" t="s">
        <v>57</v>
      </c>
      <c r="C6" s="24" t="s">
        <v>59</v>
      </c>
      <c r="D6" s="25">
        <f>0.2285+199</f>
        <v>199.2285</v>
      </c>
      <c r="E6" s="25">
        <f>0.1828+159</f>
        <v>159.18279999999999</v>
      </c>
      <c r="F6" s="25">
        <f t="shared" si="0"/>
        <v>179.20564999999999</v>
      </c>
      <c r="G6" s="34">
        <f>F8</f>
        <v>127.146</v>
      </c>
      <c r="L6" s="4" t="s">
        <v>22</v>
      </c>
      <c r="M6" s="18">
        <f>AVERAGE(G8,C31,H45,E68)</f>
        <v>-0.20667398589104671</v>
      </c>
    </row>
    <row r="7" spans="1:14" x14ac:dyDescent="0.25">
      <c r="A7" s="24" t="s">
        <v>60</v>
      </c>
      <c r="B7" s="24" t="s">
        <v>61</v>
      </c>
      <c r="C7" s="24" t="s">
        <v>62</v>
      </c>
      <c r="D7" s="25">
        <f>0.1828+159</f>
        <v>159.18279999999999</v>
      </c>
      <c r="E7" s="25">
        <f>0.146+127</f>
        <v>127.146</v>
      </c>
      <c r="F7" s="25">
        <f t="shared" si="0"/>
        <v>143.1644</v>
      </c>
      <c r="G7" s="23" t="s">
        <v>114</v>
      </c>
      <c r="L7" s="4" t="s">
        <v>63</v>
      </c>
      <c r="M7" s="4">
        <v>0</v>
      </c>
    </row>
    <row r="8" spans="1:14" x14ac:dyDescent="0.25">
      <c r="A8" s="24" t="s">
        <v>64</v>
      </c>
      <c r="B8" s="24" t="s">
        <v>65</v>
      </c>
      <c r="C8" s="24"/>
      <c r="D8" s="25">
        <f>0.146+127</f>
        <v>127.146</v>
      </c>
      <c r="E8" s="25"/>
      <c r="F8" s="25">
        <f t="shared" si="0"/>
        <v>127.146</v>
      </c>
      <c r="G8" s="35">
        <f>(G6-G4)/G4</f>
        <v>-0.29050228048055399</v>
      </c>
      <c r="J8" s="4" t="s">
        <v>2</v>
      </c>
    </row>
    <row r="9" spans="1:14" x14ac:dyDescent="0.25">
      <c r="A9" s="26" t="s">
        <v>66</v>
      </c>
      <c r="B9" s="27"/>
      <c r="C9" s="27"/>
      <c r="D9" s="28"/>
      <c r="E9" s="28"/>
      <c r="F9" s="28"/>
      <c r="G9" s="28"/>
    </row>
    <row r="10" spans="1:14" x14ac:dyDescent="0.25">
      <c r="A10" s="29" t="s">
        <v>67</v>
      </c>
    </row>
    <row r="12" spans="1:14" x14ac:dyDescent="0.25">
      <c r="A12" s="20" t="s">
        <v>42</v>
      </c>
      <c r="B12" s="21"/>
    </row>
    <row r="13" spans="1:14" x14ac:dyDescent="0.25">
      <c r="A13" s="3" t="s">
        <v>68</v>
      </c>
    </row>
    <row r="14" spans="1:14" x14ac:dyDescent="0.25">
      <c r="B14" s="42" t="s">
        <v>69</v>
      </c>
      <c r="C14" s="42"/>
    </row>
    <row r="15" spans="1:14" x14ac:dyDescent="0.25">
      <c r="A15" s="22" t="s">
        <v>70</v>
      </c>
      <c r="B15" s="23" t="s">
        <v>71</v>
      </c>
      <c r="C15" s="23" t="s">
        <v>51</v>
      </c>
      <c r="D15" s="23" t="s">
        <v>52</v>
      </c>
      <c r="E15" s="23" t="s">
        <v>123</v>
      </c>
    </row>
    <row r="16" spans="1:14" x14ac:dyDescent="0.25">
      <c r="A16" s="24" t="s">
        <v>53</v>
      </c>
      <c r="B16" s="30">
        <v>2.7</v>
      </c>
      <c r="C16" s="30">
        <v>2.89</v>
      </c>
      <c r="D16" s="25">
        <f>AVERAGE(B16:C16)</f>
        <v>2.7949999999999999</v>
      </c>
      <c r="E16" s="34">
        <f>D18</f>
        <v>3.1950000000000003</v>
      </c>
    </row>
    <row r="17" spans="1:10" x14ac:dyDescent="0.25">
      <c r="A17" s="24" t="s">
        <v>56</v>
      </c>
      <c r="B17" s="30">
        <v>2.9</v>
      </c>
      <c r="C17" s="30">
        <v>3.09</v>
      </c>
      <c r="D17" s="25">
        <f t="shared" ref="D17:D20" si="1">AVERAGE(B17:C17)</f>
        <v>2.9950000000000001</v>
      </c>
      <c r="E17" s="23" t="s">
        <v>113</v>
      </c>
    </row>
    <row r="18" spans="1:10" x14ac:dyDescent="0.25">
      <c r="A18" s="24" t="s">
        <v>58</v>
      </c>
      <c r="B18" s="30">
        <v>3.1</v>
      </c>
      <c r="C18" s="30">
        <v>3.29</v>
      </c>
      <c r="D18" s="25">
        <f t="shared" si="1"/>
        <v>3.1950000000000003</v>
      </c>
      <c r="E18" s="34">
        <f>D20</f>
        <v>3.5</v>
      </c>
    </row>
    <row r="19" spans="1:10" x14ac:dyDescent="0.25">
      <c r="A19" s="24" t="s">
        <v>60</v>
      </c>
      <c r="B19" s="30">
        <v>3.3</v>
      </c>
      <c r="C19" s="30">
        <v>3.49</v>
      </c>
      <c r="D19" s="25">
        <f t="shared" si="1"/>
        <v>3.395</v>
      </c>
      <c r="E19" s="23" t="s">
        <v>114</v>
      </c>
    </row>
    <row r="20" spans="1:10" x14ac:dyDescent="0.25">
      <c r="A20" s="24" t="s">
        <v>64</v>
      </c>
      <c r="B20" s="30">
        <v>3.5</v>
      </c>
      <c r="C20" s="30"/>
      <c r="D20" s="25">
        <f t="shared" si="1"/>
        <v>3.5</v>
      </c>
      <c r="E20" s="35">
        <f>-(E18-E16)/E16</f>
        <v>-9.5461658841940439E-2</v>
      </c>
      <c r="J20" s="4" t="s">
        <v>72</v>
      </c>
    </row>
    <row r="21" spans="1:10" x14ac:dyDescent="0.25">
      <c r="A21" s="26" t="s">
        <v>73</v>
      </c>
    </row>
    <row r="22" spans="1:10" x14ac:dyDescent="0.25">
      <c r="A22" s="29"/>
    </row>
    <row r="23" spans="1:10" x14ac:dyDescent="0.25">
      <c r="A23" s="20" t="s">
        <v>74</v>
      </c>
      <c r="B23" s="21"/>
    </row>
    <row r="24" spans="1:10" x14ac:dyDescent="0.25">
      <c r="A24" s="3" t="s">
        <v>75</v>
      </c>
    </row>
    <row r="25" spans="1:10" x14ac:dyDescent="0.25">
      <c r="A25" s="3" t="s">
        <v>76</v>
      </c>
    </row>
    <row r="26" spans="1:10" ht="33.75" customHeight="1" x14ac:dyDescent="0.25">
      <c r="A26" s="22" t="s">
        <v>70</v>
      </c>
      <c r="B26" s="31" t="s">
        <v>77</v>
      </c>
      <c r="C26" s="23" t="s">
        <v>123</v>
      </c>
    </row>
    <row r="27" spans="1:10" x14ac:dyDescent="0.25">
      <c r="A27" s="24" t="s">
        <v>53</v>
      </c>
      <c r="B27" s="30">
        <v>87</v>
      </c>
      <c r="C27" s="34">
        <f>B28</f>
        <v>79</v>
      </c>
    </row>
    <row r="28" spans="1:10" x14ac:dyDescent="0.25">
      <c r="A28" s="24" t="s">
        <v>56</v>
      </c>
      <c r="B28" s="30">
        <v>79</v>
      </c>
      <c r="C28" s="23" t="s">
        <v>113</v>
      </c>
    </row>
    <row r="29" spans="1:10" x14ac:dyDescent="0.25">
      <c r="A29" s="24" t="s">
        <v>58</v>
      </c>
      <c r="B29" s="30">
        <v>72</v>
      </c>
      <c r="C29" s="34">
        <f>B31</f>
        <v>56</v>
      </c>
    </row>
    <row r="30" spans="1:10" x14ac:dyDescent="0.25">
      <c r="A30" s="24" t="s">
        <v>60</v>
      </c>
      <c r="B30" s="30">
        <v>64</v>
      </c>
      <c r="C30" s="23" t="s">
        <v>114</v>
      </c>
    </row>
    <row r="31" spans="1:10" x14ac:dyDescent="0.25">
      <c r="A31" s="24" t="s">
        <v>64</v>
      </c>
      <c r="B31" s="30">
        <v>56</v>
      </c>
      <c r="C31" s="35">
        <f>(C29-C27)/C27</f>
        <v>-0.29113924050632911</v>
      </c>
      <c r="J31" s="4" t="s">
        <v>2</v>
      </c>
    </row>
    <row r="32" spans="1:10" x14ac:dyDescent="0.25">
      <c r="A32" s="26" t="s">
        <v>78</v>
      </c>
    </row>
    <row r="33" spans="1:10" x14ac:dyDescent="0.25">
      <c r="A33" s="29" t="s">
        <v>79</v>
      </c>
    </row>
    <row r="35" spans="1:10" x14ac:dyDescent="0.25">
      <c r="A35" s="20" t="s">
        <v>80</v>
      </c>
      <c r="B35" s="21"/>
    </row>
    <row r="36" spans="1:10" x14ac:dyDescent="0.25">
      <c r="A36" s="3" t="s">
        <v>81</v>
      </c>
    </row>
    <row r="38" spans="1:10" x14ac:dyDescent="0.25">
      <c r="B38" s="45" t="s">
        <v>82</v>
      </c>
      <c r="C38" s="46"/>
      <c r="D38" s="46"/>
      <c r="E38" s="46"/>
      <c r="F38" s="46"/>
      <c r="G38" s="46"/>
    </row>
    <row r="39" spans="1:10" x14ac:dyDescent="0.25">
      <c r="A39" s="24" t="s">
        <v>83</v>
      </c>
      <c r="B39" s="47" t="s">
        <v>84</v>
      </c>
      <c r="C39" s="48"/>
      <c r="D39" s="49"/>
      <c r="E39" s="50" t="s">
        <v>85</v>
      </c>
      <c r="F39" s="50"/>
      <c r="G39" s="50"/>
      <c r="H39" s="36"/>
    </row>
    <row r="40" spans="1:10" x14ac:dyDescent="0.25">
      <c r="A40" s="24" t="s">
        <v>70</v>
      </c>
      <c r="B40" s="23" t="s">
        <v>51</v>
      </c>
      <c r="C40" s="23" t="s">
        <v>71</v>
      </c>
      <c r="D40" s="23" t="s">
        <v>52</v>
      </c>
      <c r="E40" s="23" t="s">
        <v>51</v>
      </c>
      <c r="F40" s="23" t="s">
        <v>71</v>
      </c>
      <c r="G40" s="23" t="s">
        <v>52</v>
      </c>
      <c r="H40" s="23" t="s">
        <v>123</v>
      </c>
    </row>
    <row r="41" spans="1:10" x14ac:dyDescent="0.25">
      <c r="A41" s="24" t="s">
        <v>53</v>
      </c>
      <c r="B41" s="30">
        <v>0.67500000000000004</v>
      </c>
      <c r="C41" s="30">
        <v>0.61399999999999999</v>
      </c>
      <c r="D41" s="25">
        <f>AVERAGE(B41:C41)</f>
        <v>0.64450000000000007</v>
      </c>
      <c r="E41" s="30">
        <v>0.82299999999999995</v>
      </c>
      <c r="F41" s="30">
        <v>0.748</v>
      </c>
      <c r="G41" s="25">
        <f>AVERAGE(E41:F41)</f>
        <v>0.78549999999999998</v>
      </c>
      <c r="H41" s="34">
        <f>AVERAGE(D44,G44)</f>
        <v>0.53700000000000003</v>
      </c>
    </row>
    <row r="42" spans="1:10" x14ac:dyDescent="0.25">
      <c r="A42" s="24" t="s">
        <v>56</v>
      </c>
      <c r="B42" s="30">
        <f>C41</f>
        <v>0.61399999999999999</v>
      </c>
      <c r="C42" s="30">
        <v>0.55800000000000005</v>
      </c>
      <c r="D42" s="25">
        <f t="shared" ref="D42:D45" si="2">AVERAGE(B42:C42)</f>
        <v>0.58600000000000008</v>
      </c>
      <c r="E42" s="30">
        <f>F41</f>
        <v>0.748</v>
      </c>
      <c r="F42" s="30">
        <v>0.68</v>
      </c>
      <c r="G42" s="25">
        <f t="shared" ref="G42:G45" si="3">AVERAGE(E42:F42)</f>
        <v>0.71399999999999997</v>
      </c>
      <c r="H42" s="23" t="s">
        <v>113</v>
      </c>
    </row>
    <row r="43" spans="1:10" x14ac:dyDescent="0.25">
      <c r="A43" s="24" t="s">
        <v>58</v>
      </c>
      <c r="B43" s="30">
        <f>C42</f>
        <v>0.55800000000000005</v>
      </c>
      <c r="C43" s="30">
        <v>0.50700000000000001</v>
      </c>
      <c r="D43" s="25">
        <f t="shared" si="2"/>
        <v>0.53249999999999997</v>
      </c>
      <c r="E43" s="30">
        <f>F42</f>
        <v>0.68</v>
      </c>
      <c r="F43" s="30">
        <v>0.61799999999999999</v>
      </c>
      <c r="G43" s="25">
        <f t="shared" si="3"/>
        <v>0.64900000000000002</v>
      </c>
      <c r="H43" s="34">
        <f>AVERAGE(D45,G45)</f>
        <v>0.51150000000000007</v>
      </c>
    </row>
    <row r="44" spans="1:10" x14ac:dyDescent="0.25">
      <c r="A44" s="24" t="s">
        <v>60</v>
      </c>
      <c r="B44" s="30">
        <f>C43</f>
        <v>0.50700000000000001</v>
      </c>
      <c r="C44" s="30">
        <v>0.46100000000000002</v>
      </c>
      <c r="D44" s="25">
        <f t="shared" si="2"/>
        <v>0.48399999999999999</v>
      </c>
      <c r="E44" s="30">
        <f>F43</f>
        <v>0.61799999999999999</v>
      </c>
      <c r="F44" s="30">
        <v>0.56200000000000006</v>
      </c>
      <c r="G44" s="25">
        <f t="shared" si="3"/>
        <v>0.59000000000000008</v>
      </c>
      <c r="H44" s="23" t="s">
        <v>114</v>
      </c>
    </row>
    <row r="45" spans="1:10" x14ac:dyDescent="0.25">
      <c r="A45" s="24" t="s">
        <v>64</v>
      </c>
      <c r="B45" s="30">
        <f>C44</f>
        <v>0.46100000000000002</v>
      </c>
      <c r="C45" s="30"/>
      <c r="D45" s="25">
        <f t="shared" si="2"/>
        <v>0.46100000000000002</v>
      </c>
      <c r="E45" s="30">
        <f>F44</f>
        <v>0.56200000000000006</v>
      </c>
      <c r="F45" s="30"/>
      <c r="G45" s="25">
        <f t="shared" si="3"/>
        <v>0.56200000000000006</v>
      </c>
      <c r="H45" s="35">
        <f>(H43-H41)/H41</f>
        <v>-4.7486033519553009E-2</v>
      </c>
      <c r="J45" s="4" t="s">
        <v>2</v>
      </c>
    </row>
    <row r="46" spans="1:10" x14ac:dyDescent="0.25">
      <c r="A46" s="26"/>
      <c r="G46" s="18"/>
    </row>
    <row r="47" spans="1:10" x14ac:dyDescent="0.25">
      <c r="A47" s="29" t="s">
        <v>86</v>
      </c>
      <c r="G47" s="18"/>
    </row>
    <row r="48" spans="1:10" x14ac:dyDescent="0.25">
      <c r="G48" s="18"/>
    </row>
    <row r="49" spans="1:10" x14ac:dyDescent="0.25">
      <c r="A49" s="20" t="s">
        <v>87</v>
      </c>
      <c r="B49" s="21"/>
    </row>
    <row r="50" spans="1:10" x14ac:dyDescent="0.25">
      <c r="B50" s="39" t="s">
        <v>88</v>
      </c>
      <c r="C50" s="40"/>
    </row>
    <row r="51" spans="1:10" x14ac:dyDescent="0.25">
      <c r="A51" s="22" t="s">
        <v>70</v>
      </c>
      <c r="B51" s="23" t="s">
        <v>71</v>
      </c>
      <c r="C51" s="23" t="s">
        <v>51</v>
      </c>
      <c r="D51" s="23" t="s">
        <v>52</v>
      </c>
      <c r="E51" s="23" t="s">
        <v>123</v>
      </c>
    </row>
    <row r="52" spans="1:10" x14ac:dyDescent="0.25">
      <c r="A52" s="24" t="s">
        <v>53</v>
      </c>
      <c r="B52" s="30">
        <v>302</v>
      </c>
      <c r="C52" s="30">
        <v>336</v>
      </c>
      <c r="D52" s="30">
        <f>AVERAGE(B52:C52)</f>
        <v>319</v>
      </c>
      <c r="E52" s="34">
        <f>D52</f>
        <v>319</v>
      </c>
      <c r="F52" s="4" t="s">
        <v>142</v>
      </c>
    </row>
    <row r="53" spans="1:10" x14ac:dyDescent="0.25">
      <c r="A53" s="24" t="s">
        <v>56</v>
      </c>
      <c r="B53" s="30">
        <v>272</v>
      </c>
      <c r="C53" s="30">
        <v>302</v>
      </c>
      <c r="D53" s="30">
        <f t="shared" ref="D53:D56" si="4">AVERAGE(B53:C53)</f>
        <v>287</v>
      </c>
      <c r="E53" s="23" t="s">
        <v>113</v>
      </c>
      <c r="F53" s="4" t="s">
        <v>148</v>
      </c>
    </row>
    <row r="54" spans="1:10" x14ac:dyDescent="0.25">
      <c r="A54" s="24" t="s">
        <v>58</v>
      </c>
      <c r="B54" s="30">
        <v>245</v>
      </c>
      <c r="C54" s="30">
        <v>272</v>
      </c>
      <c r="D54" s="30">
        <f t="shared" si="4"/>
        <v>258.5</v>
      </c>
      <c r="E54" s="34">
        <f>D56</f>
        <v>220</v>
      </c>
      <c r="F54" s="4" t="s">
        <v>149</v>
      </c>
    </row>
    <row r="55" spans="1:10" x14ac:dyDescent="0.25">
      <c r="A55" s="24" t="s">
        <v>60</v>
      </c>
      <c r="B55" s="30">
        <v>220</v>
      </c>
      <c r="C55" s="30">
        <v>245</v>
      </c>
      <c r="D55" s="30">
        <f t="shared" si="4"/>
        <v>232.5</v>
      </c>
      <c r="E55" s="23" t="s">
        <v>114</v>
      </c>
      <c r="F55" s="4" t="s">
        <v>150</v>
      </c>
    </row>
    <row r="56" spans="1:10" x14ac:dyDescent="0.25">
      <c r="A56" s="24" t="s">
        <v>64</v>
      </c>
      <c r="B56" s="30">
        <v>220</v>
      </c>
      <c r="C56" s="30"/>
      <c r="D56" s="30">
        <f t="shared" si="4"/>
        <v>220</v>
      </c>
      <c r="E56" s="35">
        <f>(E54-E52)/E52</f>
        <v>-0.31034482758620691</v>
      </c>
      <c r="J56" s="4" t="s">
        <v>89</v>
      </c>
    </row>
    <row r="57" spans="1:10" x14ac:dyDescent="0.25">
      <c r="A57" s="26" t="s">
        <v>90</v>
      </c>
    </row>
    <row r="58" spans="1:10" x14ac:dyDescent="0.25">
      <c r="A58" s="29"/>
    </row>
    <row r="59" spans="1:10" x14ac:dyDescent="0.25">
      <c r="A59" s="20" t="s">
        <v>91</v>
      </c>
      <c r="B59" s="21"/>
    </row>
    <row r="60" spans="1:10" x14ac:dyDescent="0.25">
      <c r="A60" s="3" t="s">
        <v>92</v>
      </c>
    </row>
    <row r="61" spans="1:10" x14ac:dyDescent="0.25">
      <c r="A61" s="3" t="s">
        <v>93</v>
      </c>
    </row>
    <row r="62" spans="1:10" x14ac:dyDescent="0.25">
      <c r="B62" s="41" t="s">
        <v>94</v>
      </c>
      <c r="C62" s="41"/>
    </row>
    <row r="63" spans="1:10" x14ac:dyDescent="0.25">
      <c r="A63" s="22" t="s">
        <v>70</v>
      </c>
      <c r="B63" s="23" t="s">
        <v>71</v>
      </c>
      <c r="C63" s="23" t="s">
        <v>51</v>
      </c>
      <c r="D63" s="23" t="s">
        <v>52</v>
      </c>
      <c r="E63" s="23" t="s">
        <v>123</v>
      </c>
    </row>
    <row r="64" spans="1:10" x14ac:dyDescent="0.25">
      <c r="A64" s="24" t="s">
        <v>53</v>
      </c>
      <c r="B64" s="30">
        <v>1.7100000000000001E-2</v>
      </c>
      <c r="C64" s="30">
        <v>1.8499999999999999E-2</v>
      </c>
      <c r="D64" s="32">
        <f>AVERAGE(B64:C64)</f>
        <v>1.78E-2</v>
      </c>
      <c r="E64" s="34">
        <f>D65</f>
        <v>1.6449999999999999E-2</v>
      </c>
      <c r="F64" s="4" t="s">
        <v>141</v>
      </c>
    </row>
    <row r="65" spans="1:10" x14ac:dyDescent="0.25">
      <c r="A65" s="24" t="s">
        <v>56</v>
      </c>
      <c r="B65" s="30">
        <v>1.5800000000000002E-2</v>
      </c>
      <c r="C65" s="30">
        <v>1.7100000000000001E-2</v>
      </c>
      <c r="D65" s="32">
        <f t="shared" ref="D65:D68" si="5">AVERAGE(B65:C65)</f>
        <v>1.6449999999999999E-2</v>
      </c>
      <c r="E65" s="23" t="s">
        <v>113</v>
      </c>
    </row>
    <row r="66" spans="1:10" x14ac:dyDescent="0.25">
      <c r="A66" s="24" t="s">
        <v>58</v>
      </c>
      <c r="B66" s="30">
        <v>1.4500000000000001E-2</v>
      </c>
      <c r="C66" s="30">
        <v>1.5800000000000002E-2</v>
      </c>
      <c r="D66" s="32">
        <f t="shared" si="5"/>
        <v>1.515E-2</v>
      </c>
      <c r="E66" s="34">
        <f>D68</f>
        <v>1.32E-2</v>
      </c>
    </row>
    <row r="67" spans="1:10" x14ac:dyDescent="0.25">
      <c r="A67" s="24" t="s">
        <v>60</v>
      </c>
      <c r="B67" s="30">
        <v>1.32E-2</v>
      </c>
      <c r="C67" s="30">
        <v>1.4500000000000001E-2</v>
      </c>
      <c r="D67" s="32">
        <f t="shared" si="5"/>
        <v>1.3850000000000001E-2</v>
      </c>
      <c r="E67" s="23" t="s">
        <v>114</v>
      </c>
    </row>
    <row r="68" spans="1:10" x14ac:dyDescent="0.25">
      <c r="A68" s="24" t="s">
        <v>64</v>
      </c>
      <c r="B68" s="30">
        <v>1.32E-2</v>
      </c>
      <c r="C68" s="30"/>
      <c r="D68" s="32">
        <f t="shared" si="5"/>
        <v>1.32E-2</v>
      </c>
      <c r="E68" s="35">
        <f>(E66-E64)/E64</f>
        <v>-0.19756838905775073</v>
      </c>
      <c r="J68" s="4" t="s">
        <v>2</v>
      </c>
    </row>
    <row r="69" spans="1:10" x14ac:dyDescent="0.25">
      <c r="A69" s="26" t="s">
        <v>95</v>
      </c>
    </row>
    <row r="70" spans="1:10" x14ac:dyDescent="0.25">
      <c r="A70" s="29"/>
    </row>
    <row r="71" spans="1:10" x14ac:dyDescent="0.25">
      <c r="A71" s="20" t="s">
        <v>96</v>
      </c>
      <c r="B71" s="21"/>
    </row>
    <row r="72" spans="1:10" x14ac:dyDescent="0.25">
      <c r="A72" s="3" t="s">
        <v>97</v>
      </c>
    </row>
    <row r="73" spans="1:10" x14ac:dyDescent="0.25">
      <c r="B73" s="42" t="s">
        <v>98</v>
      </c>
      <c r="C73" s="42"/>
      <c r="E73" s="33"/>
      <c r="G73" s="33"/>
    </row>
    <row r="74" spans="1:10" x14ac:dyDescent="0.25">
      <c r="A74" s="22" t="s">
        <v>70</v>
      </c>
      <c r="B74" s="23" t="s">
        <v>99</v>
      </c>
      <c r="C74" s="23" t="s">
        <v>100</v>
      </c>
      <c r="D74" s="23" t="s">
        <v>101</v>
      </c>
      <c r="E74" s="23" t="s">
        <v>123</v>
      </c>
    </row>
    <row r="75" spans="1:10" x14ac:dyDescent="0.25">
      <c r="A75" s="24" t="s">
        <v>53</v>
      </c>
      <c r="B75" s="30">
        <v>4</v>
      </c>
      <c r="C75" s="30">
        <v>4.5</v>
      </c>
      <c r="D75" s="30">
        <f>AVERAGE(B75:C75)</f>
        <v>4.25</v>
      </c>
      <c r="E75" s="34">
        <f>D79</f>
        <v>6</v>
      </c>
    </row>
    <row r="76" spans="1:10" x14ac:dyDescent="0.25">
      <c r="A76" s="24" t="s">
        <v>56</v>
      </c>
      <c r="B76" s="30">
        <f>C75</f>
        <v>4.5</v>
      </c>
      <c r="C76" s="30">
        <v>5</v>
      </c>
      <c r="D76" s="30">
        <f t="shared" ref="D76:D79" si="6">AVERAGE(B76:C76)</f>
        <v>4.75</v>
      </c>
      <c r="E76" s="23" t="s">
        <v>113</v>
      </c>
    </row>
    <row r="77" spans="1:10" x14ac:dyDescent="0.25">
      <c r="A77" s="24" t="s">
        <v>58</v>
      </c>
      <c r="B77" s="30">
        <f>C76</f>
        <v>5</v>
      </c>
      <c r="C77" s="30">
        <v>5.5</v>
      </c>
      <c r="D77" s="30">
        <f t="shared" si="6"/>
        <v>5.25</v>
      </c>
      <c r="E77" s="34">
        <f>D79</f>
        <v>6</v>
      </c>
    </row>
    <row r="78" spans="1:10" x14ac:dyDescent="0.25">
      <c r="A78" s="24" t="s">
        <v>60</v>
      </c>
      <c r="B78" s="30">
        <f>C77</f>
        <v>5.5</v>
      </c>
      <c r="C78" s="30">
        <v>6</v>
      </c>
      <c r="D78" s="30">
        <f t="shared" si="6"/>
        <v>5.75</v>
      </c>
      <c r="E78" s="23" t="s">
        <v>114</v>
      </c>
    </row>
    <row r="79" spans="1:10" x14ac:dyDescent="0.25">
      <c r="A79" s="24" t="s">
        <v>64</v>
      </c>
      <c r="B79" s="30">
        <v>6</v>
      </c>
      <c r="C79" s="30"/>
      <c r="D79" s="30">
        <f t="shared" si="6"/>
        <v>6</v>
      </c>
      <c r="E79" s="35">
        <f>-(E77-E75)/E75</f>
        <v>0</v>
      </c>
      <c r="J79" s="4" t="s">
        <v>72</v>
      </c>
    </row>
    <row r="80" spans="1:10" x14ac:dyDescent="0.25">
      <c r="A80" s="26" t="s">
        <v>102</v>
      </c>
    </row>
    <row r="81" spans="1:10" x14ac:dyDescent="0.25">
      <c r="A81" s="29" t="s">
        <v>103</v>
      </c>
    </row>
    <row r="83" spans="1:10" x14ac:dyDescent="0.25">
      <c r="A83" s="20" t="s">
        <v>104</v>
      </c>
      <c r="B83" s="21"/>
    </row>
    <row r="84" spans="1:10" x14ac:dyDescent="0.25">
      <c r="A84" s="3" t="s">
        <v>105</v>
      </c>
    </row>
    <row r="85" spans="1:10" x14ac:dyDescent="0.25">
      <c r="B85" s="43" t="s">
        <v>106</v>
      </c>
      <c r="C85" s="43"/>
    </row>
    <row r="86" spans="1:10" x14ac:dyDescent="0.25">
      <c r="A86" s="22" t="s">
        <v>70</v>
      </c>
      <c r="B86" s="23" t="s">
        <v>71</v>
      </c>
      <c r="C86" s="23" t="s">
        <v>51</v>
      </c>
      <c r="D86" s="23" t="s">
        <v>52</v>
      </c>
      <c r="E86" s="23" t="s">
        <v>123</v>
      </c>
    </row>
    <row r="87" spans="1:10" x14ac:dyDescent="0.25">
      <c r="A87" s="24" t="s">
        <v>53</v>
      </c>
      <c r="B87" s="30">
        <v>68</v>
      </c>
      <c r="C87" s="30">
        <v>79</v>
      </c>
      <c r="D87" s="30" t="s">
        <v>107</v>
      </c>
      <c r="E87" s="34">
        <f>D89</f>
        <v>97.5</v>
      </c>
    </row>
    <row r="88" spans="1:10" x14ac:dyDescent="0.25">
      <c r="A88" s="24" t="s">
        <v>56</v>
      </c>
      <c r="B88" s="30">
        <f>C87</f>
        <v>79</v>
      </c>
      <c r="C88" s="30">
        <v>90</v>
      </c>
      <c r="D88" s="30">
        <f>AVERAGE(B88:C88)</f>
        <v>84.5</v>
      </c>
      <c r="E88" s="23" t="s">
        <v>113</v>
      </c>
    </row>
    <row r="89" spans="1:10" x14ac:dyDescent="0.25">
      <c r="A89" s="24" t="s">
        <v>58</v>
      </c>
      <c r="B89" s="30">
        <f t="shared" ref="B89:B91" si="7">C88</f>
        <v>90</v>
      </c>
      <c r="C89" s="30">
        <v>105</v>
      </c>
      <c r="D89" s="30">
        <f t="shared" ref="D89:D91" si="8">AVERAGE(B89:C89)</f>
        <v>97.5</v>
      </c>
      <c r="E89" s="34">
        <f>D91</f>
        <v>120</v>
      </c>
    </row>
    <row r="90" spans="1:10" x14ac:dyDescent="0.25">
      <c r="A90" s="24" t="s">
        <v>60</v>
      </c>
      <c r="B90" s="30">
        <f t="shared" si="7"/>
        <v>105</v>
      </c>
      <c r="C90" s="30">
        <v>120</v>
      </c>
      <c r="D90" s="30">
        <f t="shared" si="8"/>
        <v>112.5</v>
      </c>
      <c r="E90" s="23" t="s">
        <v>114</v>
      </c>
    </row>
    <row r="91" spans="1:10" x14ac:dyDescent="0.25">
      <c r="A91" s="24" t="s">
        <v>64</v>
      </c>
      <c r="B91" s="30">
        <f t="shared" si="7"/>
        <v>120</v>
      </c>
      <c r="C91" s="30"/>
      <c r="D91" s="30">
        <f t="shared" si="8"/>
        <v>120</v>
      </c>
      <c r="E91" s="35">
        <f>-(E89-E87)/E87</f>
        <v>-0.23076923076923078</v>
      </c>
      <c r="J91" s="4" t="s">
        <v>41</v>
      </c>
    </row>
    <row r="92" spans="1:10" x14ac:dyDescent="0.25">
      <c r="A92" s="26" t="s">
        <v>108</v>
      </c>
    </row>
    <row r="93" spans="1:10" x14ac:dyDescent="0.25">
      <c r="A93" s="29"/>
    </row>
    <row r="94" spans="1:10" x14ac:dyDescent="0.25">
      <c r="A94" s="20" t="s">
        <v>109</v>
      </c>
      <c r="B94" s="21"/>
    </row>
    <row r="95" spans="1:10" x14ac:dyDescent="0.25">
      <c r="B95" s="42" t="s">
        <v>110</v>
      </c>
      <c r="C95" s="42"/>
    </row>
    <row r="96" spans="1:10" x14ac:dyDescent="0.25">
      <c r="A96" s="22" t="s">
        <v>70</v>
      </c>
      <c r="B96" s="23" t="s">
        <v>71</v>
      </c>
      <c r="C96" s="23" t="s">
        <v>51</v>
      </c>
      <c r="D96" s="23" t="s">
        <v>52</v>
      </c>
      <c r="E96" s="23" t="s">
        <v>123</v>
      </c>
    </row>
    <row r="97" spans="1:10" x14ac:dyDescent="0.25">
      <c r="A97" s="24" t="s">
        <v>53</v>
      </c>
      <c r="B97" s="30">
        <v>0</v>
      </c>
      <c r="C97" s="30">
        <v>52</v>
      </c>
      <c r="D97" s="30">
        <f>AVERAGE(B97:C97)</f>
        <v>26</v>
      </c>
      <c r="E97" s="34">
        <f>D97</f>
        <v>26</v>
      </c>
    </row>
    <row r="98" spans="1:10" x14ac:dyDescent="0.25">
      <c r="A98" s="24" t="s">
        <v>56</v>
      </c>
      <c r="B98" s="30">
        <f>C97</f>
        <v>52</v>
      </c>
      <c r="C98" s="30">
        <v>57</v>
      </c>
      <c r="D98" s="30">
        <f t="shared" ref="D98:D101" si="9">AVERAGE(B98:C98)</f>
        <v>54.5</v>
      </c>
      <c r="E98" s="23" t="s">
        <v>113</v>
      </c>
    </row>
    <row r="99" spans="1:10" x14ac:dyDescent="0.25">
      <c r="A99" s="24" t="s">
        <v>58</v>
      </c>
      <c r="B99" s="30">
        <f t="shared" ref="B99:B101" si="10">C98</f>
        <v>57</v>
      </c>
      <c r="C99" s="30">
        <v>77</v>
      </c>
      <c r="D99" s="30">
        <f t="shared" si="9"/>
        <v>67</v>
      </c>
      <c r="E99" s="34">
        <f>D101</f>
        <v>83</v>
      </c>
    </row>
    <row r="100" spans="1:10" x14ac:dyDescent="0.25">
      <c r="A100" s="24" t="s">
        <v>60</v>
      </c>
      <c r="B100" s="30">
        <f t="shared" si="10"/>
        <v>77</v>
      </c>
      <c r="C100" s="30">
        <v>83</v>
      </c>
      <c r="D100" s="30">
        <f t="shared" si="9"/>
        <v>80</v>
      </c>
      <c r="E100" s="23" t="s">
        <v>114</v>
      </c>
    </row>
    <row r="101" spans="1:10" x14ac:dyDescent="0.25">
      <c r="A101" s="24" t="s">
        <v>64</v>
      </c>
      <c r="B101" s="30">
        <f t="shared" si="10"/>
        <v>83</v>
      </c>
      <c r="C101" s="30"/>
      <c r="D101" s="30">
        <f t="shared" si="9"/>
        <v>83</v>
      </c>
      <c r="E101" s="35">
        <f>-(E99-E97)/E97</f>
        <v>-2.1923076923076925</v>
      </c>
      <c r="J101" s="4" t="s">
        <v>41</v>
      </c>
    </row>
    <row r="102" spans="1:10" x14ac:dyDescent="0.25">
      <c r="A102" s="26" t="s">
        <v>111</v>
      </c>
    </row>
    <row r="103" spans="1:10" x14ac:dyDescent="0.25">
      <c r="A103" s="29" t="s">
        <v>112</v>
      </c>
    </row>
  </sheetData>
  <mergeCells count="10">
    <mergeCell ref="D2:E2"/>
    <mergeCell ref="B14:C14"/>
    <mergeCell ref="B38:G38"/>
    <mergeCell ref="B39:D39"/>
    <mergeCell ref="E39:G39"/>
    <mergeCell ref="B50:C50"/>
    <mergeCell ref="B62:C62"/>
    <mergeCell ref="B73:C73"/>
    <mergeCell ref="B85:C85"/>
    <mergeCell ref="B95:C9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>
      <selection activeCell="G8" sqref="G8"/>
    </sheetView>
  </sheetViews>
  <sheetFormatPr defaultRowHeight="15" x14ac:dyDescent="0.25"/>
  <cols>
    <col min="1" max="1" width="26.42578125" customWidth="1"/>
    <col min="2" max="3" width="19" style="1" customWidth="1"/>
    <col min="4" max="4" width="15.85546875" style="1" customWidth="1"/>
  </cols>
  <sheetData>
    <row r="1" spans="1:4" ht="30" x14ac:dyDescent="0.25">
      <c r="A1" s="19" t="s">
        <v>43</v>
      </c>
      <c r="B1" s="7" t="s">
        <v>24</v>
      </c>
      <c r="C1" s="7" t="s">
        <v>25</v>
      </c>
      <c r="D1" s="7" t="s">
        <v>26</v>
      </c>
    </row>
    <row r="2" spans="1:4" x14ac:dyDescent="0.25">
      <c r="A2" s="3" t="s">
        <v>18</v>
      </c>
      <c r="B2" s="6">
        <v>0</v>
      </c>
      <c r="C2" s="6">
        <f>$B2</f>
        <v>0</v>
      </c>
      <c r="D2" s="6">
        <f>$B2</f>
        <v>0</v>
      </c>
    </row>
    <row r="3" spans="1:4" x14ac:dyDescent="0.25">
      <c r="A3" s="3" t="s">
        <v>19</v>
      </c>
      <c r="B3" s="6">
        <f>'BEE Labeling schedules'!M3</f>
        <v>-4.7730829420970219E-2</v>
      </c>
      <c r="C3" s="6">
        <f t="shared" ref="C3:D7" si="0">$B3</f>
        <v>-4.7730829420970219E-2</v>
      </c>
      <c r="D3" s="6">
        <f t="shared" si="0"/>
        <v>-4.7730829420970219E-2</v>
      </c>
    </row>
    <row r="4" spans="1:4" x14ac:dyDescent="0.25">
      <c r="A4" s="3" t="s">
        <v>20</v>
      </c>
      <c r="B4" s="6">
        <v>0</v>
      </c>
      <c r="C4" s="6">
        <v>0</v>
      </c>
      <c r="D4" s="6">
        <f>'BEE Labeling schedules'!M4</f>
        <v>-0.31034482758620691</v>
      </c>
    </row>
    <row r="5" spans="1:4" x14ac:dyDescent="0.25">
      <c r="A5" s="3" t="s">
        <v>21</v>
      </c>
      <c r="B5" s="6">
        <f>'BEE Labeling schedules'!M5</f>
        <v>-1.2115384615384617</v>
      </c>
      <c r="C5" s="6">
        <f t="shared" si="0"/>
        <v>-1.2115384615384617</v>
      </c>
      <c r="D5" s="6">
        <f t="shared" si="0"/>
        <v>-1.2115384615384617</v>
      </c>
    </row>
    <row r="6" spans="1:4" x14ac:dyDescent="0.25">
      <c r="A6" s="3" t="s">
        <v>22</v>
      </c>
      <c r="B6" s="6">
        <f>'BEE Labeling schedules'!M6</f>
        <v>-0.20667398589104671</v>
      </c>
      <c r="C6" s="6">
        <f t="shared" si="0"/>
        <v>-0.20667398589104671</v>
      </c>
      <c r="D6" s="6">
        <f t="shared" si="0"/>
        <v>-0.20667398589104671</v>
      </c>
    </row>
    <row r="7" spans="1:4" x14ac:dyDescent="0.25">
      <c r="A7" s="3" t="s">
        <v>23</v>
      </c>
      <c r="B7" s="6">
        <v>0</v>
      </c>
      <c r="C7" s="6">
        <f t="shared" si="0"/>
        <v>0</v>
      </c>
      <c r="D7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Sales Shares</vt:lpstr>
      <vt:lpstr>BEE Labeling schedules</vt:lpstr>
      <vt:lpstr>PEUDfSbQL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2014-04-24T00:20:22Z</dcterms:created>
  <dcterms:modified xsi:type="dcterms:W3CDTF">2019-12-25T08:40:30Z</dcterms:modified>
  <cp:category/>
  <cp:contentStatus/>
</cp:coreProperties>
</file>