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bldgs\PPEIdtIL\"/>
    </mc:Choice>
  </mc:AlternateContent>
  <xr:revisionPtr revIDLastSave="0" documentId="13_ncr:1_{C4C60FAB-BF3C-4555-8DFD-59EBF06FC36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ndia Data" sheetId="4" r:id="rId2"/>
    <sheet name="PPEIdtI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2" i="3"/>
  <c r="B2" i="3"/>
  <c r="D97" i="4"/>
  <c r="B101" i="4"/>
  <c r="D101" i="4" s="1"/>
  <c r="B99" i="4"/>
  <c r="D99" i="4" s="1"/>
  <c r="B100" i="4"/>
  <c r="D100" i="4" s="1"/>
  <c r="B98" i="4"/>
  <c r="D98" i="4" s="1"/>
  <c r="E97" i="4" s="1"/>
  <c r="B89" i="4"/>
  <c r="D89" i="4" s="1"/>
  <c r="B90" i="4"/>
  <c r="D90" i="4" s="1"/>
  <c r="B91" i="4"/>
  <c r="D91" i="4" s="1"/>
  <c r="B88" i="4"/>
  <c r="D88" i="4" s="1"/>
  <c r="D78" i="4"/>
  <c r="D79" i="4"/>
  <c r="D75" i="4"/>
  <c r="B78" i="4"/>
  <c r="B77" i="4"/>
  <c r="D77" i="4" s="1"/>
  <c r="B76" i="4"/>
  <c r="D76" i="4" s="1"/>
  <c r="D65" i="4"/>
  <c r="D66" i="4"/>
  <c r="D67" i="4"/>
  <c r="D68" i="4"/>
  <c r="D64" i="4"/>
  <c r="E64" i="4" s="1"/>
  <c r="D53" i="4"/>
  <c r="D54" i="4"/>
  <c r="D55" i="4"/>
  <c r="D56" i="4"/>
  <c r="D52" i="4"/>
  <c r="E52" i="4" s="1"/>
  <c r="G41" i="4"/>
  <c r="E45" i="4"/>
  <c r="G45" i="4" s="1"/>
  <c r="E44" i="4"/>
  <c r="G44" i="4" s="1"/>
  <c r="E43" i="4"/>
  <c r="G43" i="4" s="1"/>
  <c r="I43" i="4" s="1"/>
  <c r="E42" i="4"/>
  <c r="G42" i="4" s="1"/>
  <c r="D41" i="4"/>
  <c r="B45" i="4"/>
  <c r="D45" i="4" s="1"/>
  <c r="B44" i="4"/>
  <c r="D44" i="4" s="1"/>
  <c r="B43" i="4"/>
  <c r="D43" i="4" s="1"/>
  <c r="B42" i="4"/>
  <c r="D42" i="4" s="1"/>
  <c r="C28" i="4"/>
  <c r="C29" i="4"/>
  <c r="C30" i="4"/>
  <c r="C27" i="4"/>
  <c r="D17" i="4"/>
  <c r="D18" i="4"/>
  <c r="D19" i="4"/>
  <c r="D20" i="4"/>
  <c r="D16" i="4"/>
  <c r="E7" i="4"/>
  <c r="E6" i="4"/>
  <c r="E5" i="4"/>
  <c r="E4" i="4"/>
  <c r="D8" i="4"/>
  <c r="F8" i="4" s="1"/>
  <c r="D7" i="4"/>
  <c r="D6" i="4"/>
  <c r="D5" i="4"/>
  <c r="F5" i="4" s="1"/>
  <c r="D4" i="4"/>
  <c r="F4" i="4" s="1"/>
  <c r="G4" i="4" s="1"/>
  <c r="E65" i="4" l="1"/>
  <c r="F7" i="4"/>
  <c r="G7" i="4" s="1"/>
  <c r="F6" i="4"/>
  <c r="G6" i="4" s="1"/>
  <c r="E18" i="4"/>
  <c r="E75" i="4"/>
  <c r="E89" i="4"/>
  <c r="E98" i="4"/>
  <c r="E54" i="4"/>
  <c r="E67" i="4"/>
  <c r="E78" i="4"/>
  <c r="E100" i="4"/>
  <c r="C31" i="4"/>
  <c r="E76" i="4"/>
  <c r="E88" i="4"/>
  <c r="E90" i="4"/>
  <c r="E99" i="4"/>
  <c r="I44" i="4"/>
  <c r="E53" i="4"/>
  <c r="E66" i="4"/>
  <c r="E68" i="4" s="1"/>
  <c r="E77" i="4"/>
  <c r="E17" i="4"/>
  <c r="H44" i="4"/>
  <c r="I42" i="4"/>
  <c r="E55" i="4"/>
  <c r="E16" i="4"/>
  <c r="I41" i="4"/>
  <c r="H41" i="4"/>
  <c r="H42" i="4"/>
  <c r="H43" i="4"/>
  <c r="E19" i="4"/>
  <c r="G5" i="4" l="1"/>
  <c r="G8" i="4"/>
  <c r="M6" i="4" s="1"/>
  <c r="E79" i="4"/>
  <c r="E56" i="4"/>
  <c r="M4" i="4" s="1"/>
  <c r="E101" i="4"/>
  <c r="M5" i="4" s="1"/>
  <c r="E91" i="4"/>
  <c r="I45" i="4"/>
  <c r="E20" i="4"/>
  <c r="M3" i="4" s="1"/>
  <c r="C7" i="3"/>
  <c r="C3" i="3" l="1"/>
  <c r="D3" i="3"/>
  <c r="B3" i="3"/>
  <c r="B4" i="3"/>
  <c r="C4" i="3"/>
  <c r="D4" i="3"/>
  <c r="C6" i="3"/>
  <c r="D6" i="3"/>
  <c r="B6" i="3"/>
  <c r="D5" i="3"/>
  <c r="B5" i="3"/>
  <c r="C5" i="3"/>
</calcChain>
</file>

<file path=xl/sharedStrings.xml><?xml version="1.0" encoding="utf-8"?>
<sst xmlns="http://schemas.openxmlformats.org/spreadsheetml/2006/main" count="219" uniqueCount="129">
  <si>
    <t>Source:</t>
  </si>
  <si>
    <t>PPEIdtIL Potential Percentage Eff Improvement due to Improved Labeling</t>
  </si>
  <si>
    <t>Building Component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</si>
  <si>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</si>
  <si>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</si>
  <si>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</si>
  <si>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</si>
  <si>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</si>
  <si>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</si>
  <si>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</si>
  <si>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Note:</t>
  </si>
  <si>
    <t>Urban Residential</t>
  </si>
  <si>
    <t>Rural Residential</t>
  </si>
  <si>
    <t>Star rating band</t>
  </si>
  <si>
    <t>Table 2.4: Star level valid from 01.01.2016 to 31.12.2018</t>
  </si>
  <si>
    <t>1 Star *</t>
  </si>
  <si>
    <t>2 Star * *</t>
  </si>
  <si>
    <t>3 Star * * *</t>
  </si>
  <si>
    <t>4 Star * * * *</t>
  </si>
  <si>
    <t>5 Star * * * * *</t>
  </si>
  <si>
    <t>Minimum CEC</t>
  </si>
  <si>
    <t>Maximum CEC</t>
  </si>
  <si>
    <t>0.3570 *Vadj_tot_nf +311</t>
  </si>
  <si>
    <t>0.2856 *Vadj_tot_nf +249</t>
  </si>
  <si>
    <t>0.2285 *Vadj_tot_nf +199</t>
  </si>
  <si>
    <t>0.1828 *Vadj_tot_nf+159</t>
  </si>
  <si>
    <t>0.146*Vadj_tot_nf+127</t>
  </si>
  <si>
    <t>0.146*Vadj_tot_nf +127</t>
  </si>
  <si>
    <t>0.1828 *Vadj_tot_nf +159</t>
  </si>
  <si>
    <t>Min</t>
  </si>
  <si>
    <t>Max</t>
  </si>
  <si>
    <t>Avg</t>
  </si>
  <si>
    <t>Star level</t>
  </si>
  <si>
    <t>Energy Efficiency Ratio (Watt/Watt)</t>
  </si>
  <si>
    <t>Table 2.1.3: Star wise Annual Energy consumption for LED TVs (with LED backlight) for preferred</t>
  </si>
  <si>
    <t>Screen Sizes (from January 01, 2016 to December 31, 2017)</t>
  </si>
  <si>
    <t>Maximum Annual Energy 
Consumption kWh/yr</t>
  </si>
  <si>
    <t>Table 3: Star rating plan valid from 1stJuly2015to 30thJune 2017</t>
  </si>
  <si>
    <t>Frost-free Refrigerators</t>
  </si>
  <si>
    <t>Air Conditioners</t>
  </si>
  <si>
    <t>Table 2.6: Star level valid for split type air conditioners(From 1stJanuary, 2016 to 31stDecember, 2017)</t>
  </si>
  <si>
    <t>Electric water heaters</t>
  </si>
  <si>
    <t>15 litres</t>
  </si>
  <si>
    <t>25 litres</t>
  </si>
  <si>
    <t>Standing Losses (kWh/24 hour/45°C)</t>
  </si>
  <si>
    <t xml:space="preserve">Rated Capacity-&gt; </t>
  </si>
  <si>
    <t>DG Sets</t>
  </si>
  <si>
    <t>Specific Fuel Consumption (SFC) in g/kWh</t>
  </si>
  <si>
    <t>improvement</t>
  </si>
  <si>
    <t>Washing machines</t>
  </si>
  <si>
    <t>Table: 4: Star Rating Plan – Voluntary Phase</t>
  </si>
  <si>
    <t>Top loaders &amp; semi-automatic machines -Cotton 30C (Valid from 8th March 2019 to 31st December 2020)</t>
  </si>
  <si>
    <t xml:space="preserve">Energy consumption (E) per cycle kWh/kg/cycle </t>
  </si>
  <si>
    <t>Ceiling Fans</t>
  </si>
  <si>
    <t>Star Rating Plan: Table 4.1: Valid from 1st September, 2019 to 30th June, 2022</t>
  </si>
  <si>
    <t>min</t>
  </si>
  <si>
    <t>max</t>
  </si>
  <si>
    <t>avg</t>
  </si>
  <si>
    <t>LED Lamps</t>
  </si>
  <si>
    <t>Rated Luminous Efficacy (Lumen/Watt)</t>
  </si>
  <si>
    <t>n/a (freezed)</t>
  </si>
  <si>
    <t xml:space="preserve">Tubular Fluorescent Lamps </t>
  </si>
  <si>
    <t>Lumens per Watt at 2000 hrs of use*</t>
  </si>
  <si>
    <t>*hours of usage assumed as per LBNL study</t>
  </si>
  <si>
    <t>Min*</t>
  </si>
  <si>
    <t>* calculated with (Vadj_tot_nf = 1)</t>
  </si>
  <si>
    <t>Source: Refrigerator labeling schedule - https://beestarlabel.com/Content/Files/Schedule1_FFR.pdf</t>
  </si>
  <si>
    <t>Source: AC labeling schedule - https://beestarlabel.com/Content/Files/Schedule3A-RAC9jun.pdf</t>
  </si>
  <si>
    <t>Televisions</t>
  </si>
  <si>
    <t>Size selected as per LBNL study - 32" screen size and aspect ratio 16:9</t>
  </si>
  <si>
    <t>Source: Color TV labeling schedule - https://beestarlabel.com/Content/Files/Schedule-11=CTV.pdf</t>
  </si>
  <si>
    <t>Source: Electric Water Heater labeling schedule - https://beestarlabel.com/Content/Files/Schedule_10.pdf</t>
  </si>
  <si>
    <t>Source: Diesel Gensets labeling schedule - https://beestarlabel.com/Content/Files/DG%20Set%20schedule.pdf</t>
  </si>
  <si>
    <t>Source: Washing machines labeling schedule - https://beestarlabel.com/Content/Files/Schedule12-WM.pdf</t>
  </si>
  <si>
    <t>*most common sweep size for residential fans is 1200mm as per manufacturer/retailer websites</t>
  </si>
  <si>
    <t>Source: Ceiling fans labeline schedule - https://beestarlabel.com/Content/Files/Schedule8-CF.pdf</t>
  </si>
  <si>
    <t>Service Value (sweep size &gt;=1200 mm)*</t>
  </si>
  <si>
    <t>(b) Star Rating Plan –MandatoryPhase (Validity: 1/1/2018to 31/12/2019)</t>
  </si>
  <si>
    <t>Source: LED Lamps labeling schedule - https://beestarlabel.com/Content/Files/LED_schedule.pdf</t>
  </si>
  <si>
    <t>Source: TFLs Labeling schedule - https://beestarlabel.com/Content/Files/Schedule2_TFL.pdf</t>
  </si>
  <si>
    <t xml:space="preserve">India has a Standards &amp; Labeling (S&amp;L) program implemented by the Bureau of </t>
  </si>
  <si>
    <t xml:space="preserve">Energy Efficiency (BEE) under the Ministry of Power since 2006. Under this, </t>
  </si>
  <si>
    <t>BEE promotes the use of star-rated appliances for residential, commercial and</t>
  </si>
  <si>
    <t xml:space="preserve">agricultural sectors, either through mandatory or voluntary schemes. </t>
  </si>
  <si>
    <t>selling appliances in India, to identify the appliances for which to estimate</t>
  </si>
  <si>
    <t xml:space="preserve">the efficiency savings in the buildings sector. We choose 8 out of 10 appliances </t>
  </si>
  <si>
    <t>to be suited for the sectors in the EPS model, and an additional 2 appliances</t>
  </si>
  <si>
    <t xml:space="preserve">(diesel generator sets and washing machines) which are used widely </t>
  </si>
  <si>
    <t xml:space="preserve">for backup power generation in commercial buildings and residential </t>
  </si>
  <si>
    <t>buildings in cities respectively.</t>
  </si>
  <si>
    <t xml:space="preserve">We use an LBNL study which analyses the savings potential from 10 most </t>
  </si>
  <si>
    <t>The percentage improvement is estimated as an average of the improvement</t>
  </si>
  <si>
    <t xml:space="preserve">of efficiency rather than say a direct move from a 2 star to a 5 star rated appliance. </t>
  </si>
  <si>
    <t>between 2 consecutive bands for each appliance, based on a market research study</t>
  </si>
  <si>
    <t>which indicates that consumers are more likely to pay for incremental improvements</t>
  </si>
  <si>
    <t>Average Improvement</t>
  </si>
  <si>
    <t>We exclude the heating component in buildings for India.</t>
  </si>
  <si>
    <t>Component Match</t>
  </si>
  <si>
    <t>Cooling &amp; Ventilation</t>
  </si>
  <si>
    <t>Appliances</t>
  </si>
  <si>
    <t>Envelope</t>
  </si>
  <si>
    <t>Lighting</t>
  </si>
  <si>
    <t>2017/18</t>
  </si>
  <si>
    <t>Bureau of Energy Efficiency/Ministry of Power</t>
  </si>
  <si>
    <t>Star Labeling Schedules of Appliances &amp; Equipment</t>
  </si>
  <si>
    <t>Schedules for Equipments</t>
  </si>
  <si>
    <t>https://beestarlabel.com/Home/EquipmentSchemes?type=M</t>
  </si>
  <si>
    <t>Individual schedules for select appliances/equipments</t>
  </si>
  <si>
    <t>(sources noted under each data table in "India Data' tab)</t>
  </si>
  <si>
    <t>Selection of Top 10 Appliances in India</t>
  </si>
  <si>
    <t>Lawrence Berkeley National Laboratory (LBNL)</t>
  </si>
  <si>
    <t>Assessing the Cost-Effective Energy Saving Potential from Top-10 Appliances in India</t>
  </si>
  <si>
    <t>https://eta.lbl.gov/sites/default/files/publications/india_appliance_ee_potential_eedal_conference_paper_0.pdf</t>
  </si>
  <si>
    <t>Section 2, pp 4-10</t>
  </si>
  <si>
    <t>Simonson &amp; Tversky</t>
  </si>
  <si>
    <t>Choice in Context: Tradeoff Contrast and Extremeness Aversion</t>
  </si>
  <si>
    <t>Journal of Marketing Research. 1992, Vol. 29, Issue 3, Pages 281-295</t>
  </si>
  <si>
    <t>https://www.gsb.stanford.edu/faculty-research/publications/choice-context-tradeoff-contrast-extremeness-aversion</t>
  </si>
  <si>
    <t>Efficiency Improvement by Building Component (dimensionless)</t>
  </si>
  <si>
    <t>We assume that the same improvements apply across the 3 building</t>
  </si>
  <si>
    <t xml:space="preserve">categories in this variable. 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</si>
  <si>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</si>
  <si>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</si>
  <si>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</si>
  <si>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</si>
  <si>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</si>
  <si>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</si>
  <si>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</si>
  <si>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Assumption for choice between bands for estimating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</si>
</sst>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2" fontId="0" fillId="3" borderId="1" xfId="0" applyNumberFormat="1" applyFill="1" applyBorder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4" fillId="0" borderId="8" xfId="0" applyFont="1" applyFill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sb.stanford.edu/faculty-research/publications/choice-context-tradeoff-contrast-extremeness-aversion" TargetMode="External"/><Relationship Id="rId1" Type="http://schemas.openxmlformats.org/officeDocument/2006/relationships/hyperlink" Target="https://eta.lbl.gov/sites/default/files/publications/india_appliance_ee_potential_eedal_conference_paper_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A14" workbookViewId="0">
      <selection activeCell="I24" sqref="I24"/>
    </sheetView>
  </sheetViews>
  <sheetFormatPr defaultRowHeight="15" x14ac:dyDescent="0.25"/>
  <sheetData>
    <row r="1" spans="1:16" x14ac:dyDescent="0.25">
      <c r="A1" s="1" t="s">
        <v>1</v>
      </c>
    </row>
    <row r="3" spans="1:16" x14ac:dyDescent="0.25">
      <c r="A3" s="2" t="s">
        <v>0</v>
      </c>
      <c r="B3" s="22" t="s">
        <v>104</v>
      </c>
      <c r="C3" s="22"/>
      <c r="D3" s="22"/>
      <c r="E3" s="22"/>
      <c r="F3" s="22"/>
      <c r="G3" s="22"/>
      <c r="H3" s="22"/>
      <c r="I3" s="23"/>
      <c r="J3" s="22" t="s">
        <v>128</v>
      </c>
      <c r="K3" s="22"/>
      <c r="L3" s="22"/>
      <c r="M3" s="22"/>
      <c r="N3" s="22"/>
      <c r="O3" s="22"/>
      <c r="P3" s="22"/>
    </row>
    <row r="4" spans="1:16" x14ac:dyDescent="0.25">
      <c r="A4" s="2"/>
      <c r="B4" t="s">
        <v>103</v>
      </c>
      <c r="J4" t="s">
        <v>114</v>
      </c>
    </row>
    <row r="5" spans="1:16" x14ac:dyDescent="0.25">
      <c r="B5" s="4" t="s">
        <v>102</v>
      </c>
      <c r="J5" s="4">
        <v>1992</v>
      </c>
    </row>
    <row r="6" spans="1:16" x14ac:dyDescent="0.25">
      <c r="B6" t="s">
        <v>105</v>
      </c>
      <c r="J6" t="s">
        <v>115</v>
      </c>
    </row>
    <row r="7" spans="1:16" x14ac:dyDescent="0.25">
      <c r="B7" s="3" t="s">
        <v>106</v>
      </c>
      <c r="J7" s="3" t="s">
        <v>117</v>
      </c>
    </row>
    <row r="8" spans="1:16" x14ac:dyDescent="0.25">
      <c r="B8" t="s">
        <v>107</v>
      </c>
      <c r="J8" t="s">
        <v>116</v>
      </c>
    </row>
    <row r="9" spans="1:16" x14ac:dyDescent="0.25">
      <c r="B9" t="s">
        <v>108</v>
      </c>
    </row>
    <row r="11" spans="1:16" x14ac:dyDescent="0.25">
      <c r="B11" s="22" t="s">
        <v>109</v>
      </c>
      <c r="C11" s="22"/>
      <c r="D11" s="22"/>
      <c r="E11" s="22"/>
      <c r="F11" s="22"/>
      <c r="G11" s="22"/>
      <c r="H11" s="22"/>
    </row>
    <row r="12" spans="1:16" x14ac:dyDescent="0.25">
      <c r="B12" t="s">
        <v>110</v>
      </c>
    </row>
    <row r="13" spans="1:16" x14ac:dyDescent="0.25">
      <c r="B13" s="4">
        <v>2017</v>
      </c>
    </row>
    <row r="14" spans="1:16" x14ac:dyDescent="0.25">
      <c r="B14" t="s">
        <v>111</v>
      </c>
    </row>
    <row r="15" spans="1:16" x14ac:dyDescent="0.25">
      <c r="B15" s="3" t="s">
        <v>112</v>
      </c>
    </row>
    <row r="16" spans="1:16" x14ac:dyDescent="0.25">
      <c r="B16" t="s">
        <v>113</v>
      </c>
    </row>
    <row r="18" spans="1:1" x14ac:dyDescent="0.25">
      <c r="A18" s="2" t="s">
        <v>10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125</v>
      </c>
    </row>
    <row r="24" spans="1:1" x14ac:dyDescent="0.25">
      <c r="A24" t="s">
        <v>126</v>
      </c>
    </row>
    <row r="25" spans="1:1" x14ac:dyDescent="0.25">
      <c r="A25" t="s">
        <v>127</v>
      </c>
    </row>
    <row r="27" spans="1:1" x14ac:dyDescent="0.25">
      <c r="A27" t="s">
        <v>80</v>
      </c>
    </row>
    <row r="28" spans="1:1" x14ac:dyDescent="0.25">
      <c r="A28" t="s">
        <v>81</v>
      </c>
    </row>
    <row r="29" spans="1:1" x14ac:dyDescent="0.25">
      <c r="A29" t="s">
        <v>82</v>
      </c>
    </row>
    <row r="30" spans="1:1" x14ac:dyDescent="0.25">
      <c r="A30" t="s">
        <v>83</v>
      </c>
    </row>
    <row r="32" spans="1:1" x14ac:dyDescent="0.25">
      <c r="A32" t="s">
        <v>90</v>
      </c>
    </row>
    <row r="33" spans="1:1" x14ac:dyDescent="0.25">
      <c r="A33" t="s">
        <v>84</v>
      </c>
    </row>
    <row r="34" spans="1:1" x14ac:dyDescent="0.25">
      <c r="A34" t="s">
        <v>85</v>
      </c>
    </row>
    <row r="35" spans="1:1" x14ac:dyDescent="0.25">
      <c r="A35" t="s">
        <v>86</v>
      </c>
    </row>
    <row r="36" spans="1:1" x14ac:dyDescent="0.25">
      <c r="A36" t="s">
        <v>87</v>
      </c>
    </row>
    <row r="37" spans="1:1" x14ac:dyDescent="0.25">
      <c r="A37" t="s">
        <v>88</v>
      </c>
    </row>
    <row r="38" spans="1:1" x14ac:dyDescent="0.25">
      <c r="A38" t="s">
        <v>89</v>
      </c>
    </row>
    <row r="40" spans="1:1" x14ac:dyDescent="0.25">
      <c r="A40" t="s">
        <v>91</v>
      </c>
    </row>
    <row r="41" spans="1:1" x14ac:dyDescent="0.25">
      <c r="A41" t="s">
        <v>93</v>
      </c>
    </row>
    <row r="42" spans="1:1" x14ac:dyDescent="0.25">
      <c r="A42" t="s">
        <v>94</v>
      </c>
    </row>
    <row r="43" spans="1:1" x14ac:dyDescent="0.25">
      <c r="A43" t="s">
        <v>92</v>
      </c>
    </row>
    <row r="45" spans="1:1" x14ac:dyDescent="0.25">
      <c r="A45" t="s">
        <v>96</v>
      </c>
    </row>
    <row r="46" spans="1:1" x14ac:dyDescent="0.25">
      <c r="A46" t="s">
        <v>119</v>
      </c>
    </row>
    <row r="47" spans="1:1" x14ac:dyDescent="0.25">
      <c r="A47" t="s">
        <v>120</v>
      </c>
    </row>
  </sheetData>
  <hyperlinks>
    <hyperlink ref="B15" r:id="rId1" xr:uid="{B61DE97D-BE36-45E6-8CB0-40F3350B2D92}"/>
    <hyperlink ref="J7" r:id="rId2" xr:uid="{325EC32F-AF29-4352-B7C5-15DDC0E2083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9194-25D4-4A44-A2A5-F019043BA134}">
  <dimension ref="A1:N103"/>
  <sheetViews>
    <sheetView topLeftCell="A74" zoomScale="80" zoomScaleNormal="80" workbookViewId="0">
      <selection activeCell="J74" sqref="J74"/>
    </sheetView>
  </sheetViews>
  <sheetFormatPr defaultRowHeight="15" x14ac:dyDescent="0.25"/>
  <cols>
    <col min="1" max="1" width="17.7109375" customWidth="1"/>
    <col min="2" max="2" width="26" customWidth="1"/>
    <col min="3" max="3" width="24.85546875" customWidth="1"/>
    <col min="5" max="5" width="13.5703125" customWidth="1"/>
    <col min="6" max="6" width="10.42578125" customWidth="1"/>
    <col min="7" max="7" width="13.140625" customWidth="1"/>
    <col min="9" max="9" width="11" customWidth="1"/>
    <col min="10" max="10" width="26" customWidth="1"/>
    <col min="11" max="11" width="6.85546875" customWidth="1"/>
    <col min="12" max="12" width="23.85546875" customWidth="1"/>
  </cols>
  <sheetData>
    <row r="1" spans="1:14" x14ac:dyDescent="0.25">
      <c r="A1" s="19" t="s">
        <v>38</v>
      </c>
      <c r="B1" s="20"/>
      <c r="L1" s="19" t="s">
        <v>2</v>
      </c>
      <c r="M1" s="19" t="s">
        <v>95</v>
      </c>
      <c r="N1" s="19"/>
    </row>
    <row r="2" spans="1:14" x14ac:dyDescent="0.25">
      <c r="A2" s="2" t="s">
        <v>14</v>
      </c>
      <c r="D2" s="34"/>
      <c r="E2" s="34"/>
      <c r="J2" s="19" t="s">
        <v>97</v>
      </c>
      <c r="K2" s="19"/>
      <c r="L2" t="s">
        <v>4</v>
      </c>
      <c r="M2">
        <v>0</v>
      </c>
    </row>
    <row r="3" spans="1:14" x14ac:dyDescent="0.25">
      <c r="A3" s="12" t="s">
        <v>13</v>
      </c>
      <c r="B3" s="13" t="s">
        <v>20</v>
      </c>
      <c r="C3" s="13" t="s">
        <v>21</v>
      </c>
      <c r="D3" s="13" t="s">
        <v>64</v>
      </c>
      <c r="E3" s="13" t="s">
        <v>30</v>
      </c>
      <c r="F3" s="13" t="s">
        <v>31</v>
      </c>
      <c r="G3" s="13" t="s">
        <v>48</v>
      </c>
      <c r="L3" t="s">
        <v>5</v>
      </c>
      <c r="M3" s="6">
        <f>AVERAGE(E20,E79)</f>
        <v>7.4185816356549208E-2</v>
      </c>
    </row>
    <row r="4" spans="1:14" x14ac:dyDescent="0.25">
      <c r="A4" s="7" t="s">
        <v>15</v>
      </c>
      <c r="B4" s="7" t="s">
        <v>22</v>
      </c>
      <c r="C4" s="7" t="s">
        <v>23</v>
      </c>
      <c r="D4" s="14">
        <f>0.357+311</f>
        <v>311.35700000000003</v>
      </c>
      <c r="E4" s="14">
        <f>0.2856+249</f>
        <v>249.28559999999999</v>
      </c>
      <c r="F4" s="14">
        <f>AVERAGE(D4:E4)</f>
        <v>280.32130000000001</v>
      </c>
      <c r="G4" s="14">
        <f>(F4-F5)/F4</f>
        <v>0.19999996432664952</v>
      </c>
      <c r="L4" t="s">
        <v>9</v>
      </c>
      <c r="M4" s="6">
        <f>E56</f>
        <v>8.849008179139449E-2</v>
      </c>
    </row>
    <row r="5" spans="1:14" x14ac:dyDescent="0.25">
      <c r="A5" s="7" t="s">
        <v>16</v>
      </c>
      <c r="B5" s="7" t="s">
        <v>23</v>
      </c>
      <c r="C5" s="7" t="s">
        <v>24</v>
      </c>
      <c r="D5" s="14">
        <f>0.2856+249</f>
        <v>249.28559999999999</v>
      </c>
      <c r="E5" s="14">
        <f>0.2285+199</f>
        <v>199.2285</v>
      </c>
      <c r="F5" s="14">
        <f t="shared" ref="F5:F8" si="0">AVERAGE(D5:E5)</f>
        <v>224.25704999999999</v>
      </c>
      <c r="G5" s="14">
        <f t="shared" ref="G5:G7" si="1">(F5-F6)/F5</f>
        <v>0.20089178913215885</v>
      </c>
      <c r="L5" t="s">
        <v>6</v>
      </c>
      <c r="M5" s="6">
        <f>AVERAGE(E101,E91)</f>
        <v>0.25702334927631898</v>
      </c>
    </row>
    <row r="6" spans="1:14" x14ac:dyDescent="0.25">
      <c r="A6" s="7" t="s">
        <v>17</v>
      </c>
      <c r="B6" s="7" t="s">
        <v>24</v>
      </c>
      <c r="C6" s="7" t="s">
        <v>28</v>
      </c>
      <c r="D6" s="14">
        <f>0.2285+199</f>
        <v>199.2285</v>
      </c>
      <c r="E6" s="14">
        <f>0.1828+159</f>
        <v>159.18279999999999</v>
      </c>
      <c r="F6" s="14">
        <f t="shared" si="0"/>
        <v>179.20564999999999</v>
      </c>
      <c r="G6" s="14">
        <f t="shared" si="1"/>
        <v>0.20111670586278943</v>
      </c>
      <c r="L6" t="s">
        <v>7</v>
      </c>
      <c r="M6" s="6">
        <f>AVERAGE(G8,C31,I45,E68)</f>
        <v>0.10867037991331764</v>
      </c>
    </row>
    <row r="7" spans="1:14" x14ac:dyDescent="0.25">
      <c r="A7" s="7" t="s">
        <v>18</v>
      </c>
      <c r="B7" s="7" t="s">
        <v>25</v>
      </c>
      <c r="C7" s="7" t="s">
        <v>27</v>
      </c>
      <c r="D7" s="14">
        <f>0.1828+159</f>
        <v>159.18279999999999</v>
      </c>
      <c r="E7" s="14">
        <f>0.146+127</f>
        <v>127.146</v>
      </c>
      <c r="F7" s="14">
        <f t="shared" si="0"/>
        <v>143.1644</v>
      </c>
      <c r="G7" s="14">
        <f t="shared" si="1"/>
        <v>0.11188815096490468</v>
      </c>
      <c r="L7" t="s">
        <v>8</v>
      </c>
      <c r="M7">
        <v>0</v>
      </c>
    </row>
    <row r="8" spans="1:14" x14ac:dyDescent="0.25">
      <c r="A8" s="7" t="s">
        <v>19</v>
      </c>
      <c r="B8" s="7" t="s">
        <v>26</v>
      </c>
      <c r="C8" s="7"/>
      <c r="D8" s="14">
        <f>0.146+127</f>
        <v>127.146</v>
      </c>
      <c r="E8" s="14"/>
      <c r="F8" s="14">
        <f t="shared" si="0"/>
        <v>127.146</v>
      </c>
      <c r="G8" s="21">
        <f>AVERAGE(G4:G7)</f>
        <v>0.1784741525716256</v>
      </c>
      <c r="J8" t="s">
        <v>99</v>
      </c>
    </row>
    <row r="9" spans="1:14" x14ac:dyDescent="0.25">
      <c r="A9" s="24" t="s">
        <v>65</v>
      </c>
      <c r="B9" s="8"/>
      <c r="C9" s="8"/>
      <c r="D9" s="9"/>
      <c r="E9" s="9"/>
      <c r="F9" s="9"/>
      <c r="G9" s="9"/>
    </row>
    <row r="10" spans="1:14" x14ac:dyDescent="0.25">
      <c r="A10" s="25" t="s">
        <v>66</v>
      </c>
    </row>
    <row r="12" spans="1:14" x14ac:dyDescent="0.25">
      <c r="A12" s="19" t="s">
        <v>39</v>
      </c>
      <c r="B12" s="20"/>
    </row>
    <row r="13" spans="1:14" x14ac:dyDescent="0.25">
      <c r="A13" s="2" t="s">
        <v>40</v>
      </c>
    </row>
    <row r="14" spans="1:14" x14ac:dyDescent="0.25">
      <c r="B14" s="35" t="s">
        <v>33</v>
      </c>
      <c r="C14" s="35"/>
    </row>
    <row r="15" spans="1:14" x14ac:dyDescent="0.25">
      <c r="A15" s="12" t="s">
        <v>32</v>
      </c>
      <c r="B15" s="13" t="s">
        <v>29</v>
      </c>
      <c r="C15" s="13" t="s">
        <v>30</v>
      </c>
      <c r="D15" s="13" t="s">
        <v>31</v>
      </c>
      <c r="E15" s="13" t="s">
        <v>48</v>
      </c>
    </row>
    <row r="16" spans="1:14" x14ac:dyDescent="0.25">
      <c r="A16" s="7" t="s">
        <v>15</v>
      </c>
      <c r="B16" s="10">
        <v>2.7</v>
      </c>
      <c r="C16" s="10">
        <v>2.89</v>
      </c>
      <c r="D16" s="14">
        <f>AVERAGE(B16:C16)</f>
        <v>2.7949999999999999</v>
      </c>
      <c r="E16" s="14">
        <f>(D17-D16)/D16</f>
        <v>7.1556350626118134E-2</v>
      </c>
    </row>
    <row r="17" spans="1:10" x14ac:dyDescent="0.25">
      <c r="A17" s="7" t="s">
        <v>16</v>
      </c>
      <c r="B17" s="10">
        <v>2.9</v>
      </c>
      <c r="C17" s="10">
        <v>3.09</v>
      </c>
      <c r="D17" s="14">
        <f t="shared" ref="D17:D20" si="2">AVERAGE(B17:C17)</f>
        <v>2.9950000000000001</v>
      </c>
      <c r="E17" s="14">
        <f t="shared" ref="E17:E19" si="3">(D18-D17)/D17</f>
        <v>6.6777963272120253E-2</v>
      </c>
    </row>
    <row r="18" spans="1:10" x14ac:dyDescent="0.25">
      <c r="A18" s="7" t="s">
        <v>17</v>
      </c>
      <c r="B18" s="10">
        <v>3.1</v>
      </c>
      <c r="C18" s="10">
        <v>3.29</v>
      </c>
      <c r="D18" s="14">
        <f t="shared" si="2"/>
        <v>3.1950000000000003</v>
      </c>
      <c r="E18" s="14">
        <f t="shared" si="3"/>
        <v>6.259780907668222E-2</v>
      </c>
    </row>
    <row r="19" spans="1:10" x14ac:dyDescent="0.25">
      <c r="A19" s="7" t="s">
        <v>18</v>
      </c>
      <c r="B19" s="10">
        <v>3.3</v>
      </c>
      <c r="C19" s="10">
        <v>3.49</v>
      </c>
      <c r="D19" s="14">
        <f t="shared" si="2"/>
        <v>3.395</v>
      </c>
      <c r="E19" s="14">
        <f t="shared" si="3"/>
        <v>3.0927835051546386E-2</v>
      </c>
    </row>
    <row r="20" spans="1:10" x14ac:dyDescent="0.25">
      <c r="A20" s="7" t="s">
        <v>19</v>
      </c>
      <c r="B20" s="10">
        <v>3.5</v>
      </c>
      <c r="C20" s="10"/>
      <c r="D20" s="14">
        <f t="shared" si="2"/>
        <v>3.5</v>
      </c>
      <c r="E20" s="21">
        <f>AVERAGE(E16:E19)</f>
        <v>5.796498950661675E-2</v>
      </c>
      <c r="J20" t="s">
        <v>98</v>
      </c>
    </row>
    <row r="21" spans="1:10" x14ac:dyDescent="0.25">
      <c r="A21" s="24" t="s">
        <v>67</v>
      </c>
    </row>
    <row r="22" spans="1:10" x14ac:dyDescent="0.25">
      <c r="A22" s="25"/>
    </row>
    <row r="23" spans="1:10" x14ac:dyDescent="0.25">
      <c r="A23" s="19" t="s">
        <v>68</v>
      </c>
      <c r="B23" s="20"/>
    </row>
    <row r="24" spans="1:10" x14ac:dyDescent="0.25">
      <c r="A24" s="2" t="s">
        <v>34</v>
      </c>
    </row>
    <row r="25" spans="1:10" x14ac:dyDescent="0.25">
      <c r="A25" s="2" t="s">
        <v>35</v>
      </c>
    </row>
    <row r="26" spans="1:10" ht="33.75" customHeight="1" x14ac:dyDescent="0.25">
      <c r="A26" s="12" t="s">
        <v>32</v>
      </c>
      <c r="B26" s="16" t="s">
        <v>36</v>
      </c>
      <c r="C26" s="13" t="s">
        <v>48</v>
      </c>
    </row>
    <row r="27" spans="1:10" x14ac:dyDescent="0.25">
      <c r="A27" s="7" t="s">
        <v>15</v>
      </c>
      <c r="B27" s="10">
        <v>87</v>
      </c>
      <c r="C27" s="14">
        <f>(B27-B28)/B27</f>
        <v>9.1954022988505746E-2</v>
      </c>
    </row>
    <row r="28" spans="1:10" x14ac:dyDescent="0.25">
      <c r="A28" s="7" t="s">
        <v>16</v>
      </c>
      <c r="B28" s="10">
        <v>79</v>
      </c>
      <c r="C28" s="14">
        <f t="shared" ref="C28:C30" si="4">(B28-B29)/B28</f>
        <v>8.8607594936708861E-2</v>
      </c>
    </row>
    <row r="29" spans="1:10" x14ac:dyDescent="0.25">
      <c r="A29" s="7" t="s">
        <v>17</v>
      </c>
      <c r="B29" s="10">
        <v>72</v>
      </c>
      <c r="C29" s="14">
        <f t="shared" si="4"/>
        <v>0.1111111111111111</v>
      </c>
    </row>
    <row r="30" spans="1:10" x14ac:dyDescent="0.25">
      <c r="A30" s="7" t="s">
        <v>18</v>
      </c>
      <c r="B30" s="10">
        <v>64</v>
      </c>
      <c r="C30" s="14">
        <f t="shared" si="4"/>
        <v>0.125</v>
      </c>
    </row>
    <row r="31" spans="1:10" x14ac:dyDescent="0.25">
      <c r="A31" s="7" t="s">
        <v>19</v>
      </c>
      <c r="B31" s="10">
        <v>56</v>
      </c>
      <c r="C31" s="21">
        <f>AVERAGE(C27:C30)</f>
        <v>0.10416818225908142</v>
      </c>
      <c r="J31" t="s">
        <v>99</v>
      </c>
    </row>
    <row r="32" spans="1:10" x14ac:dyDescent="0.25">
      <c r="A32" s="24" t="s">
        <v>69</v>
      </c>
    </row>
    <row r="33" spans="1:10" x14ac:dyDescent="0.25">
      <c r="A33" s="25" t="s">
        <v>70</v>
      </c>
    </row>
    <row r="35" spans="1:10" x14ac:dyDescent="0.25">
      <c r="A35" s="19" t="s">
        <v>41</v>
      </c>
      <c r="B35" s="20"/>
    </row>
    <row r="36" spans="1:10" x14ac:dyDescent="0.25">
      <c r="A36" s="2" t="s">
        <v>37</v>
      </c>
    </row>
    <row r="38" spans="1:10" x14ac:dyDescent="0.25">
      <c r="B38" s="30" t="s">
        <v>44</v>
      </c>
      <c r="C38" s="31"/>
      <c r="D38" s="31"/>
      <c r="E38" s="31"/>
      <c r="F38" s="31"/>
      <c r="G38" s="31"/>
    </row>
    <row r="39" spans="1:10" x14ac:dyDescent="0.25">
      <c r="A39" s="7" t="s">
        <v>45</v>
      </c>
      <c r="B39" s="27" t="s">
        <v>42</v>
      </c>
      <c r="C39" s="28"/>
      <c r="D39" s="29"/>
      <c r="E39" s="26" t="s">
        <v>43</v>
      </c>
      <c r="F39" s="26"/>
      <c r="G39" s="26"/>
      <c r="H39" s="32" t="s">
        <v>48</v>
      </c>
      <c r="I39" s="33"/>
    </row>
    <row r="40" spans="1:10" x14ac:dyDescent="0.25">
      <c r="A40" s="7" t="s">
        <v>32</v>
      </c>
      <c r="B40" s="13" t="s">
        <v>30</v>
      </c>
      <c r="C40" s="13" t="s">
        <v>29</v>
      </c>
      <c r="D40" s="13" t="s">
        <v>31</v>
      </c>
      <c r="E40" s="13" t="s">
        <v>30</v>
      </c>
      <c r="F40" s="13" t="s">
        <v>29</v>
      </c>
      <c r="G40" s="13" t="s">
        <v>31</v>
      </c>
      <c r="H40" s="17" t="s">
        <v>42</v>
      </c>
      <c r="I40" s="17" t="s">
        <v>43</v>
      </c>
    </row>
    <row r="41" spans="1:10" x14ac:dyDescent="0.25">
      <c r="A41" s="7" t="s">
        <v>15</v>
      </c>
      <c r="B41" s="10">
        <v>0.67500000000000004</v>
      </c>
      <c r="C41" s="10">
        <v>0.61399999999999999</v>
      </c>
      <c r="D41" s="14">
        <f>AVERAGE(B41:C41)</f>
        <v>0.64450000000000007</v>
      </c>
      <c r="E41" s="10">
        <v>0.82299999999999995</v>
      </c>
      <c r="F41" s="10">
        <v>0.748</v>
      </c>
      <c r="G41" s="14">
        <f>AVERAGE(E41:F41)</f>
        <v>0.78549999999999998</v>
      </c>
      <c r="H41" s="14">
        <f>(D41-D42)/D41</f>
        <v>9.0768037238169105E-2</v>
      </c>
      <c r="I41" s="14">
        <f>(G41-G42)/G41</f>
        <v>9.102482495225972E-2</v>
      </c>
    </row>
    <row r="42" spans="1:10" x14ac:dyDescent="0.25">
      <c r="A42" s="7" t="s">
        <v>16</v>
      </c>
      <c r="B42" s="10">
        <f>C41</f>
        <v>0.61399999999999999</v>
      </c>
      <c r="C42" s="10">
        <v>0.55800000000000005</v>
      </c>
      <c r="D42" s="14">
        <f t="shared" ref="D42:D45" si="5">AVERAGE(B42:C42)</f>
        <v>0.58600000000000008</v>
      </c>
      <c r="E42" s="10">
        <f>F41</f>
        <v>0.748</v>
      </c>
      <c r="F42" s="10">
        <v>0.68</v>
      </c>
      <c r="G42" s="14">
        <f t="shared" ref="G42:G45" si="6">AVERAGE(E42:F42)</f>
        <v>0.71399999999999997</v>
      </c>
      <c r="H42" s="14">
        <f t="shared" ref="H42:H44" si="7">(D42-D43)/D42</f>
        <v>9.1296928327645216E-2</v>
      </c>
      <c r="I42" s="14">
        <f t="shared" ref="I42:I44" si="8">(G42-G43)/G42</f>
        <v>9.1036414565826257E-2</v>
      </c>
    </row>
    <row r="43" spans="1:10" x14ac:dyDescent="0.25">
      <c r="A43" s="7" t="s">
        <v>17</v>
      </c>
      <c r="B43" s="10">
        <f>C42</f>
        <v>0.55800000000000005</v>
      </c>
      <c r="C43" s="10">
        <v>0.50700000000000001</v>
      </c>
      <c r="D43" s="14">
        <f t="shared" si="5"/>
        <v>0.53249999999999997</v>
      </c>
      <c r="E43" s="10">
        <f>F42</f>
        <v>0.68</v>
      </c>
      <c r="F43" s="10">
        <v>0.61799999999999999</v>
      </c>
      <c r="G43" s="14">
        <f t="shared" si="6"/>
        <v>0.64900000000000002</v>
      </c>
      <c r="H43" s="14">
        <f t="shared" si="7"/>
        <v>9.1079812206572755E-2</v>
      </c>
      <c r="I43" s="14">
        <f t="shared" si="8"/>
        <v>9.0909090909090814E-2</v>
      </c>
    </row>
    <row r="44" spans="1:10" x14ac:dyDescent="0.25">
      <c r="A44" s="7" t="s">
        <v>18</v>
      </c>
      <c r="B44" s="10">
        <f>C43</f>
        <v>0.50700000000000001</v>
      </c>
      <c r="C44" s="10">
        <v>0.46100000000000002</v>
      </c>
      <c r="D44" s="14">
        <f t="shared" si="5"/>
        <v>0.48399999999999999</v>
      </c>
      <c r="E44" s="10">
        <f>F43</f>
        <v>0.61799999999999999</v>
      </c>
      <c r="F44" s="10">
        <v>0.56200000000000006</v>
      </c>
      <c r="G44" s="14">
        <f t="shared" si="6"/>
        <v>0.59000000000000008</v>
      </c>
      <c r="H44" s="14">
        <f t="shared" si="7"/>
        <v>4.7520661157024725E-2</v>
      </c>
      <c r="I44" s="14">
        <f t="shared" si="8"/>
        <v>4.7457627118644104E-2</v>
      </c>
    </row>
    <row r="45" spans="1:10" x14ac:dyDescent="0.25">
      <c r="A45" s="7" t="s">
        <v>19</v>
      </c>
      <c r="B45" s="10">
        <f>C44</f>
        <v>0.46100000000000002</v>
      </c>
      <c r="C45" s="10"/>
      <c r="D45" s="14">
        <f t="shared" si="5"/>
        <v>0.46100000000000002</v>
      </c>
      <c r="E45" s="10">
        <f>F44</f>
        <v>0.56200000000000006</v>
      </c>
      <c r="F45" s="10"/>
      <c r="G45" s="14">
        <f t="shared" si="6"/>
        <v>0.56200000000000006</v>
      </c>
      <c r="H45" s="14"/>
      <c r="I45" s="21">
        <f>AVERAGE(H41:I44)</f>
        <v>8.013667455940407E-2</v>
      </c>
      <c r="J45" t="s">
        <v>99</v>
      </c>
    </row>
    <row r="46" spans="1:10" x14ac:dyDescent="0.25">
      <c r="A46" s="24"/>
      <c r="G46" s="6"/>
    </row>
    <row r="47" spans="1:10" x14ac:dyDescent="0.25">
      <c r="A47" s="25" t="s">
        <v>71</v>
      </c>
      <c r="G47" s="6"/>
    </row>
    <row r="48" spans="1:10" x14ac:dyDescent="0.25">
      <c r="G48" s="6"/>
    </row>
    <row r="49" spans="1:10" x14ac:dyDescent="0.25">
      <c r="A49" s="19" t="s">
        <v>46</v>
      </c>
      <c r="B49" s="20"/>
    </row>
    <row r="50" spans="1:10" x14ac:dyDescent="0.25">
      <c r="B50" s="38" t="s">
        <v>47</v>
      </c>
      <c r="C50" s="39"/>
    </row>
    <row r="51" spans="1:10" x14ac:dyDescent="0.25">
      <c r="A51" s="12" t="s">
        <v>32</v>
      </c>
      <c r="B51" s="13" t="s">
        <v>29</v>
      </c>
      <c r="C51" s="13" t="s">
        <v>30</v>
      </c>
      <c r="D51" s="13" t="s">
        <v>31</v>
      </c>
      <c r="E51" s="13" t="s">
        <v>48</v>
      </c>
    </row>
    <row r="52" spans="1:10" x14ac:dyDescent="0.25">
      <c r="A52" s="7" t="s">
        <v>15</v>
      </c>
      <c r="B52" s="10">
        <v>302</v>
      </c>
      <c r="C52" s="10">
        <v>336</v>
      </c>
      <c r="D52" s="10">
        <f>AVERAGE(B52:C52)</f>
        <v>319</v>
      </c>
      <c r="E52" s="14">
        <f>(D52-D53)/D52</f>
        <v>0.10031347962382445</v>
      </c>
    </row>
    <row r="53" spans="1:10" x14ac:dyDescent="0.25">
      <c r="A53" s="7" t="s">
        <v>16</v>
      </c>
      <c r="B53" s="10">
        <v>272</v>
      </c>
      <c r="C53" s="10">
        <v>302</v>
      </c>
      <c r="D53" s="10">
        <f t="shared" ref="D53:D56" si="9">AVERAGE(B53:C53)</f>
        <v>287</v>
      </c>
      <c r="E53" s="14">
        <f t="shared" ref="E53:E55" si="10">(D53-D54)/D53</f>
        <v>9.9303135888501745E-2</v>
      </c>
    </row>
    <row r="54" spans="1:10" x14ac:dyDescent="0.25">
      <c r="A54" s="7" t="s">
        <v>17</v>
      </c>
      <c r="B54" s="10">
        <v>245</v>
      </c>
      <c r="C54" s="10">
        <v>272</v>
      </c>
      <c r="D54" s="10">
        <f t="shared" si="9"/>
        <v>258.5</v>
      </c>
      <c r="E54" s="14">
        <f t="shared" si="10"/>
        <v>0.10058027079303675</v>
      </c>
    </row>
    <row r="55" spans="1:10" x14ac:dyDescent="0.25">
      <c r="A55" s="7" t="s">
        <v>18</v>
      </c>
      <c r="B55" s="10">
        <v>220</v>
      </c>
      <c r="C55" s="10">
        <v>245</v>
      </c>
      <c r="D55" s="10">
        <f t="shared" si="9"/>
        <v>232.5</v>
      </c>
      <c r="E55" s="14">
        <f t="shared" si="10"/>
        <v>5.3763440860215055E-2</v>
      </c>
    </row>
    <row r="56" spans="1:10" x14ac:dyDescent="0.25">
      <c r="A56" s="7" t="s">
        <v>19</v>
      </c>
      <c r="B56" s="10">
        <v>220</v>
      </c>
      <c r="C56" s="10"/>
      <c r="D56" s="10">
        <f t="shared" si="9"/>
        <v>220</v>
      </c>
      <c r="E56" s="21">
        <f>AVERAGE(E52:E55)</f>
        <v>8.849008179139449E-2</v>
      </c>
      <c r="J56" t="s">
        <v>100</v>
      </c>
    </row>
    <row r="57" spans="1:10" x14ac:dyDescent="0.25">
      <c r="A57" s="24" t="s">
        <v>72</v>
      </c>
    </row>
    <row r="58" spans="1:10" x14ac:dyDescent="0.25">
      <c r="A58" s="25"/>
    </row>
    <row r="59" spans="1:10" x14ac:dyDescent="0.25">
      <c r="A59" s="19" t="s">
        <v>49</v>
      </c>
      <c r="B59" s="20"/>
    </row>
    <row r="60" spans="1:10" x14ac:dyDescent="0.25">
      <c r="A60" s="2" t="s">
        <v>50</v>
      </c>
    </row>
    <row r="61" spans="1:10" x14ac:dyDescent="0.25">
      <c r="A61" s="2" t="s">
        <v>51</v>
      </c>
    </row>
    <row r="62" spans="1:10" x14ac:dyDescent="0.25">
      <c r="B62" s="37" t="s">
        <v>52</v>
      </c>
      <c r="C62" s="37"/>
    </row>
    <row r="63" spans="1:10" x14ac:dyDescent="0.25">
      <c r="A63" s="12" t="s">
        <v>32</v>
      </c>
      <c r="B63" s="13" t="s">
        <v>29</v>
      </c>
      <c r="C63" s="13" t="s">
        <v>30</v>
      </c>
      <c r="D63" s="13" t="s">
        <v>31</v>
      </c>
      <c r="E63" s="13" t="s">
        <v>48</v>
      </c>
    </row>
    <row r="64" spans="1:10" x14ac:dyDescent="0.25">
      <c r="A64" s="7" t="s">
        <v>15</v>
      </c>
      <c r="B64" s="10">
        <v>1.7100000000000001E-2</v>
      </c>
      <c r="C64" s="10">
        <v>1.8499999999999999E-2</v>
      </c>
      <c r="D64" s="18">
        <f>AVERAGE(B64:C64)</f>
        <v>1.78E-2</v>
      </c>
      <c r="E64" s="14">
        <f>(D64-D65)/D64</f>
        <v>7.5842696629213516E-2</v>
      </c>
    </row>
    <row r="65" spans="1:10" x14ac:dyDescent="0.25">
      <c r="A65" s="7" t="s">
        <v>16</v>
      </c>
      <c r="B65" s="10">
        <v>1.5800000000000002E-2</v>
      </c>
      <c r="C65" s="10">
        <v>1.7100000000000001E-2</v>
      </c>
      <c r="D65" s="18">
        <f t="shared" ref="D65:D68" si="11">AVERAGE(B65:C65)</f>
        <v>1.6449999999999999E-2</v>
      </c>
      <c r="E65" s="14">
        <f t="shared" ref="E65:E67" si="12">(D65-D66)/D65</f>
        <v>7.9027355623100246E-2</v>
      </c>
    </row>
    <row r="66" spans="1:10" x14ac:dyDescent="0.25">
      <c r="A66" s="7" t="s">
        <v>17</v>
      </c>
      <c r="B66" s="10">
        <v>1.4500000000000001E-2</v>
      </c>
      <c r="C66" s="10">
        <v>1.5800000000000002E-2</v>
      </c>
      <c r="D66" s="18">
        <f t="shared" si="11"/>
        <v>1.515E-2</v>
      </c>
      <c r="E66" s="14">
        <f t="shared" si="12"/>
        <v>8.5808580858085751E-2</v>
      </c>
    </row>
    <row r="67" spans="1:10" x14ac:dyDescent="0.25">
      <c r="A67" s="7" t="s">
        <v>18</v>
      </c>
      <c r="B67" s="10">
        <v>1.32E-2</v>
      </c>
      <c r="C67" s="10">
        <v>1.4500000000000001E-2</v>
      </c>
      <c r="D67" s="18">
        <f t="shared" si="11"/>
        <v>1.3850000000000001E-2</v>
      </c>
      <c r="E67" s="14">
        <f t="shared" si="12"/>
        <v>4.6931407942238358E-2</v>
      </c>
    </row>
    <row r="68" spans="1:10" x14ac:dyDescent="0.25">
      <c r="A68" s="7" t="s">
        <v>19</v>
      </c>
      <c r="B68" s="10">
        <v>1.32E-2</v>
      </c>
      <c r="C68" s="10"/>
      <c r="D68" s="18">
        <f t="shared" si="11"/>
        <v>1.32E-2</v>
      </c>
      <c r="E68" s="21">
        <f>AVERAGE(E64:E67)</f>
        <v>7.1902510263159469E-2</v>
      </c>
      <c r="J68" t="s">
        <v>99</v>
      </c>
    </row>
    <row r="69" spans="1:10" x14ac:dyDescent="0.25">
      <c r="A69" s="24" t="s">
        <v>73</v>
      </c>
    </row>
    <row r="70" spans="1:10" x14ac:dyDescent="0.25">
      <c r="A70" s="25"/>
    </row>
    <row r="71" spans="1:10" x14ac:dyDescent="0.25">
      <c r="A71" s="19" t="s">
        <v>53</v>
      </c>
      <c r="B71" s="20"/>
    </row>
    <row r="72" spans="1:10" x14ac:dyDescent="0.25">
      <c r="A72" s="2" t="s">
        <v>54</v>
      </c>
    </row>
    <row r="73" spans="1:10" x14ac:dyDescent="0.25">
      <c r="B73" s="35" t="s">
        <v>76</v>
      </c>
      <c r="C73" s="35"/>
      <c r="E73" s="11"/>
      <c r="G73" s="11"/>
    </row>
    <row r="74" spans="1:10" x14ac:dyDescent="0.25">
      <c r="A74" s="12" t="s">
        <v>32</v>
      </c>
      <c r="B74" s="13" t="s">
        <v>55</v>
      </c>
      <c r="C74" s="13" t="s">
        <v>56</v>
      </c>
      <c r="D74" s="13" t="s">
        <v>57</v>
      </c>
      <c r="E74" s="13" t="s">
        <v>48</v>
      </c>
    </row>
    <row r="75" spans="1:10" x14ac:dyDescent="0.25">
      <c r="A75" s="7" t="s">
        <v>15</v>
      </c>
      <c r="B75" s="10">
        <v>4</v>
      </c>
      <c r="C75" s="10">
        <v>4.5</v>
      </c>
      <c r="D75" s="10">
        <f>AVERAGE(B75:C75)</f>
        <v>4.25</v>
      </c>
      <c r="E75" s="14">
        <f>(D76-D75)/D75</f>
        <v>0.11764705882352941</v>
      </c>
    </row>
    <row r="76" spans="1:10" x14ac:dyDescent="0.25">
      <c r="A76" s="7" t="s">
        <v>16</v>
      </c>
      <c r="B76" s="10">
        <f>C75</f>
        <v>4.5</v>
      </c>
      <c r="C76" s="10">
        <v>5</v>
      </c>
      <c r="D76" s="10">
        <f t="shared" ref="D76:D79" si="13">AVERAGE(B76:C76)</f>
        <v>4.75</v>
      </c>
      <c r="E76" s="14">
        <f t="shared" ref="E76:E78" si="14">(D77-D76)/D76</f>
        <v>0.10526315789473684</v>
      </c>
    </row>
    <row r="77" spans="1:10" x14ac:dyDescent="0.25">
      <c r="A77" s="7" t="s">
        <v>17</v>
      </c>
      <c r="B77" s="10">
        <f>C76</f>
        <v>5</v>
      </c>
      <c r="C77" s="10">
        <v>5.5</v>
      </c>
      <c r="D77" s="10">
        <f t="shared" si="13"/>
        <v>5.25</v>
      </c>
      <c r="E77" s="14">
        <f t="shared" si="14"/>
        <v>9.5238095238095233E-2</v>
      </c>
    </row>
    <row r="78" spans="1:10" x14ac:dyDescent="0.25">
      <c r="A78" s="7" t="s">
        <v>18</v>
      </c>
      <c r="B78" s="10">
        <f>C77</f>
        <v>5.5</v>
      </c>
      <c r="C78" s="10">
        <v>6</v>
      </c>
      <c r="D78" s="10">
        <f t="shared" si="13"/>
        <v>5.75</v>
      </c>
      <c r="E78" s="14">
        <f t="shared" si="14"/>
        <v>4.3478260869565216E-2</v>
      </c>
    </row>
    <row r="79" spans="1:10" x14ac:dyDescent="0.25">
      <c r="A79" s="7" t="s">
        <v>19</v>
      </c>
      <c r="B79" s="10">
        <v>6</v>
      </c>
      <c r="C79" s="10"/>
      <c r="D79" s="10">
        <f t="shared" si="13"/>
        <v>6</v>
      </c>
      <c r="E79" s="21">
        <f>AVERAGE(E75:E78)</f>
        <v>9.0406643206481674E-2</v>
      </c>
      <c r="J79" t="s">
        <v>98</v>
      </c>
    </row>
    <row r="80" spans="1:10" x14ac:dyDescent="0.25">
      <c r="A80" s="24" t="s">
        <v>74</v>
      </c>
    </row>
    <row r="81" spans="1:10" x14ac:dyDescent="0.25">
      <c r="A81" s="25" t="s">
        <v>75</v>
      </c>
    </row>
    <row r="83" spans="1:10" x14ac:dyDescent="0.25">
      <c r="A83" s="19" t="s">
        <v>58</v>
      </c>
      <c r="B83" s="20"/>
    </row>
    <row r="84" spans="1:10" x14ac:dyDescent="0.25">
      <c r="A84" s="2" t="s">
        <v>77</v>
      </c>
    </row>
    <row r="85" spans="1:10" x14ac:dyDescent="0.25">
      <c r="B85" s="36" t="s">
        <v>59</v>
      </c>
      <c r="C85" s="36"/>
    </row>
    <row r="86" spans="1:10" x14ac:dyDescent="0.25">
      <c r="A86" s="12" t="s">
        <v>32</v>
      </c>
      <c r="B86" s="13" t="s">
        <v>29</v>
      </c>
      <c r="C86" s="13" t="s">
        <v>30</v>
      </c>
      <c r="D86" s="13" t="s">
        <v>31</v>
      </c>
      <c r="E86" s="13" t="s">
        <v>48</v>
      </c>
    </row>
    <row r="87" spans="1:10" x14ac:dyDescent="0.25">
      <c r="A87" s="7" t="s">
        <v>15</v>
      </c>
      <c r="B87" s="10">
        <v>68</v>
      </c>
      <c r="C87" s="10">
        <v>79</v>
      </c>
      <c r="D87" s="30" t="s">
        <v>60</v>
      </c>
      <c r="E87" s="30"/>
    </row>
    <row r="88" spans="1:10" x14ac:dyDescent="0.25">
      <c r="A88" s="7" t="s">
        <v>16</v>
      </c>
      <c r="B88" s="10">
        <f>C87</f>
        <v>79</v>
      </c>
      <c r="C88" s="10">
        <v>90</v>
      </c>
      <c r="D88" s="10">
        <f>AVERAGE(B88:C88)</f>
        <v>84.5</v>
      </c>
      <c r="E88" s="14">
        <f>(D89-D88)/D88</f>
        <v>0.15384615384615385</v>
      </c>
    </row>
    <row r="89" spans="1:10" x14ac:dyDescent="0.25">
      <c r="A89" s="7" t="s">
        <v>17</v>
      </c>
      <c r="B89" s="10">
        <f t="shared" ref="B89:B91" si="15">C88</f>
        <v>90</v>
      </c>
      <c r="C89" s="10">
        <v>105</v>
      </c>
      <c r="D89" s="10">
        <f t="shared" ref="D89:D91" si="16">AVERAGE(B89:C89)</f>
        <v>97.5</v>
      </c>
      <c r="E89" s="14">
        <f t="shared" ref="E89:E90" si="17">(D90-D89)/D89</f>
        <v>0.15384615384615385</v>
      </c>
    </row>
    <row r="90" spans="1:10" x14ac:dyDescent="0.25">
      <c r="A90" s="7" t="s">
        <v>18</v>
      </c>
      <c r="B90" s="10">
        <f t="shared" si="15"/>
        <v>105</v>
      </c>
      <c r="C90" s="10">
        <v>120</v>
      </c>
      <c r="D90" s="10">
        <f t="shared" si="16"/>
        <v>112.5</v>
      </c>
      <c r="E90" s="14">
        <f t="shared" si="17"/>
        <v>6.6666666666666666E-2</v>
      </c>
    </row>
    <row r="91" spans="1:10" x14ac:dyDescent="0.25">
      <c r="A91" s="7" t="s">
        <v>19</v>
      </c>
      <c r="B91" s="10">
        <f t="shared" si="15"/>
        <v>120</v>
      </c>
      <c r="C91" s="10"/>
      <c r="D91" s="10">
        <f t="shared" si="16"/>
        <v>120</v>
      </c>
      <c r="E91" s="21">
        <f>AVERAGE(E88:E90)</f>
        <v>0.12478632478632479</v>
      </c>
      <c r="J91" t="s">
        <v>101</v>
      </c>
    </row>
    <row r="92" spans="1:10" x14ac:dyDescent="0.25">
      <c r="A92" s="24" t="s">
        <v>78</v>
      </c>
    </row>
    <row r="93" spans="1:10" x14ac:dyDescent="0.25">
      <c r="A93" s="25"/>
    </row>
    <row r="94" spans="1:10" x14ac:dyDescent="0.25">
      <c r="A94" s="19" t="s">
        <v>61</v>
      </c>
      <c r="B94" s="20"/>
    </row>
    <row r="95" spans="1:10" x14ac:dyDescent="0.25">
      <c r="B95" s="35" t="s">
        <v>62</v>
      </c>
      <c r="C95" s="35"/>
    </row>
    <row r="96" spans="1:10" x14ac:dyDescent="0.25">
      <c r="A96" s="12" t="s">
        <v>32</v>
      </c>
      <c r="B96" s="13" t="s">
        <v>29</v>
      </c>
      <c r="C96" s="13" t="s">
        <v>30</v>
      </c>
      <c r="D96" s="13" t="s">
        <v>31</v>
      </c>
      <c r="E96" s="13" t="s">
        <v>48</v>
      </c>
    </row>
    <row r="97" spans="1:10" x14ac:dyDescent="0.25">
      <c r="A97" s="7" t="s">
        <v>15</v>
      </c>
      <c r="B97" s="10">
        <v>0</v>
      </c>
      <c r="C97" s="10">
        <v>52</v>
      </c>
      <c r="D97" s="10">
        <f>AVERAGE(B97:C97)</f>
        <v>26</v>
      </c>
      <c r="E97" s="14">
        <f>(D98-D97)/D97</f>
        <v>1.0961538461538463</v>
      </c>
    </row>
    <row r="98" spans="1:10" x14ac:dyDescent="0.25">
      <c r="A98" s="7" t="s">
        <v>16</v>
      </c>
      <c r="B98" s="10">
        <f>C97</f>
        <v>52</v>
      </c>
      <c r="C98" s="10">
        <v>57</v>
      </c>
      <c r="D98" s="10">
        <f t="shared" ref="D98:D101" si="18">AVERAGE(B98:C98)</f>
        <v>54.5</v>
      </c>
      <c r="E98" s="14">
        <f t="shared" ref="E98:E100" si="19">(D99-D98)/D98</f>
        <v>0.22935779816513763</v>
      </c>
    </row>
    <row r="99" spans="1:10" x14ac:dyDescent="0.25">
      <c r="A99" s="7" t="s">
        <v>17</v>
      </c>
      <c r="B99" s="10">
        <f t="shared" ref="B99:B101" si="20">C98</f>
        <v>57</v>
      </c>
      <c r="C99" s="10">
        <v>77</v>
      </c>
      <c r="D99" s="10">
        <f t="shared" si="18"/>
        <v>67</v>
      </c>
      <c r="E99" s="14">
        <f t="shared" si="19"/>
        <v>0.19402985074626866</v>
      </c>
    </row>
    <row r="100" spans="1:10" x14ac:dyDescent="0.25">
      <c r="A100" s="7" t="s">
        <v>18</v>
      </c>
      <c r="B100" s="10">
        <f t="shared" si="20"/>
        <v>77</v>
      </c>
      <c r="C100" s="10">
        <v>83</v>
      </c>
      <c r="D100" s="10">
        <f t="shared" si="18"/>
        <v>80</v>
      </c>
      <c r="E100" s="14">
        <f t="shared" si="19"/>
        <v>3.7499999999999999E-2</v>
      </c>
    </row>
    <row r="101" spans="1:10" x14ac:dyDescent="0.25">
      <c r="A101" s="7" t="s">
        <v>19</v>
      </c>
      <c r="B101" s="10">
        <f t="shared" si="20"/>
        <v>83</v>
      </c>
      <c r="C101" s="10"/>
      <c r="D101" s="10">
        <f t="shared" si="18"/>
        <v>83</v>
      </c>
      <c r="E101" s="21">
        <f>AVERAGE(E97:E100)</f>
        <v>0.38926037376631317</v>
      </c>
      <c r="J101" t="s">
        <v>101</v>
      </c>
    </row>
    <row r="102" spans="1:10" x14ac:dyDescent="0.25">
      <c r="A102" s="24" t="s">
        <v>63</v>
      </c>
    </row>
    <row r="103" spans="1:10" x14ac:dyDescent="0.25">
      <c r="A103" s="25" t="s">
        <v>79</v>
      </c>
    </row>
  </sheetData>
  <mergeCells count="12">
    <mergeCell ref="B85:C85"/>
    <mergeCell ref="D87:E87"/>
    <mergeCell ref="B95:C95"/>
    <mergeCell ref="B62:C62"/>
    <mergeCell ref="B50:C50"/>
    <mergeCell ref="B73:C73"/>
    <mergeCell ref="E39:G39"/>
    <mergeCell ref="B39:D39"/>
    <mergeCell ref="B38:G38"/>
    <mergeCell ref="H39:I39"/>
    <mergeCell ref="D2:E2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workbookViewId="0">
      <selection activeCell="D5" sqref="D5"/>
    </sheetView>
  </sheetViews>
  <sheetFormatPr defaultRowHeight="15" x14ac:dyDescent="0.25"/>
  <cols>
    <col min="1" max="1" width="23.28515625" customWidth="1"/>
    <col min="2" max="2" width="18.7109375" customWidth="1"/>
    <col min="3" max="3" width="19.140625" customWidth="1"/>
    <col min="4" max="4" width="14" customWidth="1"/>
  </cols>
  <sheetData>
    <row r="1" spans="1:4" ht="45" x14ac:dyDescent="0.25">
      <c r="A1" s="15" t="s">
        <v>118</v>
      </c>
      <c r="B1" s="5" t="s">
        <v>11</v>
      </c>
      <c r="C1" s="5" t="s">
        <v>12</v>
      </c>
      <c r="D1" s="5" t="s">
        <v>3</v>
      </c>
    </row>
    <row r="2" spans="1:4" x14ac:dyDescent="0.25">
      <c r="A2" t="s">
        <v>4</v>
      </c>
      <c r="B2">
        <f>'India Data'!$M$2</f>
        <v>0</v>
      </c>
      <c r="C2">
        <f>'India Data'!$M$2</f>
        <v>0</v>
      </c>
      <c r="D2">
        <f>'India Data'!$M$2</f>
        <v>0</v>
      </c>
    </row>
    <row r="3" spans="1:4" x14ac:dyDescent="0.25">
      <c r="A3" t="s">
        <v>5</v>
      </c>
      <c r="B3" s="6">
        <f>'India Data'!$M$3</f>
        <v>7.4185816356549208E-2</v>
      </c>
      <c r="C3" s="6">
        <f>'India Data'!$M$3</f>
        <v>7.4185816356549208E-2</v>
      </c>
      <c r="D3" s="6">
        <f>'India Data'!$M$3</f>
        <v>7.4185816356549208E-2</v>
      </c>
    </row>
    <row r="4" spans="1:4" x14ac:dyDescent="0.25">
      <c r="A4" t="s">
        <v>9</v>
      </c>
      <c r="B4" s="6">
        <f>'India Data'!$M$4</f>
        <v>8.849008179139449E-2</v>
      </c>
      <c r="C4" s="6">
        <f>'India Data'!$M$4</f>
        <v>8.849008179139449E-2</v>
      </c>
      <c r="D4" s="6">
        <f>'India Data'!$M$4</f>
        <v>8.849008179139449E-2</v>
      </c>
    </row>
    <row r="5" spans="1:4" x14ac:dyDescent="0.25">
      <c r="A5" t="s">
        <v>6</v>
      </c>
      <c r="B5" s="6">
        <f>'India Data'!$M$5</f>
        <v>0.25702334927631898</v>
      </c>
      <c r="C5" s="6">
        <f>'India Data'!$M$5</f>
        <v>0.25702334927631898</v>
      </c>
      <c r="D5" s="6">
        <f>'India Data'!$M$5</f>
        <v>0.25702334927631898</v>
      </c>
    </row>
    <row r="6" spans="1:4" x14ac:dyDescent="0.25">
      <c r="A6" t="s">
        <v>7</v>
      </c>
      <c r="B6" s="6">
        <f>'India Data'!$M$6</f>
        <v>0.10867037991331764</v>
      </c>
      <c r="C6" s="6">
        <f>'India Data'!$M$6</f>
        <v>0.10867037991331764</v>
      </c>
      <c r="D6" s="6">
        <f>'India Data'!$M$6</f>
        <v>0.10867037991331764</v>
      </c>
    </row>
    <row r="7" spans="1:4" x14ac:dyDescent="0.25">
      <c r="A7" t="s">
        <v>8</v>
      </c>
      <c r="B7">
        <v>0</v>
      </c>
      <c r="C7">
        <f t="shared" ref="C7" si="0">B7</f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2014-10-11T20:42:21Z</dcterms:created>
  <dcterms:modified xsi:type="dcterms:W3CDTF">2020-01-30T07:52:55Z</dcterms:modified>
</cp:coreProperties>
</file>