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indst\FoISaGPbE\"/>
    </mc:Choice>
  </mc:AlternateContent>
  <xr:revisionPtr revIDLastSave="0" documentId="13_ncr:1_{6C4341E8-1A22-4996-BB59-C3D423C9923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2" r:id="rId1"/>
    <sheet name="Supply  2015-16 " sheetId="1" r:id="rId2"/>
    <sheet name="Supply_Condensed" sheetId="3" r:id="rId3"/>
    <sheet name="Use bal 2015-16 " sheetId="2" r:id="rId4"/>
    <sheet name="Use_Condensed" sheetId="4" r:id="rId5"/>
    <sheet name="Imports Calculations" sheetId="5" r:id="rId6"/>
    <sheet name="Use Calculations" sheetId="6" r:id="rId7"/>
    <sheet name="FoISaGPbE-FoGPbE" sheetId="8" r:id="rId8"/>
    <sheet name="Imported Shares of Inputs" sheetId="9" r:id="rId9"/>
    <sheet name="India KLEMS database" sheetId="11" r:id="rId10"/>
    <sheet name="FoISaGPbE-NIbSEaSoGO" sheetId="10" r:id="rId11"/>
  </sheets>
  <externalReferences>
    <externalReference r:id="rId12"/>
    <externalReference r:id="rId13"/>
  </externalReferences>
  <definedNames>
    <definedName name="_xlnm._FilterDatabase" localSheetId="1" hidden="1">'Supply  2015-16 '!$A$2:$CA$145</definedName>
    <definedName name="_xlnm._FilterDatabase" localSheetId="3" hidden="1">'Use bal 2015-16 '!$A$2:$CB$154</definedName>
    <definedName name="_xlnm._FilterDatabase" localSheetId="6" hidden="1">'Use Calculations'!$A$4:$W$156</definedName>
    <definedName name="_GVA1">'[1]NDCU-11-12'!#REF!</definedName>
    <definedName name="A">'[2]GVA &amp; LI 62'!#REF!</definedName>
    <definedName name="fl" localSheetId="1">#REF!</definedName>
    <definedName name="fl" localSheetId="3">#REF!</definedName>
    <definedName name="fl">#REF!</definedName>
    <definedName name="GFCF">'[1]NDCU-11-12'!#REF!</definedName>
    <definedName name="_xlnm.Print_Area" localSheetId="1">'Supply  2015-16 '!$C$4:$CA$145</definedName>
    <definedName name="_xlnm.Print_Titles" localSheetId="1">'Supply  2015-16 '!$A:$B,'Supply  2015-16 '!$1:$3</definedName>
    <definedName name="_xlnm.Print_Titles" localSheetId="3">'Use bal 2015-16 '!$A:$B,'Use bal 2015-16 '!$1:$2</definedName>
    <definedName name="SAVING">'[1]NDCU-11-12'!#REF!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0" l="1"/>
  <c r="B3" i="10"/>
  <c r="E3" i="10"/>
  <c r="D3" i="10"/>
  <c r="C3" i="10"/>
  <c r="B8" i="10"/>
  <c r="B9" i="10"/>
  <c r="E9" i="10"/>
  <c r="C9" i="10"/>
  <c r="D9" i="10"/>
  <c r="E8" i="10"/>
  <c r="C8" i="10"/>
  <c r="D8" i="10"/>
  <c r="D6" i="10"/>
  <c r="E6" i="10"/>
  <c r="C6" i="10"/>
  <c r="D5" i="10"/>
  <c r="E5" i="10"/>
  <c r="C5" i="10"/>
  <c r="D4" i="10"/>
  <c r="E4" i="10"/>
  <c r="C4" i="10"/>
  <c r="D2" i="10"/>
  <c r="E2" i="10"/>
  <c r="C2" i="10"/>
  <c r="H17" i="11"/>
  <c r="H16" i="11"/>
  <c r="H15" i="11"/>
  <c r="H14" i="11"/>
  <c r="H11" i="11"/>
  <c r="H8" i="11"/>
  <c r="H7" i="11"/>
  <c r="H6" i="11"/>
  <c r="H5" i="11"/>
  <c r="B6" i="10"/>
  <c r="B5" i="10"/>
  <c r="B2" i="10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2" i="3"/>
  <c r="E18" i="6" l="1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1" i="6"/>
  <c r="E122" i="6"/>
  <c r="E123" i="6"/>
  <c r="E124" i="6"/>
  <c r="E126" i="6"/>
  <c r="E128" i="6"/>
  <c r="E129" i="6"/>
  <c r="E130" i="6"/>
  <c r="E131" i="6"/>
  <c r="E132" i="6"/>
  <c r="E133" i="6"/>
  <c r="E134" i="6"/>
  <c r="E135" i="6"/>
  <c r="E136" i="6"/>
  <c r="E137" i="6"/>
  <c r="E138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7" i="6" l="1"/>
  <c r="C91" i="6"/>
  <c r="C92" i="6"/>
  <c r="C93" i="6"/>
  <c r="D93" i="6" s="1"/>
  <c r="F93" i="6" s="1"/>
  <c r="C94" i="6"/>
  <c r="C95" i="6"/>
  <c r="C96" i="6"/>
  <c r="C97" i="6"/>
  <c r="D97" i="6" s="1"/>
  <c r="F97" i="6" s="1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17" i="6"/>
  <c r="A16" i="6"/>
  <c r="C99" i="5"/>
  <c r="D99" i="5" s="1"/>
  <c r="C103" i="5"/>
  <c r="D103" i="5" s="1"/>
  <c r="C107" i="5"/>
  <c r="D107" i="5" s="1"/>
  <c r="C111" i="5"/>
  <c r="D111" i="5" s="1"/>
  <c r="C115" i="5"/>
  <c r="D115" i="5" s="1"/>
  <c r="C119" i="5"/>
  <c r="D119" i="5" s="1"/>
  <c r="C123" i="5"/>
  <c r="D123" i="5" s="1"/>
  <c r="C127" i="5"/>
  <c r="D127" i="5" s="1"/>
  <c r="C131" i="5"/>
  <c r="D131" i="5" s="1"/>
  <c r="C135" i="5"/>
  <c r="D135" i="5" s="1"/>
  <c r="C139" i="5"/>
  <c r="D139" i="5" s="1"/>
  <c r="C143" i="5"/>
  <c r="D143" i="5" s="1"/>
  <c r="C147" i="5"/>
  <c r="D147" i="5" s="1"/>
  <c r="C151" i="5"/>
  <c r="D151" i="5" s="1"/>
  <c r="C16" i="5"/>
  <c r="D16" i="5" s="1"/>
  <c r="C19" i="5"/>
  <c r="D19" i="5" s="1"/>
  <c r="C20" i="5"/>
  <c r="D20" i="5" s="1"/>
  <c r="C23" i="5"/>
  <c r="D23" i="5" s="1"/>
  <c r="C24" i="5"/>
  <c r="D24" i="5" s="1"/>
  <c r="C27" i="5"/>
  <c r="D27" i="5" s="1"/>
  <c r="C28" i="5"/>
  <c r="D28" i="5" s="1"/>
  <c r="C31" i="5"/>
  <c r="D31" i="5" s="1"/>
  <c r="C32" i="5"/>
  <c r="D32" i="5" s="1"/>
  <c r="C35" i="5"/>
  <c r="D35" i="5" s="1"/>
  <c r="C36" i="5"/>
  <c r="D36" i="5" s="1"/>
  <c r="C39" i="5"/>
  <c r="D39" i="5" s="1"/>
  <c r="C40" i="5"/>
  <c r="D40" i="5" s="1"/>
  <c r="C43" i="5"/>
  <c r="D43" i="5" s="1"/>
  <c r="C44" i="5"/>
  <c r="D44" i="5" s="1"/>
  <c r="C47" i="5"/>
  <c r="D47" i="5" s="1"/>
  <c r="C48" i="5"/>
  <c r="D48" i="5" s="1"/>
  <c r="C51" i="5"/>
  <c r="D51" i="5" s="1"/>
  <c r="C52" i="5"/>
  <c r="D52" i="5" s="1"/>
  <c r="C55" i="5"/>
  <c r="D55" i="5" s="1"/>
  <c r="C56" i="5"/>
  <c r="D56" i="5" s="1"/>
  <c r="C59" i="5"/>
  <c r="D59" i="5" s="1"/>
  <c r="C60" i="5"/>
  <c r="D60" i="5" s="1"/>
  <c r="C63" i="5"/>
  <c r="D63" i="5" s="1"/>
  <c r="C64" i="5"/>
  <c r="D64" i="5" s="1"/>
  <c r="C67" i="5"/>
  <c r="D67" i="5" s="1"/>
  <c r="C68" i="5"/>
  <c r="D68" i="5" s="1"/>
  <c r="C71" i="5"/>
  <c r="D71" i="5" s="1"/>
  <c r="C72" i="5"/>
  <c r="D72" i="5" s="1"/>
  <c r="C75" i="5"/>
  <c r="D75" i="5" s="1"/>
  <c r="C76" i="5"/>
  <c r="D76" i="5" s="1"/>
  <c r="C79" i="5"/>
  <c r="D79" i="5" s="1"/>
  <c r="C80" i="5"/>
  <c r="D80" i="5" s="1"/>
  <c r="C83" i="5"/>
  <c r="D83" i="5" s="1"/>
  <c r="C84" i="5"/>
  <c r="D84" i="5" s="1"/>
  <c r="C87" i="5"/>
  <c r="D87" i="5" s="1"/>
  <c r="C88" i="5"/>
  <c r="D88" i="5" s="1"/>
  <c r="C91" i="5"/>
  <c r="D91" i="5" s="1"/>
  <c r="C92" i="5"/>
  <c r="D92" i="5" s="1"/>
  <c r="C95" i="5"/>
  <c r="D95" i="5" s="1"/>
  <c r="C96" i="5"/>
  <c r="D96" i="5" s="1"/>
  <c r="H3" i="3"/>
  <c r="H4" i="3"/>
  <c r="C17" i="5" s="1"/>
  <c r="D17" i="5" s="1"/>
  <c r="H5" i="3"/>
  <c r="C18" i="5" s="1"/>
  <c r="D18" i="5" s="1"/>
  <c r="H6" i="3"/>
  <c r="H7" i="3"/>
  <c r="H8" i="3"/>
  <c r="C21" i="5" s="1"/>
  <c r="D21" i="5" s="1"/>
  <c r="H9" i="3"/>
  <c r="C22" i="5" s="1"/>
  <c r="D22" i="5" s="1"/>
  <c r="H10" i="3"/>
  <c r="H11" i="3"/>
  <c r="H12" i="3"/>
  <c r="C25" i="5" s="1"/>
  <c r="D25" i="5" s="1"/>
  <c r="H13" i="3"/>
  <c r="C26" i="5" s="1"/>
  <c r="D26" i="5" s="1"/>
  <c r="H14" i="3"/>
  <c r="H15" i="3"/>
  <c r="H16" i="3"/>
  <c r="C29" i="5" s="1"/>
  <c r="D29" i="5" s="1"/>
  <c r="H17" i="3"/>
  <c r="C30" i="5" s="1"/>
  <c r="D30" i="5" s="1"/>
  <c r="H18" i="3"/>
  <c r="H19" i="3"/>
  <c r="H20" i="3"/>
  <c r="C33" i="5" s="1"/>
  <c r="D33" i="5" s="1"/>
  <c r="H21" i="3"/>
  <c r="C34" i="5" s="1"/>
  <c r="D34" i="5" s="1"/>
  <c r="H22" i="3"/>
  <c r="H23" i="3"/>
  <c r="H24" i="3"/>
  <c r="C37" i="5" s="1"/>
  <c r="D37" i="5" s="1"/>
  <c r="H25" i="3"/>
  <c r="C38" i="5" s="1"/>
  <c r="D38" i="5" s="1"/>
  <c r="H26" i="3"/>
  <c r="H27" i="3"/>
  <c r="H28" i="3"/>
  <c r="C41" i="5" s="1"/>
  <c r="D41" i="5" s="1"/>
  <c r="H29" i="3"/>
  <c r="C42" i="5" s="1"/>
  <c r="D42" i="5" s="1"/>
  <c r="H30" i="3"/>
  <c r="H31" i="3"/>
  <c r="H32" i="3"/>
  <c r="C45" i="5" s="1"/>
  <c r="D45" i="5" s="1"/>
  <c r="H33" i="3"/>
  <c r="C46" i="5" s="1"/>
  <c r="D46" i="5" s="1"/>
  <c r="H34" i="3"/>
  <c r="H35" i="3"/>
  <c r="H36" i="3"/>
  <c r="C49" i="5" s="1"/>
  <c r="D49" i="5" s="1"/>
  <c r="H37" i="3"/>
  <c r="C50" i="5" s="1"/>
  <c r="D50" i="5" s="1"/>
  <c r="H38" i="3"/>
  <c r="H39" i="3"/>
  <c r="H40" i="3"/>
  <c r="C53" i="5" s="1"/>
  <c r="D53" i="5" s="1"/>
  <c r="H41" i="3"/>
  <c r="C54" i="5" s="1"/>
  <c r="D54" i="5" s="1"/>
  <c r="H42" i="3"/>
  <c r="H43" i="3"/>
  <c r="H44" i="3"/>
  <c r="C57" i="5" s="1"/>
  <c r="D57" i="5" s="1"/>
  <c r="H45" i="3"/>
  <c r="C58" i="5" s="1"/>
  <c r="D58" i="5" s="1"/>
  <c r="H46" i="3"/>
  <c r="H47" i="3"/>
  <c r="H48" i="3"/>
  <c r="C61" i="5" s="1"/>
  <c r="D61" i="5" s="1"/>
  <c r="H49" i="3"/>
  <c r="C62" i="5" s="1"/>
  <c r="D62" i="5" s="1"/>
  <c r="H50" i="3"/>
  <c r="H51" i="3"/>
  <c r="H52" i="3"/>
  <c r="C65" i="5" s="1"/>
  <c r="D65" i="5" s="1"/>
  <c r="H53" i="3"/>
  <c r="C66" i="5" s="1"/>
  <c r="D66" i="5" s="1"/>
  <c r="H54" i="3"/>
  <c r="H55" i="3"/>
  <c r="H56" i="3"/>
  <c r="C69" i="5" s="1"/>
  <c r="D69" i="5" s="1"/>
  <c r="H57" i="3"/>
  <c r="C70" i="5" s="1"/>
  <c r="D70" i="5" s="1"/>
  <c r="H58" i="3"/>
  <c r="H59" i="3"/>
  <c r="H60" i="3"/>
  <c r="C73" i="5" s="1"/>
  <c r="D73" i="5" s="1"/>
  <c r="H61" i="3"/>
  <c r="C74" i="5" s="1"/>
  <c r="D74" i="5" s="1"/>
  <c r="H62" i="3"/>
  <c r="H63" i="3"/>
  <c r="H64" i="3"/>
  <c r="C77" i="5" s="1"/>
  <c r="D77" i="5" s="1"/>
  <c r="H65" i="3"/>
  <c r="C78" i="5" s="1"/>
  <c r="D78" i="5" s="1"/>
  <c r="H66" i="3"/>
  <c r="H67" i="3"/>
  <c r="H68" i="3"/>
  <c r="C81" i="5" s="1"/>
  <c r="D81" i="5" s="1"/>
  <c r="H69" i="3"/>
  <c r="C82" i="5" s="1"/>
  <c r="D82" i="5" s="1"/>
  <c r="H70" i="3"/>
  <c r="H71" i="3"/>
  <c r="H72" i="3"/>
  <c r="C85" i="5" s="1"/>
  <c r="D85" i="5" s="1"/>
  <c r="H73" i="3"/>
  <c r="C86" i="5" s="1"/>
  <c r="D86" i="5" s="1"/>
  <c r="H74" i="3"/>
  <c r="H75" i="3"/>
  <c r="H76" i="3"/>
  <c r="C89" i="5" s="1"/>
  <c r="D89" i="5" s="1"/>
  <c r="H77" i="3"/>
  <c r="C90" i="5" s="1"/>
  <c r="D90" i="5" s="1"/>
  <c r="H78" i="3"/>
  <c r="H79" i="3"/>
  <c r="H80" i="3"/>
  <c r="C93" i="5" s="1"/>
  <c r="D93" i="5" s="1"/>
  <c r="H81" i="3"/>
  <c r="C94" i="5" s="1"/>
  <c r="D94" i="5" s="1"/>
  <c r="H82" i="3"/>
  <c r="H83" i="3"/>
  <c r="H84" i="3"/>
  <c r="C97" i="5" s="1"/>
  <c r="D97" i="5" s="1"/>
  <c r="H85" i="3"/>
  <c r="C98" i="5" s="1"/>
  <c r="D98" i="5" s="1"/>
  <c r="H86" i="3"/>
  <c r="H87" i="3"/>
  <c r="C100" i="5" s="1"/>
  <c r="D100" i="5" s="1"/>
  <c r="H88" i="3"/>
  <c r="C101" i="5" s="1"/>
  <c r="D101" i="5" s="1"/>
  <c r="H89" i="3"/>
  <c r="C102" i="5" s="1"/>
  <c r="D102" i="5" s="1"/>
  <c r="H90" i="3"/>
  <c r="H91" i="3"/>
  <c r="C104" i="5" s="1"/>
  <c r="D104" i="5" s="1"/>
  <c r="H92" i="3"/>
  <c r="C105" i="5" s="1"/>
  <c r="D105" i="5" s="1"/>
  <c r="H93" i="3"/>
  <c r="C106" i="5" s="1"/>
  <c r="D106" i="5" s="1"/>
  <c r="H94" i="3"/>
  <c r="H95" i="3"/>
  <c r="C108" i="5" s="1"/>
  <c r="D108" i="5" s="1"/>
  <c r="H96" i="3"/>
  <c r="C109" i="5" s="1"/>
  <c r="D109" i="5" s="1"/>
  <c r="H97" i="3"/>
  <c r="C110" i="5" s="1"/>
  <c r="D110" i="5" s="1"/>
  <c r="H98" i="3"/>
  <c r="H99" i="3"/>
  <c r="C112" i="5" s="1"/>
  <c r="D112" i="5" s="1"/>
  <c r="H100" i="3"/>
  <c r="C113" i="5" s="1"/>
  <c r="D113" i="5" s="1"/>
  <c r="H101" i="3"/>
  <c r="C114" i="5" s="1"/>
  <c r="D114" i="5" s="1"/>
  <c r="H102" i="3"/>
  <c r="H103" i="3"/>
  <c r="C116" i="5" s="1"/>
  <c r="D116" i="5" s="1"/>
  <c r="H104" i="3"/>
  <c r="C117" i="5" s="1"/>
  <c r="D117" i="5" s="1"/>
  <c r="H105" i="3"/>
  <c r="C118" i="5" s="1"/>
  <c r="D118" i="5" s="1"/>
  <c r="H106" i="3"/>
  <c r="H107" i="3"/>
  <c r="C120" i="5" s="1"/>
  <c r="D120" i="5" s="1"/>
  <c r="H108" i="3"/>
  <c r="C121" i="5" s="1"/>
  <c r="D121" i="5" s="1"/>
  <c r="H109" i="3"/>
  <c r="C122" i="5" s="1"/>
  <c r="D122" i="5" s="1"/>
  <c r="H110" i="3"/>
  <c r="H111" i="3"/>
  <c r="C124" i="5" s="1"/>
  <c r="D124" i="5" s="1"/>
  <c r="H112" i="3"/>
  <c r="C125" i="5" s="1"/>
  <c r="D125" i="5" s="1"/>
  <c r="H113" i="3"/>
  <c r="C126" i="5" s="1"/>
  <c r="D126" i="5" s="1"/>
  <c r="H114" i="3"/>
  <c r="H115" i="3"/>
  <c r="C128" i="5" s="1"/>
  <c r="D128" i="5" s="1"/>
  <c r="H116" i="3"/>
  <c r="C129" i="5" s="1"/>
  <c r="D129" i="5" s="1"/>
  <c r="H117" i="3"/>
  <c r="C130" i="5" s="1"/>
  <c r="D130" i="5" s="1"/>
  <c r="H118" i="3"/>
  <c r="H119" i="3"/>
  <c r="C132" i="5" s="1"/>
  <c r="D132" i="5" s="1"/>
  <c r="H120" i="3"/>
  <c r="C133" i="5" s="1"/>
  <c r="D133" i="5" s="1"/>
  <c r="H121" i="3"/>
  <c r="C134" i="5" s="1"/>
  <c r="D134" i="5" s="1"/>
  <c r="H122" i="3"/>
  <c r="H123" i="3"/>
  <c r="C136" i="5" s="1"/>
  <c r="D136" i="5" s="1"/>
  <c r="H124" i="3"/>
  <c r="C137" i="5" s="1"/>
  <c r="D137" i="5" s="1"/>
  <c r="H125" i="3"/>
  <c r="C138" i="5" s="1"/>
  <c r="D138" i="5" s="1"/>
  <c r="H126" i="3"/>
  <c r="H127" i="3"/>
  <c r="C140" i="5" s="1"/>
  <c r="D140" i="5" s="1"/>
  <c r="H128" i="3"/>
  <c r="C141" i="5" s="1"/>
  <c r="D141" i="5" s="1"/>
  <c r="H129" i="3"/>
  <c r="C142" i="5" s="1"/>
  <c r="D142" i="5" s="1"/>
  <c r="H130" i="3"/>
  <c r="H131" i="3"/>
  <c r="C144" i="5" s="1"/>
  <c r="D144" i="5" s="1"/>
  <c r="H132" i="3"/>
  <c r="C145" i="5" s="1"/>
  <c r="D145" i="5" s="1"/>
  <c r="H133" i="3"/>
  <c r="C146" i="5" s="1"/>
  <c r="D146" i="5" s="1"/>
  <c r="H134" i="3"/>
  <c r="H135" i="3"/>
  <c r="C148" i="5" s="1"/>
  <c r="D148" i="5" s="1"/>
  <c r="H136" i="3"/>
  <c r="C149" i="5" s="1"/>
  <c r="D149" i="5" s="1"/>
  <c r="H137" i="3"/>
  <c r="C150" i="5" s="1"/>
  <c r="D150" i="5" s="1"/>
  <c r="H138" i="3"/>
  <c r="H139" i="3"/>
  <c r="C152" i="5" s="1"/>
  <c r="D152" i="5" s="1"/>
  <c r="H140" i="3"/>
  <c r="C153" i="5" s="1"/>
  <c r="D153" i="5" s="1"/>
  <c r="H141" i="3"/>
  <c r="C154" i="5" s="1"/>
  <c r="D154" i="5" s="1"/>
  <c r="H142" i="3"/>
  <c r="H143" i="3"/>
  <c r="H2" i="3"/>
  <c r="C15" i="5" s="1"/>
  <c r="D15" i="5" s="1"/>
  <c r="B14" i="5"/>
  <c r="B16" i="6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2" i="3"/>
  <c r="Q150" i="5" l="1"/>
  <c r="M150" i="5"/>
  <c r="K150" i="5"/>
  <c r="G150" i="5"/>
  <c r="R150" i="5"/>
  <c r="P150" i="5"/>
  <c r="N150" i="5"/>
  <c r="J150" i="5"/>
  <c r="I150" i="5"/>
  <c r="H150" i="5"/>
  <c r="O150" i="5"/>
  <c r="F150" i="5"/>
  <c r="E150" i="5"/>
  <c r="L150" i="5"/>
  <c r="Q142" i="5"/>
  <c r="M142" i="5"/>
  <c r="P142" i="5"/>
  <c r="O142" i="5"/>
  <c r="N142" i="5"/>
  <c r="K142" i="5"/>
  <c r="G142" i="5"/>
  <c r="L142" i="5"/>
  <c r="R142" i="5"/>
  <c r="J142" i="5"/>
  <c r="H142" i="5"/>
  <c r="I142" i="5"/>
  <c r="E142" i="5"/>
  <c r="F142" i="5"/>
  <c r="Q138" i="5"/>
  <c r="R138" i="5"/>
  <c r="M138" i="5"/>
  <c r="K138" i="5"/>
  <c r="G138" i="5"/>
  <c r="P138" i="5"/>
  <c r="N138" i="5"/>
  <c r="I138" i="5"/>
  <c r="L138" i="5"/>
  <c r="J138" i="5"/>
  <c r="O138" i="5"/>
  <c r="F138" i="5"/>
  <c r="H138" i="5"/>
  <c r="E138" i="5"/>
  <c r="Q130" i="5"/>
  <c r="R130" i="5"/>
  <c r="M130" i="5"/>
  <c r="K130" i="5"/>
  <c r="G130" i="5"/>
  <c r="L130" i="5"/>
  <c r="P130" i="5"/>
  <c r="N130" i="5"/>
  <c r="J130" i="5"/>
  <c r="H130" i="5"/>
  <c r="F130" i="5"/>
  <c r="O130" i="5"/>
  <c r="I130" i="5"/>
  <c r="E130" i="5"/>
  <c r="Q122" i="5"/>
  <c r="R122" i="5"/>
  <c r="M122" i="5"/>
  <c r="K122" i="5"/>
  <c r="G122" i="5"/>
  <c r="P122" i="5"/>
  <c r="N122" i="5"/>
  <c r="O122" i="5"/>
  <c r="J122" i="5"/>
  <c r="H122" i="5"/>
  <c r="I122" i="5"/>
  <c r="L122" i="5"/>
  <c r="E122" i="5"/>
  <c r="F122" i="5"/>
  <c r="Q114" i="5"/>
  <c r="R114" i="5"/>
  <c r="M114" i="5"/>
  <c r="K114" i="5"/>
  <c r="G114" i="5"/>
  <c r="P114" i="5"/>
  <c r="N114" i="5"/>
  <c r="L114" i="5"/>
  <c r="O114" i="5"/>
  <c r="J114" i="5"/>
  <c r="H114" i="5"/>
  <c r="F114" i="5"/>
  <c r="I114" i="5"/>
  <c r="E114" i="5"/>
  <c r="Q106" i="5"/>
  <c r="R106" i="5"/>
  <c r="M106" i="5"/>
  <c r="K106" i="5"/>
  <c r="G106" i="5"/>
  <c r="O106" i="5"/>
  <c r="J106" i="5"/>
  <c r="H106" i="5"/>
  <c r="L106" i="5"/>
  <c r="N106" i="5"/>
  <c r="E106" i="5"/>
  <c r="P106" i="5"/>
  <c r="F106" i="5"/>
  <c r="I106" i="5"/>
  <c r="Q98" i="5"/>
  <c r="R98" i="5"/>
  <c r="M98" i="5"/>
  <c r="K98" i="5"/>
  <c r="G98" i="5"/>
  <c r="L98" i="5"/>
  <c r="O98" i="5"/>
  <c r="N98" i="5"/>
  <c r="I98" i="5"/>
  <c r="F98" i="5"/>
  <c r="P98" i="5"/>
  <c r="H98" i="5"/>
  <c r="E98" i="5"/>
  <c r="J98" i="5"/>
  <c r="Q94" i="5"/>
  <c r="M94" i="5"/>
  <c r="R94" i="5"/>
  <c r="P94" i="5"/>
  <c r="O94" i="5"/>
  <c r="N94" i="5"/>
  <c r="K94" i="5"/>
  <c r="G94" i="5"/>
  <c r="L94" i="5"/>
  <c r="J94" i="5"/>
  <c r="H94" i="5"/>
  <c r="F94" i="5"/>
  <c r="I94" i="5"/>
  <c r="E94" i="5"/>
  <c r="Q86" i="5"/>
  <c r="M86" i="5"/>
  <c r="K86" i="5"/>
  <c r="G86" i="5"/>
  <c r="P86" i="5"/>
  <c r="N86" i="5"/>
  <c r="J86" i="5"/>
  <c r="I86" i="5"/>
  <c r="H86" i="5"/>
  <c r="R86" i="5"/>
  <c r="O86" i="5"/>
  <c r="F86" i="5"/>
  <c r="E86" i="5"/>
  <c r="L86" i="5"/>
  <c r="Q78" i="5"/>
  <c r="M78" i="5"/>
  <c r="P78" i="5"/>
  <c r="O78" i="5"/>
  <c r="N78" i="5"/>
  <c r="K78" i="5"/>
  <c r="G78" i="5"/>
  <c r="R78" i="5"/>
  <c r="L78" i="5"/>
  <c r="J78" i="5"/>
  <c r="H78" i="5"/>
  <c r="E78" i="5"/>
  <c r="I78" i="5"/>
  <c r="F78" i="5"/>
  <c r="P70" i="5"/>
  <c r="Q70" i="5"/>
  <c r="M70" i="5"/>
  <c r="K70" i="5"/>
  <c r="G70" i="5"/>
  <c r="J70" i="5"/>
  <c r="I70" i="5"/>
  <c r="H70" i="5"/>
  <c r="O70" i="5"/>
  <c r="R70" i="5"/>
  <c r="L70" i="5"/>
  <c r="F70" i="5"/>
  <c r="E70" i="5"/>
  <c r="N70" i="5"/>
  <c r="P62" i="5"/>
  <c r="Q62" i="5"/>
  <c r="M62" i="5"/>
  <c r="R62" i="5"/>
  <c r="O62" i="5"/>
  <c r="N62" i="5"/>
  <c r="K62" i="5"/>
  <c r="G62" i="5"/>
  <c r="L62" i="5"/>
  <c r="I62" i="5"/>
  <c r="F62" i="5"/>
  <c r="E62" i="5"/>
  <c r="J62" i="5"/>
  <c r="H62" i="5"/>
  <c r="P58" i="5"/>
  <c r="Q58" i="5"/>
  <c r="R58" i="5"/>
  <c r="M58" i="5"/>
  <c r="K58" i="5"/>
  <c r="G58" i="5"/>
  <c r="N58" i="5"/>
  <c r="O58" i="5"/>
  <c r="J58" i="5"/>
  <c r="H58" i="5"/>
  <c r="F58" i="5"/>
  <c r="L58" i="5"/>
  <c r="I58" i="5"/>
  <c r="E58" i="5"/>
  <c r="P50" i="5"/>
  <c r="Q50" i="5"/>
  <c r="R50" i="5"/>
  <c r="M50" i="5"/>
  <c r="K50" i="5"/>
  <c r="G50" i="5"/>
  <c r="N50" i="5"/>
  <c r="L50" i="5"/>
  <c r="O50" i="5"/>
  <c r="J50" i="5"/>
  <c r="H50" i="5"/>
  <c r="F50" i="5"/>
  <c r="E50" i="5"/>
  <c r="I50" i="5"/>
  <c r="P42" i="5"/>
  <c r="Q42" i="5"/>
  <c r="R42" i="5"/>
  <c r="M42" i="5"/>
  <c r="K42" i="5"/>
  <c r="G42" i="5"/>
  <c r="F42" i="5"/>
  <c r="O42" i="5"/>
  <c r="J42" i="5"/>
  <c r="H42" i="5"/>
  <c r="N42" i="5"/>
  <c r="L42" i="5"/>
  <c r="I42" i="5"/>
  <c r="E42" i="5"/>
  <c r="P34" i="5"/>
  <c r="Q34" i="5"/>
  <c r="R34" i="5"/>
  <c r="M34" i="5"/>
  <c r="K34" i="5"/>
  <c r="G34" i="5"/>
  <c r="L34" i="5"/>
  <c r="O34" i="5"/>
  <c r="N34" i="5"/>
  <c r="F34" i="5"/>
  <c r="I34" i="5"/>
  <c r="E34" i="5"/>
  <c r="J34" i="5"/>
  <c r="H34" i="5"/>
  <c r="P30" i="5"/>
  <c r="Q30" i="5"/>
  <c r="M30" i="5"/>
  <c r="R30" i="5"/>
  <c r="O30" i="5"/>
  <c r="N30" i="5"/>
  <c r="K30" i="5"/>
  <c r="G30" i="5"/>
  <c r="L30" i="5"/>
  <c r="J30" i="5"/>
  <c r="H30" i="5"/>
  <c r="E30" i="5"/>
  <c r="I30" i="5"/>
  <c r="F30" i="5"/>
  <c r="P22" i="5"/>
  <c r="Q22" i="5"/>
  <c r="M22" i="5"/>
  <c r="K22" i="5"/>
  <c r="G22" i="5"/>
  <c r="R22" i="5"/>
  <c r="N22" i="5"/>
  <c r="J22" i="5"/>
  <c r="I22" i="5"/>
  <c r="H22" i="5"/>
  <c r="L22" i="5"/>
  <c r="O22" i="5"/>
  <c r="E22" i="5"/>
  <c r="F22" i="5"/>
  <c r="Q95" i="5"/>
  <c r="P95" i="5"/>
  <c r="J95" i="5"/>
  <c r="R95" i="5"/>
  <c r="N95" i="5"/>
  <c r="M95" i="5"/>
  <c r="I95" i="5"/>
  <c r="G95" i="5"/>
  <c r="O95" i="5"/>
  <c r="L95" i="5"/>
  <c r="K95" i="5"/>
  <c r="F95" i="5"/>
  <c r="H95" i="5"/>
  <c r="E95" i="5"/>
  <c r="Q79" i="5"/>
  <c r="P79" i="5"/>
  <c r="J79" i="5"/>
  <c r="N79" i="5"/>
  <c r="R79" i="5"/>
  <c r="O79" i="5"/>
  <c r="M79" i="5"/>
  <c r="H79" i="5"/>
  <c r="K79" i="5"/>
  <c r="I79" i="5"/>
  <c r="F79" i="5"/>
  <c r="L79" i="5"/>
  <c r="G79" i="5"/>
  <c r="E79" i="5"/>
  <c r="P71" i="5"/>
  <c r="Q71" i="5"/>
  <c r="R71" i="5"/>
  <c r="J71" i="5"/>
  <c r="N71" i="5"/>
  <c r="L71" i="5"/>
  <c r="K71" i="5"/>
  <c r="O71" i="5"/>
  <c r="M71" i="5"/>
  <c r="H71" i="5"/>
  <c r="F71" i="5"/>
  <c r="I71" i="5"/>
  <c r="E71" i="5"/>
  <c r="G71" i="5"/>
  <c r="P55" i="5"/>
  <c r="Q55" i="5"/>
  <c r="J55" i="5"/>
  <c r="L55" i="5"/>
  <c r="K55" i="5"/>
  <c r="O55" i="5"/>
  <c r="M55" i="5"/>
  <c r="R55" i="5"/>
  <c r="I55" i="5"/>
  <c r="G55" i="5"/>
  <c r="F55" i="5"/>
  <c r="E55" i="5"/>
  <c r="H55" i="5"/>
  <c r="N55" i="5"/>
  <c r="P39" i="5"/>
  <c r="Q39" i="5"/>
  <c r="R39" i="5"/>
  <c r="J39" i="5"/>
  <c r="F39" i="5"/>
  <c r="O39" i="5"/>
  <c r="M39" i="5"/>
  <c r="L39" i="5"/>
  <c r="K39" i="5"/>
  <c r="N39" i="5"/>
  <c r="I39" i="5"/>
  <c r="G39" i="5"/>
  <c r="E39" i="5"/>
  <c r="H39" i="5"/>
  <c r="P31" i="5"/>
  <c r="Q31" i="5"/>
  <c r="J31" i="5"/>
  <c r="F31" i="5"/>
  <c r="N31" i="5"/>
  <c r="R31" i="5"/>
  <c r="O31" i="5"/>
  <c r="I31" i="5"/>
  <c r="G31" i="5"/>
  <c r="L31" i="5"/>
  <c r="H31" i="5"/>
  <c r="K31" i="5"/>
  <c r="M31" i="5"/>
  <c r="E31" i="5"/>
  <c r="Q151" i="5"/>
  <c r="P151" i="5"/>
  <c r="J151" i="5"/>
  <c r="L151" i="5"/>
  <c r="K151" i="5"/>
  <c r="R151" i="5"/>
  <c r="N151" i="5"/>
  <c r="M151" i="5"/>
  <c r="O151" i="5"/>
  <c r="H151" i="5"/>
  <c r="F151" i="5"/>
  <c r="I151" i="5"/>
  <c r="G151" i="5"/>
  <c r="E151" i="5"/>
  <c r="Q135" i="5"/>
  <c r="P135" i="5"/>
  <c r="R135" i="5"/>
  <c r="J135" i="5"/>
  <c r="N135" i="5"/>
  <c r="L135" i="5"/>
  <c r="K135" i="5"/>
  <c r="O135" i="5"/>
  <c r="H135" i="5"/>
  <c r="F135" i="5"/>
  <c r="G135" i="5"/>
  <c r="E135" i="5"/>
  <c r="M135" i="5"/>
  <c r="I135" i="5"/>
  <c r="Q119" i="5"/>
  <c r="P119" i="5"/>
  <c r="J119" i="5"/>
  <c r="R119" i="5"/>
  <c r="L119" i="5"/>
  <c r="K119" i="5"/>
  <c r="O119" i="5"/>
  <c r="M119" i="5"/>
  <c r="N119" i="5"/>
  <c r="I119" i="5"/>
  <c r="G119" i="5"/>
  <c r="F119" i="5"/>
  <c r="H119" i="5"/>
  <c r="E119" i="5"/>
  <c r="Q103" i="5"/>
  <c r="P103" i="5"/>
  <c r="R103" i="5"/>
  <c r="J103" i="5"/>
  <c r="O103" i="5"/>
  <c r="M103" i="5"/>
  <c r="L103" i="5"/>
  <c r="K103" i="5"/>
  <c r="N103" i="5"/>
  <c r="I103" i="5"/>
  <c r="G103" i="5"/>
  <c r="F103" i="5"/>
  <c r="H103" i="5"/>
  <c r="E103" i="5"/>
  <c r="Q153" i="5"/>
  <c r="R153" i="5"/>
  <c r="N153" i="5"/>
  <c r="P153" i="5"/>
  <c r="O153" i="5"/>
  <c r="L153" i="5"/>
  <c r="H153" i="5"/>
  <c r="M153" i="5"/>
  <c r="E153" i="5"/>
  <c r="K153" i="5"/>
  <c r="I153" i="5"/>
  <c r="G153" i="5"/>
  <c r="J153" i="5"/>
  <c r="F153" i="5"/>
  <c r="Q145" i="5"/>
  <c r="R145" i="5"/>
  <c r="N145" i="5"/>
  <c r="L145" i="5"/>
  <c r="H145" i="5"/>
  <c r="M145" i="5"/>
  <c r="K145" i="5"/>
  <c r="J145" i="5"/>
  <c r="I145" i="5"/>
  <c r="E145" i="5"/>
  <c r="P145" i="5"/>
  <c r="O145" i="5"/>
  <c r="G145" i="5"/>
  <c r="F145" i="5"/>
  <c r="Q137" i="5"/>
  <c r="R137" i="5"/>
  <c r="N137" i="5"/>
  <c r="P137" i="5"/>
  <c r="O137" i="5"/>
  <c r="L137" i="5"/>
  <c r="H137" i="5"/>
  <c r="E137" i="5"/>
  <c r="M137" i="5"/>
  <c r="G137" i="5"/>
  <c r="J137" i="5"/>
  <c r="F137" i="5"/>
  <c r="I137" i="5"/>
  <c r="K137" i="5"/>
  <c r="Q133" i="5"/>
  <c r="R133" i="5"/>
  <c r="N133" i="5"/>
  <c r="L133" i="5"/>
  <c r="H133" i="5"/>
  <c r="O133" i="5"/>
  <c r="G133" i="5"/>
  <c r="E133" i="5"/>
  <c r="M133" i="5"/>
  <c r="P133" i="5"/>
  <c r="K133" i="5"/>
  <c r="I133" i="5"/>
  <c r="J133" i="5"/>
  <c r="F133" i="5"/>
  <c r="Q125" i="5"/>
  <c r="R125" i="5"/>
  <c r="N125" i="5"/>
  <c r="M125" i="5"/>
  <c r="L125" i="5"/>
  <c r="H125" i="5"/>
  <c r="O125" i="5"/>
  <c r="E125" i="5"/>
  <c r="P125" i="5"/>
  <c r="K125" i="5"/>
  <c r="I125" i="5"/>
  <c r="G125" i="5"/>
  <c r="F125" i="5"/>
  <c r="J125" i="5"/>
  <c r="Q117" i="5"/>
  <c r="R117" i="5"/>
  <c r="N117" i="5"/>
  <c r="L117" i="5"/>
  <c r="H117" i="5"/>
  <c r="M117" i="5"/>
  <c r="G117" i="5"/>
  <c r="E117" i="5"/>
  <c r="P117" i="5"/>
  <c r="O117" i="5"/>
  <c r="K117" i="5"/>
  <c r="I117" i="5"/>
  <c r="F117" i="5"/>
  <c r="J117" i="5"/>
  <c r="Q113" i="5"/>
  <c r="R113" i="5"/>
  <c r="N113" i="5"/>
  <c r="L113" i="5"/>
  <c r="H113" i="5"/>
  <c r="K113" i="5"/>
  <c r="J113" i="5"/>
  <c r="I113" i="5"/>
  <c r="E113" i="5"/>
  <c r="O113" i="5"/>
  <c r="P113" i="5"/>
  <c r="F113" i="5"/>
  <c r="M113" i="5"/>
  <c r="G113" i="5"/>
  <c r="Q105" i="5"/>
  <c r="R105" i="5"/>
  <c r="N105" i="5"/>
  <c r="P105" i="5"/>
  <c r="O105" i="5"/>
  <c r="L105" i="5"/>
  <c r="H105" i="5"/>
  <c r="E105" i="5"/>
  <c r="M105" i="5"/>
  <c r="K105" i="5"/>
  <c r="I105" i="5"/>
  <c r="G105" i="5"/>
  <c r="F105" i="5"/>
  <c r="J105" i="5"/>
  <c r="Q97" i="5"/>
  <c r="R97" i="5"/>
  <c r="N97" i="5"/>
  <c r="L97" i="5"/>
  <c r="H97" i="5"/>
  <c r="O97" i="5"/>
  <c r="K97" i="5"/>
  <c r="J97" i="5"/>
  <c r="I97" i="5"/>
  <c r="E97" i="5"/>
  <c r="M97" i="5"/>
  <c r="P97" i="5"/>
  <c r="F97" i="5"/>
  <c r="G97" i="5"/>
  <c r="Q93" i="5"/>
  <c r="R93" i="5"/>
  <c r="N93" i="5"/>
  <c r="M93" i="5"/>
  <c r="L93" i="5"/>
  <c r="H93" i="5"/>
  <c r="P93" i="5"/>
  <c r="E93" i="5"/>
  <c r="O93" i="5"/>
  <c r="J93" i="5"/>
  <c r="F93" i="5"/>
  <c r="K93" i="5"/>
  <c r="G93" i="5"/>
  <c r="I93" i="5"/>
  <c r="Q85" i="5"/>
  <c r="R85" i="5"/>
  <c r="N85" i="5"/>
  <c r="L85" i="5"/>
  <c r="H85" i="5"/>
  <c r="G85" i="5"/>
  <c r="E85" i="5"/>
  <c r="O85" i="5"/>
  <c r="M85" i="5"/>
  <c r="P85" i="5"/>
  <c r="J85" i="5"/>
  <c r="I85" i="5"/>
  <c r="F85" i="5"/>
  <c r="K85" i="5"/>
  <c r="Q77" i="5"/>
  <c r="R77" i="5"/>
  <c r="N77" i="5"/>
  <c r="M77" i="5"/>
  <c r="L77" i="5"/>
  <c r="H77" i="5"/>
  <c r="E77" i="5"/>
  <c r="O77" i="5"/>
  <c r="K77" i="5"/>
  <c r="I77" i="5"/>
  <c r="F77" i="5"/>
  <c r="G77" i="5"/>
  <c r="P77" i="5"/>
  <c r="J77" i="5"/>
  <c r="Q73" i="5"/>
  <c r="R73" i="5"/>
  <c r="N73" i="5"/>
  <c r="O73" i="5"/>
  <c r="L73" i="5"/>
  <c r="H73" i="5"/>
  <c r="E73" i="5"/>
  <c r="P73" i="5"/>
  <c r="G73" i="5"/>
  <c r="M73" i="5"/>
  <c r="J73" i="5"/>
  <c r="F73" i="5"/>
  <c r="K73" i="5"/>
  <c r="I73" i="5"/>
  <c r="Q65" i="5"/>
  <c r="R65" i="5"/>
  <c r="N65" i="5"/>
  <c r="L65" i="5"/>
  <c r="H65" i="5"/>
  <c r="K65" i="5"/>
  <c r="J65" i="5"/>
  <c r="I65" i="5"/>
  <c r="E65" i="5"/>
  <c r="O65" i="5"/>
  <c r="M65" i="5"/>
  <c r="F65" i="5"/>
  <c r="G65" i="5"/>
  <c r="P65" i="5"/>
  <c r="Q57" i="5"/>
  <c r="R57" i="5"/>
  <c r="N57" i="5"/>
  <c r="O57" i="5"/>
  <c r="L57" i="5"/>
  <c r="H57" i="5"/>
  <c r="E57" i="5"/>
  <c r="P57" i="5"/>
  <c r="M57" i="5"/>
  <c r="J57" i="5"/>
  <c r="I57" i="5"/>
  <c r="G57" i="5"/>
  <c r="K57" i="5"/>
  <c r="F57" i="5"/>
  <c r="Q53" i="5"/>
  <c r="R53" i="5"/>
  <c r="N53" i="5"/>
  <c r="L53" i="5"/>
  <c r="H53" i="5"/>
  <c r="M53" i="5"/>
  <c r="G53" i="5"/>
  <c r="E53" i="5"/>
  <c r="K53" i="5"/>
  <c r="I53" i="5"/>
  <c r="P53" i="5"/>
  <c r="J53" i="5"/>
  <c r="O53" i="5"/>
  <c r="F53" i="5"/>
  <c r="Q45" i="5"/>
  <c r="R45" i="5"/>
  <c r="N45" i="5"/>
  <c r="M45" i="5"/>
  <c r="L45" i="5"/>
  <c r="H45" i="5"/>
  <c r="E45" i="5"/>
  <c r="P45" i="5"/>
  <c r="G45" i="5"/>
  <c r="J45" i="5"/>
  <c r="K45" i="5"/>
  <c r="I45" i="5"/>
  <c r="O45" i="5"/>
  <c r="F45" i="5"/>
  <c r="Q41" i="5"/>
  <c r="R41" i="5"/>
  <c r="N41" i="5"/>
  <c r="O41" i="5"/>
  <c r="L41" i="5"/>
  <c r="H41" i="5"/>
  <c r="P41" i="5"/>
  <c r="E41" i="5"/>
  <c r="M41" i="5"/>
  <c r="F41" i="5"/>
  <c r="K41" i="5"/>
  <c r="I41" i="5"/>
  <c r="J41" i="5"/>
  <c r="G41" i="5"/>
  <c r="Q37" i="5"/>
  <c r="R37" i="5"/>
  <c r="N37" i="5"/>
  <c r="L37" i="5"/>
  <c r="H37" i="5"/>
  <c r="G37" i="5"/>
  <c r="F37" i="5"/>
  <c r="E37" i="5"/>
  <c r="O37" i="5"/>
  <c r="P37" i="5"/>
  <c r="M37" i="5"/>
  <c r="J37" i="5"/>
  <c r="I37" i="5"/>
  <c r="K37" i="5"/>
  <c r="Q29" i="5"/>
  <c r="R29" i="5"/>
  <c r="N29" i="5"/>
  <c r="P29" i="5"/>
  <c r="M29" i="5"/>
  <c r="L29" i="5"/>
  <c r="H29" i="5"/>
  <c r="E29" i="5"/>
  <c r="O29" i="5"/>
  <c r="J29" i="5"/>
  <c r="F29" i="5"/>
  <c r="I29" i="5"/>
  <c r="G29" i="5"/>
  <c r="K29" i="5"/>
  <c r="Q25" i="5"/>
  <c r="R25" i="5"/>
  <c r="N25" i="5"/>
  <c r="O25" i="5"/>
  <c r="H25" i="5"/>
  <c r="P25" i="5"/>
  <c r="M25" i="5"/>
  <c r="E25" i="5"/>
  <c r="K25" i="5"/>
  <c r="I25" i="5"/>
  <c r="G25" i="5"/>
  <c r="J25" i="5"/>
  <c r="L25" i="5"/>
  <c r="F25" i="5"/>
  <c r="Q21" i="5"/>
  <c r="R21" i="5"/>
  <c r="N21" i="5"/>
  <c r="H21" i="5"/>
  <c r="L21" i="5"/>
  <c r="G21" i="5"/>
  <c r="F21" i="5"/>
  <c r="E21" i="5"/>
  <c r="O21" i="5"/>
  <c r="P21" i="5"/>
  <c r="M21" i="5"/>
  <c r="J21" i="5"/>
  <c r="K21" i="5"/>
  <c r="I21" i="5"/>
  <c r="Q17" i="5"/>
  <c r="R17" i="5"/>
  <c r="N17" i="5"/>
  <c r="P17" i="5"/>
  <c r="H17" i="5"/>
  <c r="M17" i="5"/>
  <c r="K17" i="5"/>
  <c r="J17" i="5"/>
  <c r="I17" i="5"/>
  <c r="E17" i="5"/>
  <c r="G17" i="5"/>
  <c r="L17" i="5"/>
  <c r="O17" i="5"/>
  <c r="F17" i="5"/>
  <c r="P147" i="5"/>
  <c r="R147" i="5"/>
  <c r="Q147" i="5"/>
  <c r="O147" i="5"/>
  <c r="N147" i="5"/>
  <c r="M147" i="5"/>
  <c r="J147" i="5"/>
  <c r="L147" i="5"/>
  <c r="K147" i="5"/>
  <c r="I147" i="5"/>
  <c r="G147" i="5"/>
  <c r="F147" i="5"/>
  <c r="H147" i="5"/>
  <c r="E147" i="5"/>
  <c r="P115" i="5"/>
  <c r="R115" i="5"/>
  <c r="Q115" i="5"/>
  <c r="O115" i="5"/>
  <c r="N115" i="5"/>
  <c r="M115" i="5"/>
  <c r="J115" i="5"/>
  <c r="L115" i="5"/>
  <c r="H115" i="5"/>
  <c r="F115" i="5"/>
  <c r="G115" i="5"/>
  <c r="I115" i="5"/>
  <c r="E115" i="5"/>
  <c r="K115" i="5"/>
  <c r="P99" i="5"/>
  <c r="O99" i="5"/>
  <c r="N99" i="5"/>
  <c r="M99" i="5"/>
  <c r="J99" i="5"/>
  <c r="Q99" i="5"/>
  <c r="L99" i="5"/>
  <c r="R99" i="5"/>
  <c r="H99" i="5"/>
  <c r="K99" i="5"/>
  <c r="I99" i="5"/>
  <c r="E99" i="5"/>
  <c r="G99" i="5"/>
  <c r="F99" i="5"/>
  <c r="R152" i="5"/>
  <c r="O152" i="5"/>
  <c r="N152" i="5"/>
  <c r="M152" i="5"/>
  <c r="I152" i="5"/>
  <c r="Q152" i="5"/>
  <c r="F152" i="5"/>
  <c r="P152" i="5"/>
  <c r="L152" i="5"/>
  <c r="G152" i="5"/>
  <c r="J152" i="5"/>
  <c r="K152" i="5"/>
  <c r="H152" i="5"/>
  <c r="E152" i="5"/>
  <c r="R148" i="5"/>
  <c r="O148" i="5"/>
  <c r="P148" i="5"/>
  <c r="I148" i="5"/>
  <c r="F148" i="5"/>
  <c r="M148" i="5"/>
  <c r="N148" i="5"/>
  <c r="H148" i="5"/>
  <c r="L148" i="5"/>
  <c r="K148" i="5"/>
  <c r="Q148" i="5"/>
  <c r="G148" i="5"/>
  <c r="E148" i="5"/>
  <c r="J148" i="5"/>
  <c r="R144" i="5"/>
  <c r="O144" i="5"/>
  <c r="I144" i="5"/>
  <c r="P144" i="5"/>
  <c r="H144" i="5"/>
  <c r="G144" i="5"/>
  <c r="F144" i="5"/>
  <c r="N144" i="5"/>
  <c r="Q144" i="5"/>
  <c r="L144" i="5"/>
  <c r="E144" i="5"/>
  <c r="J144" i="5"/>
  <c r="M144" i="5"/>
  <c r="K144" i="5"/>
  <c r="R140" i="5"/>
  <c r="O140" i="5"/>
  <c r="I140" i="5"/>
  <c r="L140" i="5"/>
  <c r="K140" i="5"/>
  <c r="J140" i="5"/>
  <c r="F140" i="5"/>
  <c r="Q140" i="5"/>
  <c r="M140" i="5"/>
  <c r="P140" i="5"/>
  <c r="G140" i="5"/>
  <c r="N140" i="5"/>
  <c r="H140" i="5"/>
  <c r="E140" i="5"/>
  <c r="R136" i="5"/>
  <c r="O136" i="5"/>
  <c r="Q136" i="5"/>
  <c r="N136" i="5"/>
  <c r="M136" i="5"/>
  <c r="I136" i="5"/>
  <c r="P136" i="5"/>
  <c r="F136" i="5"/>
  <c r="L136" i="5"/>
  <c r="J136" i="5"/>
  <c r="H136" i="5"/>
  <c r="K136" i="5"/>
  <c r="G136" i="5"/>
  <c r="E136" i="5"/>
  <c r="R132" i="5"/>
  <c r="O132" i="5"/>
  <c r="P132" i="5"/>
  <c r="I132" i="5"/>
  <c r="M132" i="5"/>
  <c r="F132" i="5"/>
  <c r="N132" i="5"/>
  <c r="K132" i="5"/>
  <c r="Q132" i="5"/>
  <c r="G132" i="5"/>
  <c r="L132" i="5"/>
  <c r="H132" i="5"/>
  <c r="J132" i="5"/>
  <c r="E132" i="5"/>
  <c r="R128" i="5"/>
  <c r="O128" i="5"/>
  <c r="I128" i="5"/>
  <c r="N128" i="5"/>
  <c r="H128" i="5"/>
  <c r="G128" i="5"/>
  <c r="F128" i="5"/>
  <c r="Q128" i="5"/>
  <c r="J128" i="5"/>
  <c r="E128" i="5"/>
  <c r="M128" i="5"/>
  <c r="P128" i="5"/>
  <c r="L128" i="5"/>
  <c r="K128" i="5"/>
  <c r="R124" i="5"/>
  <c r="O124" i="5"/>
  <c r="Q124" i="5"/>
  <c r="I124" i="5"/>
  <c r="M124" i="5"/>
  <c r="L124" i="5"/>
  <c r="K124" i="5"/>
  <c r="J124" i="5"/>
  <c r="F124" i="5"/>
  <c r="P124" i="5"/>
  <c r="N124" i="5"/>
  <c r="G124" i="5"/>
  <c r="H124" i="5"/>
  <c r="E124" i="5"/>
  <c r="R120" i="5"/>
  <c r="O120" i="5"/>
  <c r="N120" i="5"/>
  <c r="M120" i="5"/>
  <c r="I120" i="5"/>
  <c r="F120" i="5"/>
  <c r="L120" i="5"/>
  <c r="Q120" i="5"/>
  <c r="H120" i="5"/>
  <c r="P120" i="5"/>
  <c r="K120" i="5"/>
  <c r="G120" i="5"/>
  <c r="E120" i="5"/>
  <c r="J120" i="5"/>
  <c r="R116" i="5"/>
  <c r="O116" i="5"/>
  <c r="P116" i="5"/>
  <c r="I116" i="5"/>
  <c r="F116" i="5"/>
  <c r="N116" i="5"/>
  <c r="Q116" i="5"/>
  <c r="G116" i="5"/>
  <c r="L116" i="5"/>
  <c r="J116" i="5"/>
  <c r="M116" i="5"/>
  <c r="H116" i="5"/>
  <c r="K116" i="5"/>
  <c r="E116" i="5"/>
  <c r="R112" i="5"/>
  <c r="O112" i="5"/>
  <c r="I112" i="5"/>
  <c r="H112" i="5"/>
  <c r="G112" i="5"/>
  <c r="F112" i="5"/>
  <c r="Q112" i="5"/>
  <c r="M112" i="5"/>
  <c r="P112" i="5"/>
  <c r="L112" i="5"/>
  <c r="E112" i="5"/>
  <c r="K112" i="5"/>
  <c r="N112" i="5"/>
  <c r="J112" i="5"/>
  <c r="R108" i="5"/>
  <c r="O108" i="5"/>
  <c r="I108" i="5"/>
  <c r="Q108" i="5"/>
  <c r="P108" i="5"/>
  <c r="L108" i="5"/>
  <c r="K108" i="5"/>
  <c r="J108" i="5"/>
  <c r="F108" i="5"/>
  <c r="N108" i="5"/>
  <c r="M108" i="5"/>
  <c r="H108" i="5"/>
  <c r="G108" i="5"/>
  <c r="E108" i="5"/>
  <c r="R104" i="5"/>
  <c r="O104" i="5"/>
  <c r="Q104" i="5"/>
  <c r="N104" i="5"/>
  <c r="M104" i="5"/>
  <c r="I104" i="5"/>
  <c r="F104" i="5"/>
  <c r="L104" i="5"/>
  <c r="P104" i="5"/>
  <c r="K104" i="5"/>
  <c r="G104" i="5"/>
  <c r="H104" i="5"/>
  <c r="J104" i="5"/>
  <c r="E104" i="5"/>
  <c r="R100" i="5"/>
  <c r="O100" i="5"/>
  <c r="P100" i="5"/>
  <c r="I100" i="5"/>
  <c r="N100" i="5"/>
  <c r="F100" i="5"/>
  <c r="Q100" i="5"/>
  <c r="J100" i="5"/>
  <c r="M100" i="5"/>
  <c r="H100" i="5"/>
  <c r="G100" i="5"/>
  <c r="L100" i="5"/>
  <c r="E100" i="5"/>
  <c r="K100" i="5"/>
  <c r="P91" i="5"/>
  <c r="J91" i="5"/>
  <c r="R91" i="5"/>
  <c r="I91" i="5"/>
  <c r="H91" i="5"/>
  <c r="G91" i="5"/>
  <c r="O91" i="5"/>
  <c r="M91" i="5"/>
  <c r="N91" i="5"/>
  <c r="L91" i="5"/>
  <c r="F91" i="5"/>
  <c r="E91" i="5"/>
  <c r="K91" i="5"/>
  <c r="Q91" i="5"/>
  <c r="P83" i="5"/>
  <c r="R83" i="5"/>
  <c r="Q83" i="5"/>
  <c r="O83" i="5"/>
  <c r="N83" i="5"/>
  <c r="M83" i="5"/>
  <c r="J83" i="5"/>
  <c r="L83" i="5"/>
  <c r="K83" i="5"/>
  <c r="I83" i="5"/>
  <c r="G83" i="5"/>
  <c r="F83" i="5"/>
  <c r="H83" i="5"/>
  <c r="E83" i="5"/>
  <c r="P75" i="5"/>
  <c r="J75" i="5"/>
  <c r="O75" i="5"/>
  <c r="M75" i="5"/>
  <c r="I75" i="5"/>
  <c r="H75" i="5"/>
  <c r="G75" i="5"/>
  <c r="Q75" i="5"/>
  <c r="N75" i="5"/>
  <c r="K75" i="5"/>
  <c r="F75" i="5"/>
  <c r="E75" i="5"/>
  <c r="L75" i="5"/>
  <c r="R75" i="5"/>
  <c r="P67" i="5"/>
  <c r="O67" i="5"/>
  <c r="N67" i="5"/>
  <c r="M67" i="5"/>
  <c r="J67" i="5"/>
  <c r="Q67" i="5"/>
  <c r="R67" i="5"/>
  <c r="L67" i="5"/>
  <c r="I67" i="5"/>
  <c r="G67" i="5"/>
  <c r="K67" i="5"/>
  <c r="H67" i="5"/>
  <c r="F67" i="5"/>
  <c r="E67" i="5"/>
  <c r="P59" i="5"/>
  <c r="J59" i="5"/>
  <c r="I59" i="5"/>
  <c r="H59" i="5"/>
  <c r="G59" i="5"/>
  <c r="N59" i="5"/>
  <c r="Q59" i="5"/>
  <c r="O59" i="5"/>
  <c r="L59" i="5"/>
  <c r="F59" i="5"/>
  <c r="E59" i="5"/>
  <c r="R59" i="5"/>
  <c r="M59" i="5"/>
  <c r="K59" i="5"/>
  <c r="P51" i="5"/>
  <c r="R51" i="5"/>
  <c r="Q51" i="5"/>
  <c r="O51" i="5"/>
  <c r="N51" i="5"/>
  <c r="M51" i="5"/>
  <c r="J51" i="5"/>
  <c r="L51" i="5"/>
  <c r="H51" i="5"/>
  <c r="K51" i="5"/>
  <c r="F51" i="5"/>
  <c r="E51" i="5"/>
  <c r="I51" i="5"/>
  <c r="G51" i="5"/>
  <c r="P43" i="5"/>
  <c r="J43" i="5"/>
  <c r="F43" i="5"/>
  <c r="N43" i="5"/>
  <c r="I43" i="5"/>
  <c r="H43" i="5"/>
  <c r="G43" i="5"/>
  <c r="Q43" i="5"/>
  <c r="R43" i="5"/>
  <c r="O43" i="5"/>
  <c r="M43" i="5"/>
  <c r="E43" i="5"/>
  <c r="L43" i="5"/>
  <c r="K43" i="5"/>
  <c r="P35" i="5"/>
  <c r="O35" i="5"/>
  <c r="N35" i="5"/>
  <c r="M35" i="5"/>
  <c r="J35" i="5"/>
  <c r="F35" i="5"/>
  <c r="R35" i="5"/>
  <c r="L35" i="5"/>
  <c r="H35" i="5"/>
  <c r="K35" i="5"/>
  <c r="Q35" i="5"/>
  <c r="G35" i="5"/>
  <c r="I35" i="5"/>
  <c r="E35" i="5"/>
  <c r="P27" i="5"/>
  <c r="L27" i="5"/>
  <c r="J27" i="5"/>
  <c r="F27" i="5"/>
  <c r="I27" i="5"/>
  <c r="H27" i="5"/>
  <c r="G27" i="5"/>
  <c r="Q27" i="5"/>
  <c r="O27" i="5"/>
  <c r="M27" i="5"/>
  <c r="R27" i="5"/>
  <c r="E27" i="5"/>
  <c r="K27" i="5"/>
  <c r="N27" i="5"/>
  <c r="P19" i="5"/>
  <c r="L19" i="5"/>
  <c r="R19" i="5"/>
  <c r="Q19" i="5"/>
  <c r="O19" i="5"/>
  <c r="N19" i="5"/>
  <c r="M19" i="5"/>
  <c r="J19" i="5"/>
  <c r="F19" i="5"/>
  <c r="K19" i="5"/>
  <c r="I19" i="5"/>
  <c r="G19" i="5"/>
  <c r="E19" i="5"/>
  <c r="H19" i="5"/>
  <c r="Q143" i="5"/>
  <c r="P143" i="5"/>
  <c r="J143" i="5"/>
  <c r="N143" i="5"/>
  <c r="O143" i="5"/>
  <c r="R143" i="5"/>
  <c r="M143" i="5"/>
  <c r="H143" i="5"/>
  <c r="G143" i="5"/>
  <c r="F143" i="5"/>
  <c r="L143" i="5"/>
  <c r="I143" i="5"/>
  <c r="E143" i="5"/>
  <c r="K143" i="5"/>
  <c r="Q127" i="5"/>
  <c r="P127" i="5"/>
  <c r="J127" i="5"/>
  <c r="O127" i="5"/>
  <c r="M127" i="5"/>
  <c r="R127" i="5"/>
  <c r="H127" i="5"/>
  <c r="N127" i="5"/>
  <c r="L127" i="5"/>
  <c r="K127" i="5"/>
  <c r="I127" i="5"/>
  <c r="E127" i="5"/>
  <c r="F127" i="5"/>
  <c r="G127" i="5"/>
  <c r="Q111" i="5"/>
  <c r="P111" i="5"/>
  <c r="J111" i="5"/>
  <c r="O111" i="5"/>
  <c r="M111" i="5"/>
  <c r="R111" i="5"/>
  <c r="N111" i="5"/>
  <c r="K111" i="5"/>
  <c r="I111" i="5"/>
  <c r="G111" i="5"/>
  <c r="L111" i="5"/>
  <c r="F111" i="5"/>
  <c r="H111" i="5"/>
  <c r="E111" i="5"/>
  <c r="Q154" i="5"/>
  <c r="R154" i="5"/>
  <c r="M154" i="5"/>
  <c r="K154" i="5"/>
  <c r="G154" i="5"/>
  <c r="O154" i="5"/>
  <c r="P154" i="5"/>
  <c r="N154" i="5"/>
  <c r="I154" i="5"/>
  <c r="L154" i="5"/>
  <c r="H154" i="5"/>
  <c r="F154" i="5"/>
  <c r="E154" i="5"/>
  <c r="J154" i="5"/>
  <c r="Q146" i="5"/>
  <c r="R146" i="5"/>
  <c r="M146" i="5"/>
  <c r="K146" i="5"/>
  <c r="G146" i="5"/>
  <c r="O146" i="5"/>
  <c r="L146" i="5"/>
  <c r="P146" i="5"/>
  <c r="N146" i="5"/>
  <c r="I146" i="5"/>
  <c r="F146" i="5"/>
  <c r="H146" i="5"/>
  <c r="J146" i="5"/>
  <c r="E146" i="5"/>
  <c r="Q134" i="5"/>
  <c r="M134" i="5"/>
  <c r="K134" i="5"/>
  <c r="G134" i="5"/>
  <c r="R134" i="5"/>
  <c r="J134" i="5"/>
  <c r="I134" i="5"/>
  <c r="H134" i="5"/>
  <c r="O134" i="5"/>
  <c r="L134" i="5"/>
  <c r="F134" i="5"/>
  <c r="E134" i="5"/>
  <c r="P134" i="5"/>
  <c r="N134" i="5"/>
  <c r="Q126" i="5"/>
  <c r="M126" i="5"/>
  <c r="R126" i="5"/>
  <c r="P126" i="5"/>
  <c r="O126" i="5"/>
  <c r="N126" i="5"/>
  <c r="K126" i="5"/>
  <c r="G126" i="5"/>
  <c r="L126" i="5"/>
  <c r="I126" i="5"/>
  <c r="F126" i="5"/>
  <c r="H126" i="5"/>
  <c r="E126" i="5"/>
  <c r="J126" i="5"/>
  <c r="Q118" i="5"/>
  <c r="M118" i="5"/>
  <c r="K118" i="5"/>
  <c r="G118" i="5"/>
  <c r="O118" i="5"/>
  <c r="J118" i="5"/>
  <c r="I118" i="5"/>
  <c r="H118" i="5"/>
  <c r="P118" i="5"/>
  <c r="N118" i="5"/>
  <c r="F118" i="5"/>
  <c r="E118" i="5"/>
  <c r="L118" i="5"/>
  <c r="R118" i="5"/>
  <c r="Q110" i="5"/>
  <c r="M110" i="5"/>
  <c r="P110" i="5"/>
  <c r="O110" i="5"/>
  <c r="N110" i="5"/>
  <c r="K110" i="5"/>
  <c r="G110" i="5"/>
  <c r="R110" i="5"/>
  <c r="L110" i="5"/>
  <c r="I110" i="5"/>
  <c r="J110" i="5"/>
  <c r="H110" i="5"/>
  <c r="F110" i="5"/>
  <c r="E110" i="5"/>
  <c r="Q102" i="5"/>
  <c r="M102" i="5"/>
  <c r="K102" i="5"/>
  <c r="G102" i="5"/>
  <c r="J102" i="5"/>
  <c r="I102" i="5"/>
  <c r="H102" i="5"/>
  <c r="P102" i="5"/>
  <c r="N102" i="5"/>
  <c r="L102" i="5"/>
  <c r="F102" i="5"/>
  <c r="E102" i="5"/>
  <c r="R102" i="5"/>
  <c r="O102" i="5"/>
  <c r="Q90" i="5"/>
  <c r="R90" i="5"/>
  <c r="M90" i="5"/>
  <c r="K90" i="5"/>
  <c r="G90" i="5"/>
  <c r="O90" i="5"/>
  <c r="P90" i="5"/>
  <c r="N90" i="5"/>
  <c r="I90" i="5"/>
  <c r="L90" i="5"/>
  <c r="J90" i="5"/>
  <c r="F90" i="5"/>
  <c r="H90" i="5"/>
  <c r="E90" i="5"/>
  <c r="Q82" i="5"/>
  <c r="R82" i="5"/>
  <c r="M82" i="5"/>
  <c r="K82" i="5"/>
  <c r="G82" i="5"/>
  <c r="O82" i="5"/>
  <c r="L82" i="5"/>
  <c r="P82" i="5"/>
  <c r="N82" i="5"/>
  <c r="I82" i="5"/>
  <c r="F82" i="5"/>
  <c r="J82" i="5"/>
  <c r="H82" i="5"/>
  <c r="E82" i="5"/>
  <c r="P74" i="5"/>
  <c r="Q74" i="5"/>
  <c r="R74" i="5"/>
  <c r="M74" i="5"/>
  <c r="K74" i="5"/>
  <c r="G74" i="5"/>
  <c r="N74" i="5"/>
  <c r="I74" i="5"/>
  <c r="L74" i="5"/>
  <c r="O74" i="5"/>
  <c r="H74" i="5"/>
  <c r="F74" i="5"/>
  <c r="J74" i="5"/>
  <c r="E74" i="5"/>
  <c r="P66" i="5"/>
  <c r="Q66" i="5"/>
  <c r="R66" i="5"/>
  <c r="M66" i="5"/>
  <c r="K66" i="5"/>
  <c r="G66" i="5"/>
  <c r="L66" i="5"/>
  <c r="N66" i="5"/>
  <c r="O66" i="5"/>
  <c r="J66" i="5"/>
  <c r="H66" i="5"/>
  <c r="F66" i="5"/>
  <c r="E66" i="5"/>
  <c r="I66" i="5"/>
  <c r="P54" i="5"/>
  <c r="Q54" i="5"/>
  <c r="M54" i="5"/>
  <c r="K54" i="5"/>
  <c r="G54" i="5"/>
  <c r="O54" i="5"/>
  <c r="J54" i="5"/>
  <c r="I54" i="5"/>
  <c r="H54" i="5"/>
  <c r="R54" i="5"/>
  <c r="N54" i="5"/>
  <c r="F54" i="5"/>
  <c r="E54" i="5"/>
  <c r="L54" i="5"/>
  <c r="P46" i="5"/>
  <c r="Q46" i="5"/>
  <c r="M46" i="5"/>
  <c r="O46" i="5"/>
  <c r="N46" i="5"/>
  <c r="K46" i="5"/>
  <c r="G46" i="5"/>
  <c r="L46" i="5"/>
  <c r="I46" i="5"/>
  <c r="R46" i="5"/>
  <c r="H46" i="5"/>
  <c r="F46" i="5"/>
  <c r="J46" i="5"/>
  <c r="E46" i="5"/>
  <c r="P38" i="5"/>
  <c r="Q38" i="5"/>
  <c r="M38" i="5"/>
  <c r="K38" i="5"/>
  <c r="G38" i="5"/>
  <c r="J38" i="5"/>
  <c r="I38" i="5"/>
  <c r="H38" i="5"/>
  <c r="R38" i="5"/>
  <c r="N38" i="5"/>
  <c r="L38" i="5"/>
  <c r="E38" i="5"/>
  <c r="O38" i="5"/>
  <c r="F38" i="5"/>
  <c r="P26" i="5"/>
  <c r="Q26" i="5"/>
  <c r="R26" i="5"/>
  <c r="M26" i="5"/>
  <c r="K26" i="5"/>
  <c r="G26" i="5"/>
  <c r="O26" i="5"/>
  <c r="F26" i="5"/>
  <c r="N26" i="5"/>
  <c r="L26" i="5"/>
  <c r="I26" i="5"/>
  <c r="H26" i="5"/>
  <c r="E26" i="5"/>
  <c r="J26" i="5"/>
  <c r="P18" i="5"/>
  <c r="Q18" i="5"/>
  <c r="R18" i="5"/>
  <c r="M18" i="5"/>
  <c r="L18" i="5"/>
  <c r="K18" i="5"/>
  <c r="G18" i="5"/>
  <c r="O18" i="5"/>
  <c r="N18" i="5"/>
  <c r="I18" i="5"/>
  <c r="E18" i="5"/>
  <c r="H18" i="5"/>
  <c r="F18" i="5"/>
  <c r="J18" i="5"/>
  <c r="Q87" i="5"/>
  <c r="P87" i="5"/>
  <c r="J87" i="5"/>
  <c r="L87" i="5"/>
  <c r="K87" i="5"/>
  <c r="N87" i="5"/>
  <c r="R87" i="5"/>
  <c r="O87" i="5"/>
  <c r="H87" i="5"/>
  <c r="F87" i="5"/>
  <c r="G87" i="5"/>
  <c r="M87" i="5"/>
  <c r="I87" i="5"/>
  <c r="E87" i="5"/>
  <c r="P63" i="5"/>
  <c r="Q63" i="5"/>
  <c r="J63" i="5"/>
  <c r="R63" i="5"/>
  <c r="O63" i="5"/>
  <c r="M63" i="5"/>
  <c r="N63" i="5"/>
  <c r="H63" i="5"/>
  <c r="L63" i="5"/>
  <c r="K63" i="5"/>
  <c r="G63" i="5"/>
  <c r="F63" i="5"/>
  <c r="E63" i="5"/>
  <c r="I63" i="5"/>
  <c r="P47" i="5"/>
  <c r="Q47" i="5"/>
  <c r="J47" i="5"/>
  <c r="F47" i="5"/>
  <c r="R47" i="5"/>
  <c r="O47" i="5"/>
  <c r="M47" i="5"/>
  <c r="N47" i="5"/>
  <c r="K47" i="5"/>
  <c r="I47" i="5"/>
  <c r="G47" i="5"/>
  <c r="L47" i="5"/>
  <c r="E47" i="5"/>
  <c r="H47" i="5"/>
  <c r="P23" i="5"/>
  <c r="Q23" i="5"/>
  <c r="L23" i="5"/>
  <c r="J23" i="5"/>
  <c r="F23" i="5"/>
  <c r="K23" i="5"/>
  <c r="R23" i="5"/>
  <c r="N23" i="5"/>
  <c r="H23" i="5"/>
  <c r="E23" i="5"/>
  <c r="M23" i="5"/>
  <c r="I23" i="5"/>
  <c r="O23" i="5"/>
  <c r="G23" i="5"/>
  <c r="H15" i="5"/>
  <c r="L15" i="5"/>
  <c r="P15" i="5"/>
  <c r="B8" i="9"/>
  <c r="F15" i="5"/>
  <c r="K15" i="5"/>
  <c r="Q15" i="5"/>
  <c r="B5" i="9"/>
  <c r="G15" i="5"/>
  <c r="N15" i="5"/>
  <c r="B6" i="9"/>
  <c r="B3" i="9"/>
  <c r="B2" i="9"/>
  <c r="I15" i="5"/>
  <c r="O15" i="5"/>
  <c r="J15" i="5"/>
  <c r="R15" i="5"/>
  <c r="B4" i="9"/>
  <c r="M15" i="5"/>
  <c r="E15" i="5"/>
  <c r="Q149" i="5"/>
  <c r="R149" i="5"/>
  <c r="N149" i="5"/>
  <c r="L149" i="5"/>
  <c r="H149" i="5"/>
  <c r="G149" i="5"/>
  <c r="E149" i="5"/>
  <c r="O149" i="5"/>
  <c r="J149" i="5"/>
  <c r="P149" i="5"/>
  <c r="K149" i="5"/>
  <c r="M149" i="5"/>
  <c r="F149" i="5"/>
  <c r="I149" i="5"/>
  <c r="Q141" i="5"/>
  <c r="R141" i="5"/>
  <c r="N141" i="5"/>
  <c r="M141" i="5"/>
  <c r="L141" i="5"/>
  <c r="H141" i="5"/>
  <c r="E141" i="5"/>
  <c r="O141" i="5"/>
  <c r="P141" i="5"/>
  <c r="K141" i="5"/>
  <c r="I141" i="5"/>
  <c r="F141" i="5"/>
  <c r="J141" i="5"/>
  <c r="G141" i="5"/>
  <c r="Q129" i="5"/>
  <c r="R129" i="5"/>
  <c r="N129" i="5"/>
  <c r="L129" i="5"/>
  <c r="H129" i="5"/>
  <c r="P129" i="5"/>
  <c r="K129" i="5"/>
  <c r="J129" i="5"/>
  <c r="I129" i="5"/>
  <c r="E129" i="5"/>
  <c r="O129" i="5"/>
  <c r="F129" i="5"/>
  <c r="G129" i="5"/>
  <c r="M129" i="5"/>
  <c r="Q121" i="5"/>
  <c r="R121" i="5"/>
  <c r="N121" i="5"/>
  <c r="P121" i="5"/>
  <c r="O121" i="5"/>
  <c r="L121" i="5"/>
  <c r="H121" i="5"/>
  <c r="E121" i="5"/>
  <c r="J121" i="5"/>
  <c r="K121" i="5"/>
  <c r="M121" i="5"/>
  <c r="G121" i="5"/>
  <c r="I121" i="5"/>
  <c r="F121" i="5"/>
  <c r="Q109" i="5"/>
  <c r="R109" i="5"/>
  <c r="N109" i="5"/>
  <c r="M109" i="5"/>
  <c r="L109" i="5"/>
  <c r="H109" i="5"/>
  <c r="E109" i="5"/>
  <c r="P109" i="5"/>
  <c r="G109" i="5"/>
  <c r="J109" i="5"/>
  <c r="F109" i="5"/>
  <c r="O109" i="5"/>
  <c r="I109" i="5"/>
  <c r="K109" i="5"/>
  <c r="Q101" i="5"/>
  <c r="R101" i="5"/>
  <c r="N101" i="5"/>
  <c r="L101" i="5"/>
  <c r="H101" i="5"/>
  <c r="P101" i="5"/>
  <c r="G101" i="5"/>
  <c r="E101" i="5"/>
  <c r="O101" i="5"/>
  <c r="J101" i="5"/>
  <c r="K101" i="5"/>
  <c r="F101" i="5"/>
  <c r="I101" i="5"/>
  <c r="M101" i="5"/>
  <c r="Q89" i="5"/>
  <c r="R89" i="5"/>
  <c r="N89" i="5"/>
  <c r="P89" i="5"/>
  <c r="O89" i="5"/>
  <c r="L89" i="5"/>
  <c r="H89" i="5"/>
  <c r="M89" i="5"/>
  <c r="E89" i="5"/>
  <c r="K89" i="5"/>
  <c r="I89" i="5"/>
  <c r="G89" i="5"/>
  <c r="J89" i="5"/>
  <c r="F89" i="5"/>
  <c r="Q81" i="5"/>
  <c r="R81" i="5"/>
  <c r="N81" i="5"/>
  <c r="L81" i="5"/>
  <c r="H81" i="5"/>
  <c r="M81" i="5"/>
  <c r="K81" i="5"/>
  <c r="J81" i="5"/>
  <c r="I81" i="5"/>
  <c r="E81" i="5"/>
  <c r="P81" i="5"/>
  <c r="G81" i="5"/>
  <c r="F81" i="5"/>
  <c r="O81" i="5"/>
  <c r="Q69" i="5"/>
  <c r="R69" i="5"/>
  <c r="N69" i="5"/>
  <c r="L69" i="5"/>
  <c r="H69" i="5"/>
  <c r="P69" i="5"/>
  <c r="O69" i="5"/>
  <c r="G69" i="5"/>
  <c r="E69" i="5"/>
  <c r="M69" i="5"/>
  <c r="K69" i="5"/>
  <c r="I69" i="5"/>
  <c r="F69" i="5"/>
  <c r="J69" i="5"/>
  <c r="Q61" i="5"/>
  <c r="R61" i="5"/>
  <c r="N61" i="5"/>
  <c r="P61" i="5"/>
  <c r="M61" i="5"/>
  <c r="L61" i="5"/>
  <c r="H61" i="5"/>
  <c r="O61" i="5"/>
  <c r="E61" i="5"/>
  <c r="K61" i="5"/>
  <c r="I61" i="5"/>
  <c r="G61" i="5"/>
  <c r="F61" i="5"/>
  <c r="J61" i="5"/>
  <c r="Q49" i="5"/>
  <c r="R49" i="5"/>
  <c r="N49" i="5"/>
  <c r="P49" i="5"/>
  <c r="L49" i="5"/>
  <c r="H49" i="5"/>
  <c r="K49" i="5"/>
  <c r="J49" i="5"/>
  <c r="I49" i="5"/>
  <c r="E49" i="5"/>
  <c r="O49" i="5"/>
  <c r="M49" i="5"/>
  <c r="F49" i="5"/>
  <c r="G49" i="5"/>
  <c r="Q33" i="5"/>
  <c r="R33" i="5"/>
  <c r="N33" i="5"/>
  <c r="L33" i="5"/>
  <c r="H33" i="5"/>
  <c r="O33" i="5"/>
  <c r="K33" i="5"/>
  <c r="J33" i="5"/>
  <c r="I33" i="5"/>
  <c r="E33" i="5"/>
  <c r="M33" i="5"/>
  <c r="P33" i="5"/>
  <c r="G33" i="5"/>
  <c r="F33" i="5"/>
  <c r="P139" i="5"/>
  <c r="J139" i="5"/>
  <c r="Q139" i="5"/>
  <c r="O139" i="5"/>
  <c r="M139" i="5"/>
  <c r="I139" i="5"/>
  <c r="H139" i="5"/>
  <c r="G139" i="5"/>
  <c r="R139" i="5"/>
  <c r="N139" i="5"/>
  <c r="K139" i="5"/>
  <c r="F139" i="5"/>
  <c r="E139" i="5"/>
  <c r="L139" i="5"/>
  <c r="P123" i="5"/>
  <c r="J123" i="5"/>
  <c r="Q123" i="5"/>
  <c r="I123" i="5"/>
  <c r="H123" i="5"/>
  <c r="G123" i="5"/>
  <c r="R123" i="5"/>
  <c r="N123" i="5"/>
  <c r="M123" i="5"/>
  <c r="L123" i="5"/>
  <c r="F123" i="5"/>
  <c r="E123" i="5"/>
  <c r="O123" i="5"/>
  <c r="K123" i="5"/>
  <c r="P107" i="5"/>
  <c r="J107" i="5"/>
  <c r="R107" i="5"/>
  <c r="N107" i="5"/>
  <c r="I107" i="5"/>
  <c r="H107" i="5"/>
  <c r="G107" i="5"/>
  <c r="O107" i="5"/>
  <c r="F107" i="5"/>
  <c r="E107" i="5"/>
  <c r="K107" i="5"/>
  <c r="Q107" i="5"/>
  <c r="M107" i="5"/>
  <c r="L107" i="5"/>
  <c r="R96" i="5"/>
  <c r="O96" i="5"/>
  <c r="I96" i="5"/>
  <c r="Q96" i="5"/>
  <c r="M96" i="5"/>
  <c r="H96" i="5"/>
  <c r="G96" i="5"/>
  <c r="F96" i="5"/>
  <c r="P96" i="5"/>
  <c r="N96" i="5"/>
  <c r="K96" i="5"/>
  <c r="E96" i="5"/>
  <c r="L96" i="5"/>
  <c r="J96" i="5"/>
  <c r="R88" i="5"/>
  <c r="O88" i="5"/>
  <c r="N88" i="5"/>
  <c r="M88" i="5"/>
  <c r="I88" i="5"/>
  <c r="F88" i="5"/>
  <c r="P88" i="5"/>
  <c r="L88" i="5"/>
  <c r="Q88" i="5"/>
  <c r="G88" i="5"/>
  <c r="J88" i="5"/>
  <c r="H88" i="5"/>
  <c r="K88" i="5"/>
  <c r="E88" i="5"/>
  <c r="R80" i="5"/>
  <c r="O80" i="5"/>
  <c r="I80" i="5"/>
  <c r="Q80" i="5"/>
  <c r="P80" i="5"/>
  <c r="H80" i="5"/>
  <c r="G80" i="5"/>
  <c r="F80" i="5"/>
  <c r="N80" i="5"/>
  <c r="L80" i="5"/>
  <c r="E80" i="5"/>
  <c r="J80" i="5"/>
  <c r="M80" i="5"/>
  <c r="K80" i="5"/>
  <c r="R72" i="5"/>
  <c r="O72" i="5"/>
  <c r="Q72" i="5"/>
  <c r="P72" i="5"/>
  <c r="N72" i="5"/>
  <c r="M72" i="5"/>
  <c r="I72" i="5"/>
  <c r="F72" i="5"/>
  <c r="L72" i="5"/>
  <c r="J72" i="5"/>
  <c r="H72" i="5"/>
  <c r="G72" i="5"/>
  <c r="E72" i="5"/>
  <c r="K72" i="5"/>
  <c r="R68" i="5"/>
  <c r="P68" i="5"/>
  <c r="O68" i="5"/>
  <c r="I68" i="5"/>
  <c r="M68" i="5"/>
  <c r="F68" i="5"/>
  <c r="Q68" i="5"/>
  <c r="N68" i="5"/>
  <c r="K68" i="5"/>
  <c r="G68" i="5"/>
  <c r="J68" i="5"/>
  <c r="L68" i="5"/>
  <c r="H68" i="5"/>
  <c r="E68" i="5"/>
  <c r="R60" i="5"/>
  <c r="P60" i="5"/>
  <c r="O60" i="5"/>
  <c r="Q60" i="5"/>
  <c r="I60" i="5"/>
  <c r="M60" i="5"/>
  <c r="L60" i="5"/>
  <c r="K60" i="5"/>
  <c r="J60" i="5"/>
  <c r="F60" i="5"/>
  <c r="N60" i="5"/>
  <c r="G60" i="5"/>
  <c r="E60" i="5"/>
  <c r="H60" i="5"/>
  <c r="R52" i="5"/>
  <c r="P52" i="5"/>
  <c r="O52" i="5"/>
  <c r="I52" i="5"/>
  <c r="Q52" i="5"/>
  <c r="F52" i="5"/>
  <c r="N52" i="5"/>
  <c r="G52" i="5"/>
  <c r="L52" i="5"/>
  <c r="J52" i="5"/>
  <c r="K52" i="5"/>
  <c r="E52" i="5"/>
  <c r="M52" i="5"/>
  <c r="H52" i="5"/>
  <c r="R44" i="5"/>
  <c r="P44" i="5"/>
  <c r="O44" i="5"/>
  <c r="I44" i="5"/>
  <c r="L44" i="5"/>
  <c r="K44" i="5"/>
  <c r="J44" i="5"/>
  <c r="N44" i="5"/>
  <c r="Q44" i="5"/>
  <c r="M44" i="5"/>
  <c r="H44" i="5"/>
  <c r="F44" i="5"/>
  <c r="E44" i="5"/>
  <c r="G44" i="5"/>
  <c r="R36" i="5"/>
  <c r="P36" i="5"/>
  <c r="O36" i="5"/>
  <c r="I36" i="5"/>
  <c r="Q36" i="5"/>
  <c r="N36" i="5"/>
  <c r="M36" i="5"/>
  <c r="J36" i="5"/>
  <c r="H36" i="5"/>
  <c r="F36" i="5"/>
  <c r="K36" i="5"/>
  <c r="E36" i="5"/>
  <c r="L36" i="5"/>
  <c r="G36" i="5"/>
  <c r="R28" i="5"/>
  <c r="P28" i="5"/>
  <c r="O28" i="5"/>
  <c r="Q28" i="5"/>
  <c r="I28" i="5"/>
  <c r="N28" i="5"/>
  <c r="L28" i="5"/>
  <c r="K28" i="5"/>
  <c r="J28" i="5"/>
  <c r="M28" i="5"/>
  <c r="H28" i="5"/>
  <c r="F28" i="5"/>
  <c r="E28" i="5"/>
  <c r="G28" i="5"/>
  <c r="R24" i="5"/>
  <c r="O24" i="5"/>
  <c r="N24" i="5"/>
  <c r="M24" i="5"/>
  <c r="L24" i="5"/>
  <c r="I24" i="5"/>
  <c r="Q24" i="5"/>
  <c r="G24" i="5"/>
  <c r="J24" i="5"/>
  <c r="F24" i="5"/>
  <c r="P24" i="5"/>
  <c r="K24" i="5"/>
  <c r="H24" i="5"/>
  <c r="E24" i="5"/>
  <c r="R20" i="5"/>
  <c r="P20" i="5"/>
  <c r="O20" i="5"/>
  <c r="I20" i="5"/>
  <c r="M20" i="5"/>
  <c r="H20" i="5"/>
  <c r="F20" i="5"/>
  <c r="Q20" i="5"/>
  <c r="K20" i="5"/>
  <c r="G20" i="5"/>
  <c r="J20" i="5"/>
  <c r="E20" i="5"/>
  <c r="N20" i="5"/>
  <c r="L20" i="5"/>
  <c r="P131" i="5"/>
  <c r="O131" i="5"/>
  <c r="N131" i="5"/>
  <c r="M131" i="5"/>
  <c r="J131" i="5"/>
  <c r="L131" i="5"/>
  <c r="Q131" i="5"/>
  <c r="I131" i="5"/>
  <c r="G131" i="5"/>
  <c r="H131" i="5"/>
  <c r="R131" i="5"/>
  <c r="K131" i="5"/>
  <c r="F131" i="5"/>
  <c r="E131" i="5"/>
  <c r="D90" i="6"/>
  <c r="F90" i="6" s="1"/>
  <c r="N90" i="6" s="1"/>
  <c r="W90" i="6" s="1"/>
  <c r="D82" i="6"/>
  <c r="F82" i="6" s="1"/>
  <c r="D74" i="6"/>
  <c r="F74" i="6" s="1"/>
  <c r="I74" i="6" s="1"/>
  <c r="Q74" i="6" s="1"/>
  <c r="D70" i="6"/>
  <c r="F70" i="6" s="1"/>
  <c r="H70" i="6" s="1"/>
  <c r="D62" i="6"/>
  <c r="F62" i="6" s="1"/>
  <c r="K62" i="6" s="1"/>
  <c r="T62" i="6" s="1"/>
  <c r="D58" i="6"/>
  <c r="F58" i="6" s="1"/>
  <c r="D54" i="6"/>
  <c r="F54" i="6" s="1"/>
  <c r="N54" i="6" s="1"/>
  <c r="D50" i="6"/>
  <c r="F50" i="6" s="1"/>
  <c r="M50" i="6" s="1"/>
  <c r="V50" i="6" s="1"/>
  <c r="D42" i="6"/>
  <c r="F42" i="6" s="1"/>
  <c r="J42" i="6" s="1"/>
  <c r="D38" i="6"/>
  <c r="F38" i="6" s="1"/>
  <c r="D34" i="6"/>
  <c r="F34" i="6" s="1"/>
  <c r="G34" i="6" s="1"/>
  <c r="O34" i="6" s="1"/>
  <c r="D30" i="6"/>
  <c r="F30" i="6" s="1"/>
  <c r="K30" i="6" s="1"/>
  <c r="T30" i="6" s="1"/>
  <c r="D26" i="6"/>
  <c r="F26" i="6" s="1"/>
  <c r="J26" i="6" s="1"/>
  <c r="S26" i="6" s="1"/>
  <c r="D22" i="6"/>
  <c r="F22" i="6" s="1"/>
  <c r="D18" i="6"/>
  <c r="F18" i="6" s="1"/>
  <c r="K18" i="6" s="1"/>
  <c r="T18" i="6" s="1"/>
  <c r="D153" i="6"/>
  <c r="F153" i="6" s="1"/>
  <c r="M153" i="6" s="1"/>
  <c r="V153" i="6" s="1"/>
  <c r="D149" i="6"/>
  <c r="F149" i="6" s="1"/>
  <c r="K149" i="6" s="1"/>
  <c r="T149" i="6" s="1"/>
  <c r="D145" i="6"/>
  <c r="F145" i="6" s="1"/>
  <c r="D141" i="6"/>
  <c r="F141" i="6" s="1"/>
  <c r="M141" i="6" s="1"/>
  <c r="V141" i="6" s="1"/>
  <c r="D137" i="6"/>
  <c r="F137" i="6" s="1"/>
  <c r="N137" i="6" s="1"/>
  <c r="W137" i="6" s="1"/>
  <c r="D133" i="6"/>
  <c r="F133" i="6" s="1"/>
  <c r="D129" i="6"/>
  <c r="F129" i="6" s="1"/>
  <c r="D125" i="6"/>
  <c r="D121" i="6"/>
  <c r="F121" i="6" s="1"/>
  <c r="N121" i="6" s="1"/>
  <c r="W121" i="6" s="1"/>
  <c r="D117" i="6"/>
  <c r="F117" i="6" s="1"/>
  <c r="M117" i="6" s="1"/>
  <c r="V117" i="6" s="1"/>
  <c r="D113" i="6"/>
  <c r="F113" i="6" s="1"/>
  <c r="D109" i="6"/>
  <c r="F109" i="6" s="1"/>
  <c r="N109" i="6" s="1"/>
  <c r="W109" i="6" s="1"/>
  <c r="D105" i="6"/>
  <c r="F105" i="6" s="1"/>
  <c r="D101" i="6"/>
  <c r="F101" i="6" s="1"/>
  <c r="J101" i="6" s="1"/>
  <c r="S101" i="6" s="1"/>
  <c r="D89" i="6"/>
  <c r="F89" i="6" s="1"/>
  <c r="J89" i="6" s="1"/>
  <c r="S89" i="6" s="1"/>
  <c r="D81" i="6"/>
  <c r="F81" i="6" s="1"/>
  <c r="D77" i="6"/>
  <c r="F77" i="6" s="1"/>
  <c r="K77" i="6" s="1"/>
  <c r="D73" i="6"/>
  <c r="F73" i="6" s="1"/>
  <c r="N73" i="6" s="1"/>
  <c r="W73" i="6" s="1"/>
  <c r="D69" i="6"/>
  <c r="F69" i="6" s="1"/>
  <c r="K69" i="6" s="1"/>
  <c r="T69" i="6" s="1"/>
  <c r="D65" i="6"/>
  <c r="F65" i="6" s="1"/>
  <c r="D61" i="6"/>
  <c r="F61" i="6" s="1"/>
  <c r="K61" i="6" s="1"/>
  <c r="T61" i="6" s="1"/>
  <c r="D57" i="6"/>
  <c r="F57" i="6" s="1"/>
  <c r="N57" i="6" s="1"/>
  <c r="W57" i="6" s="1"/>
  <c r="D53" i="6"/>
  <c r="F53" i="6" s="1"/>
  <c r="K53" i="6" s="1"/>
  <c r="D49" i="6"/>
  <c r="F49" i="6" s="1"/>
  <c r="D45" i="6"/>
  <c r="F45" i="6" s="1"/>
  <c r="K45" i="6" s="1"/>
  <c r="T45" i="6" s="1"/>
  <c r="D41" i="6"/>
  <c r="F41" i="6" s="1"/>
  <c r="K41" i="6" s="1"/>
  <c r="D37" i="6"/>
  <c r="F37" i="6" s="1"/>
  <c r="K37" i="6" s="1"/>
  <c r="T37" i="6" s="1"/>
  <c r="D33" i="6"/>
  <c r="F33" i="6" s="1"/>
  <c r="D29" i="6"/>
  <c r="F29" i="6" s="1"/>
  <c r="K29" i="6" s="1"/>
  <c r="D25" i="6"/>
  <c r="F25" i="6" s="1"/>
  <c r="M25" i="6" s="1"/>
  <c r="D21" i="6"/>
  <c r="F21" i="6" s="1"/>
  <c r="K21" i="6" s="1"/>
  <c r="D156" i="6"/>
  <c r="F156" i="6" s="1"/>
  <c r="D152" i="6"/>
  <c r="F152" i="6" s="1"/>
  <c r="K152" i="6" s="1"/>
  <c r="T152" i="6" s="1"/>
  <c r="D148" i="6"/>
  <c r="F148" i="6" s="1"/>
  <c r="D144" i="6"/>
  <c r="F144" i="6" s="1"/>
  <c r="K144" i="6" s="1"/>
  <c r="T144" i="6" s="1"/>
  <c r="D140" i="6"/>
  <c r="F140" i="6" s="1"/>
  <c r="D136" i="6"/>
  <c r="F136" i="6" s="1"/>
  <c r="M136" i="6" s="1"/>
  <c r="V136" i="6" s="1"/>
  <c r="D132" i="6"/>
  <c r="F132" i="6" s="1"/>
  <c r="L132" i="6" s="1"/>
  <c r="U132" i="6" s="1"/>
  <c r="D128" i="6"/>
  <c r="F128" i="6" s="1"/>
  <c r="L128" i="6" s="1"/>
  <c r="U128" i="6" s="1"/>
  <c r="D124" i="6"/>
  <c r="F124" i="6" s="1"/>
  <c r="D120" i="6"/>
  <c r="E120" i="6" s="1"/>
  <c r="D116" i="6"/>
  <c r="F116" i="6" s="1"/>
  <c r="L116" i="6" s="1"/>
  <c r="U116" i="6" s="1"/>
  <c r="D112" i="6"/>
  <c r="F112" i="6" s="1"/>
  <c r="L112" i="6" s="1"/>
  <c r="U112" i="6" s="1"/>
  <c r="D108" i="6"/>
  <c r="F108" i="6" s="1"/>
  <c r="D104" i="6"/>
  <c r="F104" i="6" s="1"/>
  <c r="N104" i="6" s="1"/>
  <c r="W104" i="6" s="1"/>
  <c r="D100" i="6"/>
  <c r="F100" i="6" s="1"/>
  <c r="N100" i="6" s="1"/>
  <c r="W100" i="6" s="1"/>
  <c r="D92" i="6"/>
  <c r="F92" i="6" s="1"/>
  <c r="N92" i="6" s="1"/>
  <c r="W92" i="6" s="1"/>
  <c r="D88" i="6"/>
  <c r="F88" i="6" s="1"/>
  <c r="D84" i="6"/>
  <c r="F84" i="6" s="1"/>
  <c r="L84" i="6" s="1"/>
  <c r="U84" i="6" s="1"/>
  <c r="D80" i="6"/>
  <c r="F80" i="6" s="1"/>
  <c r="D76" i="6"/>
  <c r="F76" i="6" s="1"/>
  <c r="N76" i="6" s="1"/>
  <c r="W76" i="6" s="1"/>
  <c r="D72" i="6"/>
  <c r="F72" i="6" s="1"/>
  <c r="D68" i="6"/>
  <c r="F68" i="6" s="1"/>
  <c r="L68" i="6" s="1"/>
  <c r="U68" i="6" s="1"/>
  <c r="D64" i="6"/>
  <c r="F64" i="6" s="1"/>
  <c r="J64" i="6" s="1"/>
  <c r="S64" i="6" s="1"/>
  <c r="D60" i="6"/>
  <c r="F60" i="6" s="1"/>
  <c r="H60" i="6" s="1"/>
  <c r="P60" i="6" s="1"/>
  <c r="D56" i="6"/>
  <c r="F56" i="6" s="1"/>
  <c r="D52" i="6"/>
  <c r="F52" i="6" s="1"/>
  <c r="D48" i="6"/>
  <c r="F48" i="6" s="1"/>
  <c r="M48" i="6" s="1"/>
  <c r="V48" i="6" s="1"/>
  <c r="D44" i="6"/>
  <c r="F44" i="6" s="1"/>
  <c r="L44" i="6" s="1"/>
  <c r="U44" i="6" s="1"/>
  <c r="D40" i="6"/>
  <c r="F40" i="6" s="1"/>
  <c r="D36" i="6"/>
  <c r="F36" i="6" s="1"/>
  <c r="L36" i="6" s="1"/>
  <c r="U36" i="6" s="1"/>
  <c r="D32" i="6"/>
  <c r="F32" i="6" s="1"/>
  <c r="J32" i="6" s="1"/>
  <c r="S32" i="6" s="1"/>
  <c r="D28" i="6"/>
  <c r="F28" i="6" s="1"/>
  <c r="K28" i="6" s="1"/>
  <c r="T28" i="6" s="1"/>
  <c r="D24" i="6"/>
  <c r="F24" i="6" s="1"/>
  <c r="D20" i="6"/>
  <c r="F20" i="6" s="1"/>
  <c r="D155" i="6"/>
  <c r="F155" i="6" s="1"/>
  <c r="L155" i="6" s="1"/>
  <c r="U155" i="6" s="1"/>
  <c r="D151" i="6"/>
  <c r="F151" i="6" s="1"/>
  <c r="J151" i="6" s="1"/>
  <c r="S151" i="6" s="1"/>
  <c r="D147" i="6"/>
  <c r="F147" i="6" s="1"/>
  <c r="D143" i="6"/>
  <c r="F143" i="6" s="1"/>
  <c r="K143" i="6" s="1"/>
  <c r="T143" i="6" s="1"/>
  <c r="D139" i="6"/>
  <c r="D135" i="6"/>
  <c r="F135" i="6" s="1"/>
  <c r="N135" i="6" s="1"/>
  <c r="W135" i="6" s="1"/>
  <c r="D131" i="6"/>
  <c r="F131" i="6" s="1"/>
  <c r="D127" i="6"/>
  <c r="E127" i="6" s="1"/>
  <c r="F127" i="6" s="1"/>
  <c r="D123" i="6"/>
  <c r="F123" i="6" s="1"/>
  <c r="N123" i="6" s="1"/>
  <c r="W123" i="6" s="1"/>
  <c r="D119" i="6"/>
  <c r="F119" i="6" s="1"/>
  <c r="L119" i="6" s="1"/>
  <c r="U119" i="6" s="1"/>
  <c r="D115" i="6"/>
  <c r="F115" i="6" s="1"/>
  <c r="D111" i="6"/>
  <c r="F111" i="6" s="1"/>
  <c r="D107" i="6"/>
  <c r="F107" i="6" s="1"/>
  <c r="G107" i="6" s="1"/>
  <c r="O107" i="6" s="1"/>
  <c r="D103" i="6"/>
  <c r="F103" i="6" s="1"/>
  <c r="H103" i="6" s="1"/>
  <c r="P103" i="6" s="1"/>
  <c r="D99" i="6"/>
  <c r="F99" i="6" s="1"/>
  <c r="D95" i="6"/>
  <c r="F95" i="6" s="1"/>
  <c r="N95" i="6" s="1"/>
  <c r="W95" i="6" s="1"/>
  <c r="D91" i="6"/>
  <c r="F91" i="6" s="1"/>
  <c r="K91" i="6" s="1"/>
  <c r="T91" i="6" s="1"/>
  <c r="R92" i="5"/>
  <c r="O92" i="5"/>
  <c r="Q92" i="5"/>
  <c r="I92" i="5"/>
  <c r="N92" i="5"/>
  <c r="L92" i="5"/>
  <c r="K92" i="5"/>
  <c r="J92" i="5"/>
  <c r="F92" i="5"/>
  <c r="M92" i="5"/>
  <c r="H92" i="5"/>
  <c r="P92" i="5"/>
  <c r="G92" i="5"/>
  <c r="E92" i="5"/>
  <c r="R84" i="5"/>
  <c r="O84" i="5"/>
  <c r="P84" i="5"/>
  <c r="I84" i="5"/>
  <c r="F84" i="5"/>
  <c r="Q84" i="5"/>
  <c r="M84" i="5"/>
  <c r="H84" i="5"/>
  <c r="L84" i="5"/>
  <c r="K84" i="5"/>
  <c r="E84" i="5"/>
  <c r="N84" i="5"/>
  <c r="J84" i="5"/>
  <c r="G84" i="5"/>
  <c r="R76" i="5"/>
  <c r="O76" i="5"/>
  <c r="I76" i="5"/>
  <c r="L76" i="5"/>
  <c r="K76" i="5"/>
  <c r="J76" i="5"/>
  <c r="F76" i="5"/>
  <c r="M76" i="5"/>
  <c r="P76" i="5"/>
  <c r="Q76" i="5"/>
  <c r="G76" i="5"/>
  <c r="E76" i="5"/>
  <c r="H76" i="5"/>
  <c r="N76" i="5"/>
  <c r="R64" i="5"/>
  <c r="O64" i="5"/>
  <c r="I64" i="5"/>
  <c r="N64" i="5"/>
  <c r="H64" i="5"/>
  <c r="G64" i="5"/>
  <c r="F64" i="5"/>
  <c r="P64" i="5"/>
  <c r="M64" i="5"/>
  <c r="Q64" i="5"/>
  <c r="J64" i="5"/>
  <c r="E64" i="5"/>
  <c r="K64" i="5"/>
  <c r="L64" i="5"/>
  <c r="R56" i="5"/>
  <c r="O56" i="5"/>
  <c r="N56" i="5"/>
  <c r="M56" i="5"/>
  <c r="I56" i="5"/>
  <c r="P56" i="5"/>
  <c r="F56" i="5"/>
  <c r="Q56" i="5"/>
  <c r="L56" i="5"/>
  <c r="H56" i="5"/>
  <c r="K56" i="5"/>
  <c r="J56" i="5"/>
  <c r="G56" i="5"/>
  <c r="E56" i="5"/>
  <c r="R48" i="5"/>
  <c r="O48" i="5"/>
  <c r="I48" i="5"/>
  <c r="H48" i="5"/>
  <c r="G48" i="5"/>
  <c r="F48" i="5"/>
  <c r="M48" i="5"/>
  <c r="P48" i="5"/>
  <c r="L48" i="5"/>
  <c r="E48" i="5"/>
  <c r="K48" i="5"/>
  <c r="N48" i="5"/>
  <c r="J48" i="5"/>
  <c r="Q48" i="5"/>
  <c r="R40" i="5"/>
  <c r="O40" i="5"/>
  <c r="Q40" i="5"/>
  <c r="P40" i="5"/>
  <c r="N40" i="5"/>
  <c r="M40" i="5"/>
  <c r="I40" i="5"/>
  <c r="L40" i="5"/>
  <c r="K40" i="5"/>
  <c r="G40" i="5"/>
  <c r="J40" i="5"/>
  <c r="E40" i="5"/>
  <c r="H40" i="5"/>
  <c r="F40" i="5"/>
  <c r="R32" i="5"/>
  <c r="O32" i="5"/>
  <c r="I32" i="5"/>
  <c r="M32" i="5"/>
  <c r="H32" i="5"/>
  <c r="G32" i="5"/>
  <c r="F32" i="5"/>
  <c r="P32" i="5"/>
  <c r="Q32" i="5"/>
  <c r="N32" i="5"/>
  <c r="K32" i="5"/>
  <c r="E32" i="5"/>
  <c r="L32" i="5"/>
  <c r="J32" i="5"/>
  <c r="R16" i="5"/>
  <c r="O16" i="5"/>
  <c r="I16" i="5"/>
  <c r="H16" i="5"/>
  <c r="G16" i="5"/>
  <c r="F16" i="5"/>
  <c r="P16" i="5"/>
  <c r="N16" i="5"/>
  <c r="L16" i="5"/>
  <c r="Q16" i="5"/>
  <c r="K16" i="5"/>
  <c r="E16" i="5"/>
  <c r="B9" i="9" s="1"/>
  <c r="M16" i="5"/>
  <c r="J16" i="5"/>
  <c r="D86" i="6"/>
  <c r="F86" i="6" s="1"/>
  <c r="N86" i="6" s="1"/>
  <c r="W86" i="6" s="1"/>
  <c r="D78" i="6"/>
  <c r="F78" i="6" s="1"/>
  <c r="D66" i="6"/>
  <c r="F66" i="6" s="1"/>
  <c r="K66" i="6" s="1"/>
  <c r="D46" i="6"/>
  <c r="F46" i="6" s="1"/>
  <c r="D85" i="6"/>
  <c r="F85" i="6" s="1"/>
  <c r="K85" i="6" s="1"/>
  <c r="T85" i="6" s="1"/>
  <c r="D96" i="6"/>
  <c r="F96" i="6" s="1"/>
  <c r="N96" i="6" s="1"/>
  <c r="W96" i="6" s="1"/>
  <c r="D17" i="6"/>
  <c r="F17" i="6" s="1"/>
  <c r="N17" i="6" s="1"/>
  <c r="D87" i="6"/>
  <c r="F87" i="6" s="1"/>
  <c r="D83" i="6"/>
  <c r="F83" i="6" s="1"/>
  <c r="L83" i="6" s="1"/>
  <c r="U83" i="6" s="1"/>
  <c r="D79" i="6"/>
  <c r="F79" i="6" s="1"/>
  <c r="M79" i="6" s="1"/>
  <c r="D75" i="6"/>
  <c r="F75" i="6" s="1"/>
  <c r="L75" i="6" s="1"/>
  <c r="U75" i="6" s="1"/>
  <c r="D71" i="6"/>
  <c r="F71" i="6" s="1"/>
  <c r="D67" i="6"/>
  <c r="F67" i="6" s="1"/>
  <c r="L67" i="6" s="1"/>
  <c r="U67" i="6" s="1"/>
  <c r="D63" i="6"/>
  <c r="F63" i="6" s="1"/>
  <c r="M63" i="6" s="1"/>
  <c r="V63" i="6" s="1"/>
  <c r="D59" i="6"/>
  <c r="F59" i="6" s="1"/>
  <c r="L59" i="6" s="1"/>
  <c r="D55" i="6"/>
  <c r="F55" i="6" s="1"/>
  <c r="D51" i="6"/>
  <c r="F51" i="6" s="1"/>
  <c r="L51" i="6" s="1"/>
  <c r="U51" i="6" s="1"/>
  <c r="D47" i="6"/>
  <c r="F47" i="6" s="1"/>
  <c r="N47" i="6" s="1"/>
  <c r="W47" i="6" s="1"/>
  <c r="D43" i="6"/>
  <c r="F43" i="6" s="1"/>
  <c r="L43" i="6" s="1"/>
  <c r="U43" i="6" s="1"/>
  <c r="D39" i="6"/>
  <c r="F39" i="6" s="1"/>
  <c r="D35" i="6"/>
  <c r="F35" i="6" s="1"/>
  <c r="L35" i="6" s="1"/>
  <c r="D31" i="6"/>
  <c r="F31" i="6" s="1"/>
  <c r="D27" i="6"/>
  <c r="F27" i="6" s="1"/>
  <c r="D23" i="6"/>
  <c r="F23" i="6" s="1"/>
  <c r="D19" i="6"/>
  <c r="F19" i="6" s="1"/>
  <c r="N19" i="6" s="1"/>
  <c r="W19" i="6" s="1"/>
  <c r="D154" i="6"/>
  <c r="F154" i="6" s="1"/>
  <c r="N154" i="6" s="1"/>
  <c r="W154" i="6" s="1"/>
  <c r="D150" i="6"/>
  <c r="F150" i="6" s="1"/>
  <c r="N150" i="6" s="1"/>
  <c r="W150" i="6" s="1"/>
  <c r="D146" i="6"/>
  <c r="F146" i="6" s="1"/>
  <c r="D142" i="6"/>
  <c r="F142" i="6" s="1"/>
  <c r="N142" i="6" s="1"/>
  <c r="W142" i="6" s="1"/>
  <c r="D138" i="6"/>
  <c r="F138" i="6" s="1"/>
  <c r="L138" i="6" s="1"/>
  <c r="U138" i="6" s="1"/>
  <c r="D134" i="6"/>
  <c r="F134" i="6" s="1"/>
  <c r="H134" i="6" s="1"/>
  <c r="P134" i="6" s="1"/>
  <c r="D130" i="6"/>
  <c r="F130" i="6" s="1"/>
  <c r="D126" i="6"/>
  <c r="F126" i="6" s="1"/>
  <c r="K126" i="6" s="1"/>
  <c r="T126" i="6" s="1"/>
  <c r="D122" i="6"/>
  <c r="F122" i="6" s="1"/>
  <c r="H122" i="6" s="1"/>
  <c r="P122" i="6" s="1"/>
  <c r="D118" i="6"/>
  <c r="F118" i="6" s="1"/>
  <c r="J118" i="6" s="1"/>
  <c r="S118" i="6" s="1"/>
  <c r="D114" i="6"/>
  <c r="F114" i="6" s="1"/>
  <c r="D110" i="6"/>
  <c r="F110" i="6" s="1"/>
  <c r="K110" i="6" s="1"/>
  <c r="T110" i="6" s="1"/>
  <c r="D106" i="6"/>
  <c r="F106" i="6" s="1"/>
  <c r="G106" i="6" s="1"/>
  <c r="O106" i="6" s="1"/>
  <c r="D102" i="6"/>
  <c r="F102" i="6" s="1"/>
  <c r="L102" i="6" s="1"/>
  <c r="U102" i="6" s="1"/>
  <c r="D98" i="6"/>
  <c r="F98" i="6" s="1"/>
  <c r="D94" i="6"/>
  <c r="F94" i="6" s="1"/>
  <c r="E139" i="6"/>
  <c r="F139" i="6" s="1"/>
  <c r="E125" i="6"/>
  <c r="R125" i="6" s="1"/>
  <c r="R48" i="6"/>
  <c r="R68" i="6"/>
  <c r="R40" i="6"/>
  <c r="M102" i="6"/>
  <c r="V102" i="6" s="1"/>
  <c r="G98" i="6"/>
  <c r="O98" i="6" s="1"/>
  <c r="I84" i="6"/>
  <c r="Q84" i="6" s="1"/>
  <c r="I68" i="6"/>
  <c r="Q68" i="6" s="1"/>
  <c r="M52" i="6"/>
  <c r="V52" i="6" s="1"/>
  <c r="I36" i="6"/>
  <c r="Q36" i="6" s="1"/>
  <c r="M20" i="6"/>
  <c r="V20" i="6" s="1"/>
  <c r="R93" i="6"/>
  <c r="N93" i="6"/>
  <c r="W93" i="6" s="1"/>
  <c r="R136" i="6"/>
  <c r="R100" i="6"/>
  <c r="L100" i="6"/>
  <c r="U100" i="6" s="1"/>
  <c r="R154" i="6"/>
  <c r="R153" i="6"/>
  <c r="R138" i="6"/>
  <c r="R146" i="6"/>
  <c r="R121" i="6"/>
  <c r="R145" i="6"/>
  <c r="R52" i="6"/>
  <c r="R134" i="6"/>
  <c r="R141" i="6"/>
  <c r="R129" i="6"/>
  <c r="R113" i="6"/>
  <c r="R97" i="6"/>
  <c r="R109" i="6"/>
  <c r="I78" i="6"/>
  <c r="Q78" i="6" s="1"/>
  <c r="I70" i="6"/>
  <c r="I46" i="6"/>
  <c r="H38" i="6"/>
  <c r="G115" i="6"/>
  <c r="O115" i="6" s="1"/>
  <c r="J111" i="6"/>
  <c r="S111" i="6" s="1"/>
  <c r="G91" i="6"/>
  <c r="O91" i="6" s="1"/>
  <c r="Q148" i="6"/>
  <c r="R124" i="6"/>
  <c r="R108" i="6"/>
  <c r="R104" i="6"/>
  <c r="U148" i="6"/>
  <c r="G89" i="6"/>
  <c r="O89" i="6" s="1"/>
  <c r="H142" i="6"/>
  <c r="P142" i="6" s="1"/>
  <c r="J106" i="6"/>
  <c r="S106" i="6" s="1"/>
  <c r="I94" i="6"/>
  <c r="Q94" i="6" s="1"/>
  <c r="R156" i="6"/>
  <c r="R152" i="6"/>
  <c r="R148" i="6"/>
  <c r="R144" i="6"/>
  <c r="R140" i="6"/>
  <c r="R131" i="6"/>
  <c r="R123" i="6"/>
  <c r="R119" i="6"/>
  <c r="R115" i="6"/>
  <c r="R111" i="6"/>
  <c r="R107" i="6"/>
  <c r="R103" i="6"/>
  <c r="R99" i="6"/>
  <c r="R95" i="6"/>
  <c r="R91" i="6"/>
  <c r="V148" i="6"/>
  <c r="L47" i="6"/>
  <c r="U47" i="6" s="1"/>
  <c r="P148" i="6"/>
  <c r="J88" i="6"/>
  <c r="R80" i="6"/>
  <c r="J80" i="6"/>
  <c r="S80" i="6" s="1"/>
  <c r="J72" i="6"/>
  <c r="S72" i="6" s="1"/>
  <c r="J40" i="6"/>
  <c r="S40" i="6" s="1"/>
  <c r="O148" i="6"/>
  <c r="R155" i="6"/>
  <c r="R147" i="6"/>
  <c r="R139" i="6"/>
  <c r="R130" i="6"/>
  <c r="R122" i="6"/>
  <c r="R114" i="6"/>
  <c r="R106" i="6"/>
  <c r="R98" i="6"/>
  <c r="E2" i="8" s="1"/>
  <c r="S148" i="6"/>
  <c r="K44" i="6"/>
  <c r="T44" i="6" s="1"/>
  <c r="R38" i="6"/>
  <c r="H20" i="6"/>
  <c r="P20" i="6" s="1"/>
  <c r="R33" i="6"/>
  <c r="M156" i="6"/>
  <c r="V156" i="6" s="1"/>
  <c r="K156" i="6"/>
  <c r="T156" i="6" s="1"/>
  <c r="L156" i="6"/>
  <c r="U156" i="6" s="1"/>
  <c r="H156" i="6"/>
  <c r="P156" i="6" s="1"/>
  <c r="J156" i="6"/>
  <c r="S156" i="6" s="1"/>
  <c r="I156" i="6"/>
  <c r="Q156" i="6" s="1"/>
  <c r="G156" i="6"/>
  <c r="O156" i="6" s="1"/>
  <c r="N156" i="6"/>
  <c r="W156" i="6" s="1"/>
  <c r="L144" i="6"/>
  <c r="U144" i="6" s="1"/>
  <c r="G144" i="6"/>
  <c r="O144" i="6" s="1"/>
  <c r="N140" i="6"/>
  <c r="W140" i="6" s="1"/>
  <c r="L140" i="6"/>
  <c r="U140" i="6" s="1"/>
  <c r="K140" i="6"/>
  <c r="T140" i="6" s="1"/>
  <c r="H140" i="6"/>
  <c r="P140" i="6" s="1"/>
  <c r="J140" i="6"/>
  <c r="S140" i="6" s="1"/>
  <c r="I140" i="6"/>
  <c r="Q140" i="6" s="1"/>
  <c r="M140" i="6"/>
  <c r="V140" i="6" s="1"/>
  <c r="G140" i="6"/>
  <c r="O140" i="6" s="1"/>
  <c r="M132" i="6"/>
  <c r="V132" i="6" s="1"/>
  <c r="N132" i="6"/>
  <c r="W132" i="6" s="1"/>
  <c r="J132" i="6"/>
  <c r="S132" i="6" s="1"/>
  <c r="I132" i="6"/>
  <c r="Q132" i="6" s="1"/>
  <c r="G132" i="6"/>
  <c r="O132" i="6" s="1"/>
  <c r="K132" i="6"/>
  <c r="T132" i="6" s="1"/>
  <c r="N128" i="6"/>
  <c r="W128" i="6" s="1"/>
  <c r="I128" i="6"/>
  <c r="Q128" i="6" s="1"/>
  <c r="M124" i="6"/>
  <c r="V124" i="6" s="1"/>
  <c r="N124" i="6"/>
  <c r="W124" i="6" s="1"/>
  <c r="L124" i="6"/>
  <c r="U124" i="6" s="1"/>
  <c r="J124" i="6"/>
  <c r="S124" i="6" s="1"/>
  <c r="I124" i="6"/>
  <c r="Q124" i="6" s="1"/>
  <c r="G124" i="6"/>
  <c r="O124" i="6" s="1"/>
  <c r="K124" i="6"/>
  <c r="T124" i="6" s="1"/>
  <c r="H124" i="6"/>
  <c r="P124" i="6" s="1"/>
  <c r="M116" i="6"/>
  <c r="V116" i="6" s="1"/>
  <c r="N116" i="6"/>
  <c r="W116" i="6" s="1"/>
  <c r="J116" i="6"/>
  <c r="S116" i="6" s="1"/>
  <c r="I116" i="6"/>
  <c r="Q116" i="6" s="1"/>
  <c r="G116" i="6"/>
  <c r="O116" i="6" s="1"/>
  <c r="H116" i="6"/>
  <c r="P116" i="6" s="1"/>
  <c r="N112" i="6"/>
  <c r="W112" i="6" s="1"/>
  <c r="I112" i="6"/>
  <c r="Q112" i="6" s="1"/>
  <c r="M108" i="6"/>
  <c r="V108" i="6" s="1"/>
  <c r="N108" i="6"/>
  <c r="W108" i="6" s="1"/>
  <c r="L108" i="6"/>
  <c r="U108" i="6" s="1"/>
  <c r="J108" i="6"/>
  <c r="S108" i="6" s="1"/>
  <c r="I108" i="6"/>
  <c r="Q108" i="6" s="1"/>
  <c r="G108" i="6"/>
  <c r="O108" i="6" s="1"/>
  <c r="K108" i="6"/>
  <c r="T108" i="6" s="1"/>
  <c r="H108" i="6"/>
  <c r="P108" i="6" s="1"/>
  <c r="N153" i="6"/>
  <c r="W153" i="6" s="1"/>
  <c r="L153" i="6"/>
  <c r="U153" i="6" s="1"/>
  <c r="K153" i="6"/>
  <c r="T153" i="6" s="1"/>
  <c r="H153" i="6"/>
  <c r="P153" i="6" s="1"/>
  <c r="J153" i="6"/>
  <c r="S153" i="6" s="1"/>
  <c r="M149" i="6"/>
  <c r="V149" i="6" s="1"/>
  <c r="I149" i="6"/>
  <c r="Q149" i="6" s="1"/>
  <c r="N141" i="6"/>
  <c r="W141" i="6" s="1"/>
  <c r="J141" i="6"/>
  <c r="S141" i="6" s="1"/>
  <c r="L141" i="6"/>
  <c r="U141" i="6" s="1"/>
  <c r="G141" i="6"/>
  <c r="O141" i="6" s="1"/>
  <c r="K141" i="6"/>
  <c r="T141" i="6" s="1"/>
  <c r="H141" i="6"/>
  <c r="P141" i="6" s="1"/>
  <c r="L117" i="6"/>
  <c r="U117" i="6" s="1"/>
  <c r="M109" i="6"/>
  <c r="V109" i="6" s="1"/>
  <c r="L109" i="6"/>
  <c r="U109" i="6" s="1"/>
  <c r="J109" i="6"/>
  <c r="S109" i="6" s="1"/>
  <c r="I109" i="6"/>
  <c r="Q109" i="6" s="1"/>
  <c r="K109" i="6"/>
  <c r="T109" i="6" s="1"/>
  <c r="L152" i="6"/>
  <c r="U152" i="6" s="1"/>
  <c r="M152" i="6"/>
  <c r="V152" i="6" s="1"/>
  <c r="H152" i="6"/>
  <c r="P152" i="6" s="1"/>
  <c r="J152" i="6"/>
  <c r="S152" i="6" s="1"/>
  <c r="G152" i="6"/>
  <c r="O152" i="6" s="1"/>
  <c r="I152" i="6"/>
  <c r="Q152" i="6" s="1"/>
  <c r="M17" i="6"/>
  <c r="R87" i="6"/>
  <c r="N79" i="6"/>
  <c r="L79" i="6"/>
  <c r="K79" i="6"/>
  <c r="G79" i="6"/>
  <c r="H79" i="6"/>
  <c r="J79" i="6"/>
  <c r="M71" i="6"/>
  <c r="N71" i="6"/>
  <c r="L71" i="6"/>
  <c r="K71" i="6"/>
  <c r="I71" i="6"/>
  <c r="G71" i="6"/>
  <c r="H71" i="6"/>
  <c r="J71" i="6"/>
  <c r="N63" i="6"/>
  <c r="W63" i="6" s="1"/>
  <c r="L63" i="6"/>
  <c r="U63" i="6" s="1"/>
  <c r="J63" i="6"/>
  <c r="S63" i="6" s="1"/>
  <c r="I63" i="6"/>
  <c r="Q63" i="6" s="1"/>
  <c r="G63" i="6"/>
  <c r="O63" i="6" s="1"/>
  <c r="H63" i="6"/>
  <c r="P63" i="6" s="1"/>
  <c r="M55" i="6"/>
  <c r="N55" i="6"/>
  <c r="L55" i="6"/>
  <c r="J55" i="6"/>
  <c r="K55" i="6"/>
  <c r="I55" i="6"/>
  <c r="G55" i="6"/>
  <c r="H55" i="6"/>
  <c r="I47" i="6"/>
  <c r="Q47" i="6" s="1"/>
  <c r="M39" i="6"/>
  <c r="V39" i="6" s="1"/>
  <c r="N39" i="6"/>
  <c r="W39" i="6" s="1"/>
  <c r="L39" i="6"/>
  <c r="U39" i="6" s="1"/>
  <c r="J39" i="6"/>
  <c r="S39" i="6" s="1"/>
  <c r="K39" i="6"/>
  <c r="T39" i="6" s="1"/>
  <c r="I39" i="6"/>
  <c r="Q39" i="6" s="1"/>
  <c r="G39" i="6"/>
  <c r="O39" i="6" s="1"/>
  <c r="H39" i="6"/>
  <c r="P39" i="6" s="1"/>
  <c r="R31" i="6"/>
  <c r="M19" i="6"/>
  <c r="V19" i="6" s="1"/>
  <c r="L19" i="6"/>
  <c r="U19" i="6" s="1"/>
  <c r="J19" i="6"/>
  <c r="S19" i="6" s="1"/>
  <c r="I19" i="6"/>
  <c r="Q19" i="6" s="1"/>
  <c r="K19" i="6"/>
  <c r="T19" i="6" s="1"/>
  <c r="H19" i="6"/>
  <c r="P19" i="6" s="1"/>
  <c r="M104" i="6"/>
  <c r="V104" i="6" s="1"/>
  <c r="L104" i="6"/>
  <c r="U104" i="6" s="1"/>
  <c r="J104" i="6"/>
  <c r="S104" i="6" s="1"/>
  <c r="K104" i="6"/>
  <c r="T104" i="6" s="1"/>
  <c r="G104" i="6"/>
  <c r="O104" i="6" s="1"/>
  <c r="H104" i="6"/>
  <c r="P104" i="6" s="1"/>
  <c r="M96" i="6"/>
  <c r="V96" i="6" s="1"/>
  <c r="L96" i="6"/>
  <c r="U96" i="6" s="1"/>
  <c r="J96" i="6"/>
  <c r="S96" i="6" s="1"/>
  <c r="K96" i="6"/>
  <c r="T96" i="6" s="1"/>
  <c r="G96" i="6"/>
  <c r="O96" i="6" s="1"/>
  <c r="H96" i="6"/>
  <c r="P96" i="6" s="1"/>
  <c r="M77" i="6"/>
  <c r="J77" i="6"/>
  <c r="H77" i="6"/>
  <c r="L77" i="6"/>
  <c r="N77" i="6"/>
  <c r="I77" i="6"/>
  <c r="M61" i="6"/>
  <c r="N61" i="6"/>
  <c r="H61" i="6"/>
  <c r="L61" i="6"/>
  <c r="U61" i="6" s="1"/>
  <c r="I61" i="6"/>
  <c r="Q61" i="6" s="1"/>
  <c r="J61" i="6"/>
  <c r="M45" i="6"/>
  <c r="V45" i="6" s="1"/>
  <c r="H45" i="6"/>
  <c r="P45" i="6" s="1"/>
  <c r="N45" i="6"/>
  <c r="W45" i="6" s="1"/>
  <c r="L45" i="6"/>
  <c r="U45" i="6" s="1"/>
  <c r="G45" i="6"/>
  <c r="O45" i="6" s="1"/>
  <c r="I45" i="6"/>
  <c r="Q45" i="6" s="1"/>
  <c r="M29" i="6"/>
  <c r="N29" i="6"/>
  <c r="H29" i="6"/>
  <c r="L29" i="6"/>
  <c r="I29" i="6"/>
  <c r="J29" i="6"/>
  <c r="R83" i="6"/>
  <c r="L90" i="6"/>
  <c r="U90" i="6" s="1"/>
  <c r="I90" i="6"/>
  <c r="Q90" i="6" s="1"/>
  <c r="K86" i="6"/>
  <c r="T86" i="6" s="1"/>
  <c r="M86" i="6"/>
  <c r="V86" i="6" s="1"/>
  <c r="J86" i="6"/>
  <c r="S86" i="6" s="1"/>
  <c r="G86" i="6"/>
  <c r="O86" i="6" s="1"/>
  <c r="L86" i="6"/>
  <c r="U86" i="6" s="1"/>
  <c r="N82" i="6"/>
  <c r="K82" i="6"/>
  <c r="M82" i="6"/>
  <c r="L82" i="6"/>
  <c r="J82" i="6"/>
  <c r="H82" i="6"/>
  <c r="I82" i="6"/>
  <c r="K78" i="6"/>
  <c r="T78" i="6" s="1"/>
  <c r="G78" i="6"/>
  <c r="O78" i="6" s="1"/>
  <c r="N70" i="6"/>
  <c r="K70" i="6"/>
  <c r="J70" i="6"/>
  <c r="G70" i="6"/>
  <c r="M70" i="6"/>
  <c r="L70" i="6"/>
  <c r="M62" i="6"/>
  <c r="V62" i="6" s="1"/>
  <c r="G62" i="6"/>
  <c r="O62" i="6" s="1"/>
  <c r="N58" i="6"/>
  <c r="M58" i="6"/>
  <c r="K58" i="6"/>
  <c r="J58" i="6"/>
  <c r="L58" i="6"/>
  <c r="H58" i="6"/>
  <c r="I58" i="6"/>
  <c r="K54" i="6"/>
  <c r="M54" i="6"/>
  <c r="J54" i="6"/>
  <c r="G54" i="6"/>
  <c r="N50" i="6"/>
  <c r="W50" i="6" s="1"/>
  <c r="K50" i="6"/>
  <c r="T50" i="6" s="1"/>
  <c r="L50" i="6"/>
  <c r="U50" i="6" s="1"/>
  <c r="H50" i="6"/>
  <c r="P50" i="6" s="1"/>
  <c r="I50" i="6"/>
  <c r="Q50" i="6" s="1"/>
  <c r="M46" i="6"/>
  <c r="K46" i="6"/>
  <c r="J46" i="6"/>
  <c r="G46" i="6"/>
  <c r="J38" i="6"/>
  <c r="L38" i="6"/>
  <c r="J34" i="6"/>
  <c r="S34" i="6" s="1"/>
  <c r="N30" i="6"/>
  <c r="W30" i="6" s="1"/>
  <c r="M30" i="6"/>
  <c r="V30" i="6" s="1"/>
  <c r="H30" i="6"/>
  <c r="P30" i="6" s="1"/>
  <c r="L30" i="6"/>
  <c r="U30" i="6" s="1"/>
  <c r="G30" i="6"/>
  <c r="O30" i="6" s="1"/>
  <c r="K26" i="6"/>
  <c r="T26" i="6" s="1"/>
  <c r="I26" i="6"/>
  <c r="Q26" i="6" s="1"/>
  <c r="N22" i="6"/>
  <c r="W22" i="6" s="1"/>
  <c r="K22" i="6"/>
  <c r="T22" i="6" s="1"/>
  <c r="M22" i="6"/>
  <c r="V22" i="6" s="1"/>
  <c r="J22" i="6"/>
  <c r="S22" i="6" s="1"/>
  <c r="H22" i="6"/>
  <c r="P22" i="6" s="1"/>
  <c r="G22" i="6"/>
  <c r="O22" i="6" s="1"/>
  <c r="L22" i="6"/>
  <c r="U22" i="6" s="1"/>
  <c r="N18" i="6"/>
  <c r="W18" i="6" s="1"/>
  <c r="M18" i="6"/>
  <c r="V18" i="6" s="1"/>
  <c r="L18" i="6"/>
  <c r="U18" i="6" s="1"/>
  <c r="H18" i="6"/>
  <c r="P18" i="6" s="1"/>
  <c r="J18" i="6"/>
  <c r="S18" i="6" s="1"/>
  <c r="M155" i="6"/>
  <c r="V155" i="6" s="1"/>
  <c r="N155" i="6"/>
  <c r="W155" i="6" s="1"/>
  <c r="J155" i="6"/>
  <c r="S155" i="6" s="1"/>
  <c r="K155" i="6"/>
  <c r="T155" i="6" s="1"/>
  <c r="I155" i="6"/>
  <c r="Q155" i="6" s="1"/>
  <c r="H155" i="6"/>
  <c r="P155" i="6" s="1"/>
  <c r="N151" i="6"/>
  <c r="W151" i="6" s="1"/>
  <c r="L151" i="6"/>
  <c r="U151" i="6" s="1"/>
  <c r="L147" i="6"/>
  <c r="U147" i="6" s="1"/>
  <c r="M147" i="6"/>
  <c r="V147" i="6" s="1"/>
  <c r="K147" i="6"/>
  <c r="T147" i="6" s="1"/>
  <c r="N147" i="6"/>
  <c r="W147" i="6" s="1"/>
  <c r="H147" i="6"/>
  <c r="P147" i="6" s="1"/>
  <c r="I147" i="6"/>
  <c r="Q147" i="6" s="1"/>
  <c r="G147" i="6"/>
  <c r="O147" i="6" s="1"/>
  <c r="J147" i="6"/>
  <c r="S147" i="6" s="1"/>
  <c r="L143" i="6"/>
  <c r="U143" i="6" s="1"/>
  <c r="M143" i="6"/>
  <c r="V143" i="6" s="1"/>
  <c r="N143" i="6"/>
  <c r="W143" i="6" s="1"/>
  <c r="J143" i="6"/>
  <c r="S143" i="6" s="1"/>
  <c r="H143" i="6"/>
  <c r="P143" i="6" s="1"/>
  <c r="G143" i="6"/>
  <c r="O143" i="6" s="1"/>
  <c r="K135" i="6"/>
  <c r="T135" i="6" s="1"/>
  <c r="I135" i="6"/>
  <c r="Q135" i="6" s="1"/>
  <c r="N131" i="6"/>
  <c r="W131" i="6" s="1"/>
  <c r="L131" i="6"/>
  <c r="U131" i="6" s="1"/>
  <c r="M131" i="6"/>
  <c r="V131" i="6" s="1"/>
  <c r="K131" i="6"/>
  <c r="T131" i="6" s="1"/>
  <c r="J131" i="6"/>
  <c r="S131" i="6" s="1"/>
  <c r="H131" i="6"/>
  <c r="P131" i="6" s="1"/>
  <c r="I131" i="6"/>
  <c r="Q131" i="6" s="1"/>
  <c r="L123" i="6"/>
  <c r="U123" i="6" s="1"/>
  <c r="K123" i="6"/>
  <c r="T123" i="6" s="1"/>
  <c r="M123" i="6"/>
  <c r="V123" i="6" s="1"/>
  <c r="I123" i="6"/>
  <c r="Q123" i="6" s="1"/>
  <c r="J123" i="6"/>
  <c r="S123" i="6" s="1"/>
  <c r="N115" i="6"/>
  <c r="W115" i="6" s="1"/>
  <c r="H115" i="6"/>
  <c r="P115" i="6" s="1"/>
  <c r="K111" i="6"/>
  <c r="T111" i="6" s="1"/>
  <c r="M111" i="6"/>
  <c r="V111" i="6" s="1"/>
  <c r="L107" i="6"/>
  <c r="U107" i="6" s="1"/>
  <c r="N99" i="6"/>
  <c r="W99" i="6" s="1"/>
  <c r="L99" i="6"/>
  <c r="U99" i="6" s="1"/>
  <c r="M99" i="6"/>
  <c r="V99" i="6" s="1"/>
  <c r="K99" i="6"/>
  <c r="T99" i="6" s="1"/>
  <c r="H99" i="6"/>
  <c r="P99" i="6" s="1"/>
  <c r="J99" i="6"/>
  <c r="S99" i="6" s="1"/>
  <c r="I99" i="6"/>
  <c r="Q99" i="6" s="1"/>
  <c r="L95" i="6"/>
  <c r="U95" i="6" s="1"/>
  <c r="K95" i="6"/>
  <c r="T95" i="6" s="1"/>
  <c r="M95" i="6"/>
  <c r="V95" i="6" s="1"/>
  <c r="H95" i="6"/>
  <c r="P95" i="6" s="1"/>
  <c r="G95" i="6"/>
  <c r="O95" i="6" s="1"/>
  <c r="I95" i="6"/>
  <c r="Q95" i="6" s="1"/>
  <c r="J91" i="6"/>
  <c r="S91" i="6" s="1"/>
  <c r="G58" i="6"/>
  <c r="G26" i="6"/>
  <c r="O26" i="6" s="1"/>
  <c r="G131" i="6"/>
  <c r="O131" i="6" s="1"/>
  <c r="I30" i="6"/>
  <c r="Q30" i="6" s="1"/>
  <c r="M145" i="6"/>
  <c r="V145" i="6" s="1"/>
  <c r="N145" i="6"/>
  <c r="W145" i="6" s="1"/>
  <c r="L145" i="6"/>
  <c r="U145" i="6" s="1"/>
  <c r="J145" i="6"/>
  <c r="S145" i="6" s="1"/>
  <c r="K145" i="6"/>
  <c r="T145" i="6" s="1"/>
  <c r="I145" i="6"/>
  <c r="Q145" i="6" s="1"/>
  <c r="G145" i="6"/>
  <c r="O145" i="6" s="1"/>
  <c r="H145" i="6"/>
  <c r="P145" i="6" s="1"/>
  <c r="M137" i="6"/>
  <c r="V137" i="6" s="1"/>
  <c r="L137" i="6"/>
  <c r="U137" i="6" s="1"/>
  <c r="J137" i="6"/>
  <c r="S137" i="6" s="1"/>
  <c r="K137" i="6"/>
  <c r="T137" i="6" s="1"/>
  <c r="G137" i="6"/>
  <c r="O137" i="6" s="1"/>
  <c r="H137" i="6"/>
  <c r="P137" i="6" s="1"/>
  <c r="M129" i="6"/>
  <c r="V129" i="6" s="1"/>
  <c r="N129" i="6"/>
  <c r="W129" i="6" s="1"/>
  <c r="K129" i="6"/>
  <c r="T129" i="6" s="1"/>
  <c r="I129" i="6"/>
  <c r="Q129" i="6" s="1"/>
  <c r="G129" i="6"/>
  <c r="O129" i="6" s="1"/>
  <c r="J129" i="6"/>
  <c r="S129" i="6" s="1"/>
  <c r="H129" i="6"/>
  <c r="P129" i="6" s="1"/>
  <c r="L129" i="6"/>
  <c r="U129" i="6" s="1"/>
  <c r="M121" i="6"/>
  <c r="V121" i="6" s="1"/>
  <c r="L121" i="6"/>
  <c r="U121" i="6" s="1"/>
  <c r="J121" i="6"/>
  <c r="S121" i="6" s="1"/>
  <c r="K121" i="6"/>
  <c r="T121" i="6" s="1"/>
  <c r="G121" i="6"/>
  <c r="O121" i="6" s="1"/>
  <c r="H121" i="6"/>
  <c r="P121" i="6" s="1"/>
  <c r="M113" i="6"/>
  <c r="V113" i="6" s="1"/>
  <c r="N113" i="6"/>
  <c r="W113" i="6" s="1"/>
  <c r="J113" i="6"/>
  <c r="S113" i="6" s="1"/>
  <c r="L113" i="6"/>
  <c r="U113" i="6" s="1"/>
  <c r="K113" i="6"/>
  <c r="T113" i="6" s="1"/>
  <c r="I113" i="6"/>
  <c r="Q113" i="6" s="1"/>
  <c r="G113" i="6"/>
  <c r="O113" i="6" s="1"/>
  <c r="H113" i="6"/>
  <c r="P113" i="6" s="1"/>
  <c r="M92" i="6"/>
  <c r="V92" i="6" s="1"/>
  <c r="I92" i="6"/>
  <c r="Q92" i="6" s="1"/>
  <c r="G149" i="6"/>
  <c r="O149" i="6" s="1"/>
  <c r="I153" i="6"/>
  <c r="Q153" i="6" s="1"/>
  <c r="M83" i="6"/>
  <c r="V83" i="6" s="1"/>
  <c r="N83" i="6"/>
  <c r="I83" i="6"/>
  <c r="G83" i="6"/>
  <c r="K83" i="6"/>
  <c r="H83" i="6"/>
  <c r="N75" i="6"/>
  <c r="W75" i="6" s="1"/>
  <c r="J75" i="6"/>
  <c r="S75" i="6" s="1"/>
  <c r="M67" i="6"/>
  <c r="V67" i="6" s="1"/>
  <c r="N67" i="6"/>
  <c r="W67" i="6" s="1"/>
  <c r="J67" i="6"/>
  <c r="S67" i="6" s="1"/>
  <c r="I67" i="6"/>
  <c r="Q67" i="6" s="1"/>
  <c r="G67" i="6"/>
  <c r="O67" i="6" s="1"/>
  <c r="H67" i="6"/>
  <c r="P67" i="6" s="1"/>
  <c r="N59" i="6"/>
  <c r="G59" i="6"/>
  <c r="M51" i="6"/>
  <c r="V51" i="6" s="1"/>
  <c r="N51" i="6"/>
  <c r="W51" i="6" s="1"/>
  <c r="J51" i="6"/>
  <c r="S51" i="6" s="1"/>
  <c r="I51" i="6"/>
  <c r="Q51" i="6" s="1"/>
  <c r="G51" i="6"/>
  <c r="O51" i="6" s="1"/>
  <c r="H51" i="6"/>
  <c r="P51" i="6" s="1"/>
  <c r="N43" i="6"/>
  <c r="W43" i="6" s="1"/>
  <c r="G43" i="6"/>
  <c r="O43" i="6" s="1"/>
  <c r="M35" i="6"/>
  <c r="V35" i="6" s="1"/>
  <c r="N35" i="6"/>
  <c r="W35" i="6" s="1"/>
  <c r="J35" i="6"/>
  <c r="I35" i="6"/>
  <c r="Q35" i="6" s="1"/>
  <c r="G35" i="6"/>
  <c r="O35" i="6" s="1"/>
  <c r="H35" i="6"/>
  <c r="P35" i="6" s="1"/>
  <c r="R23" i="6"/>
  <c r="G100" i="6"/>
  <c r="O100" i="6" s="1"/>
  <c r="M85" i="6"/>
  <c r="V85" i="6" s="1"/>
  <c r="N85" i="6"/>
  <c r="W85" i="6" s="1"/>
  <c r="J85" i="6"/>
  <c r="S85" i="6" s="1"/>
  <c r="H85" i="6"/>
  <c r="P85" i="6" s="1"/>
  <c r="G85" i="6"/>
  <c r="O85" i="6" s="1"/>
  <c r="I85" i="6"/>
  <c r="Q85" i="6" s="1"/>
  <c r="N69" i="6"/>
  <c r="W69" i="6" s="1"/>
  <c r="G69" i="6"/>
  <c r="O69" i="6" s="1"/>
  <c r="N53" i="6"/>
  <c r="G53" i="6"/>
  <c r="N37" i="6"/>
  <c r="W37" i="6" s="1"/>
  <c r="G37" i="6"/>
  <c r="O37" i="6" s="1"/>
  <c r="N21" i="6"/>
  <c r="G21" i="6"/>
  <c r="K103" i="6"/>
  <c r="T103" i="6" s="1"/>
  <c r="R35" i="6"/>
  <c r="M154" i="6"/>
  <c r="V154" i="6" s="1"/>
  <c r="L154" i="6"/>
  <c r="U154" i="6" s="1"/>
  <c r="J154" i="6"/>
  <c r="S154" i="6" s="1"/>
  <c r="K154" i="6"/>
  <c r="T154" i="6" s="1"/>
  <c r="G154" i="6"/>
  <c r="O154" i="6" s="1"/>
  <c r="H154" i="6"/>
  <c r="P154" i="6" s="1"/>
  <c r="M150" i="6"/>
  <c r="V150" i="6" s="1"/>
  <c r="G150" i="6"/>
  <c r="O150" i="6" s="1"/>
  <c r="M146" i="6"/>
  <c r="V146" i="6" s="1"/>
  <c r="N146" i="6"/>
  <c r="W146" i="6" s="1"/>
  <c r="L146" i="6"/>
  <c r="U146" i="6" s="1"/>
  <c r="K146" i="6"/>
  <c r="T146" i="6" s="1"/>
  <c r="I146" i="6"/>
  <c r="Q146" i="6" s="1"/>
  <c r="G146" i="6"/>
  <c r="O146" i="6" s="1"/>
  <c r="H146" i="6"/>
  <c r="P146" i="6" s="1"/>
  <c r="J146" i="6"/>
  <c r="S146" i="6" s="1"/>
  <c r="M142" i="6"/>
  <c r="V142" i="6" s="1"/>
  <c r="L142" i="6"/>
  <c r="U142" i="6" s="1"/>
  <c r="I142" i="6"/>
  <c r="Q142" i="6" s="1"/>
  <c r="G142" i="6"/>
  <c r="O142" i="6" s="1"/>
  <c r="J142" i="6"/>
  <c r="S142" i="6" s="1"/>
  <c r="M138" i="6"/>
  <c r="V138" i="6" s="1"/>
  <c r="N138" i="6"/>
  <c r="W138" i="6" s="1"/>
  <c r="J138" i="6"/>
  <c r="S138" i="6" s="1"/>
  <c r="K138" i="6"/>
  <c r="T138" i="6" s="1"/>
  <c r="I138" i="6"/>
  <c r="Q138" i="6" s="1"/>
  <c r="H138" i="6"/>
  <c r="P138" i="6" s="1"/>
  <c r="N134" i="6"/>
  <c r="W134" i="6" s="1"/>
  <c r="L134" i="6"/>
  <c r="U134" i="6" s="1"/>
  <c r="L130" i="6"/>
  <c r="U130" i="6" s="1"/>
  <c r="M130" i="6"/>
  <c r="V130" i="6" s="1"/>
  <c r="K130" i="6"/>
  <c r="T130" i="6" s="1"/>
  <c r="N130" i="6"/>
  <c r="W130" i="6" s="1"/>
  <c r="H130" i="6"/>
  <c r="P130" i="6" s="1"/>
  <c r="I130" i="6"/>
  <c r="Q130" i="6" s="1"/>
  <c r="J130" i="6"/>
  <c r="S130" i="6" s="1"/>
  <c r="G130" i="6"/>
  <c r="O130" i="6" s="1"/>
  <c r="L126" i="6"/>
  <c r="U126" i="6" s="1"/>
  <c r="M126" i="6"/>
  <c r="V126" i="6" s="1"/>
  <c r="N126" i="6"/>
  <c r="W126" i="6" s="1"/>
  <c r="J126" i="6"/>
  <c r="S126" i="6" s="1"/>
  <c r="H126" i="6"/>
  <c r="P126" i="6" s="1"/>
  <c r="G126" i="6"/>
  <c r="O126" i="6" s="1"/>
  <c r="L122" i="6"/>
  <c r="U122" i="6" s="1"/>
  <c r="M122" i="6"/>
  <c r="V122" i="6" s="1"/>
  <c r="K122" i="6"/>
  <c r="T122" i="6" s="1"/>
  <c r="I122" i="6"/>
  <c r="Q122" i="6" s="1"/>
  <c r="N122" i="6"/>
  <c r="W122" i="6" s="1"/>
  <c r="J122" i="6"/>
  <c r="S122" i="6" s="1"/>
  <c r="K118" i="6"/>
  <c r="T118" i="6" s="1"/>
  <c r="G118" i="6"/>
  <c r="O118" i="6" s="1"/>
  <c r="L114" i="6"/>
  <c r="U114" i="6" s="1"/>
  <c r="M114" i="6"/>
  <c r="V114" i="6" s="1"/>
  <c r="K114" i="6"/>
  <c r="T114" i="6" s="1"/>
  <c r="N114" i="6"/>
  <c r="W114" i="6" s="1"/>
  <c r="H114" i="6"/>
  <c r="P114" i="6" s="1"/>
  <c r="J114" i="6"/>
  <c r="S114" i="6" s="1"/>
  <c r="I114" i="6"/>
  <c r="Q114" i="6" s="1"/>
  <c r="G114" i="6"/>
  <c r="O114" i="6" s="1"/>
  <c r="L110" i="6"/>
  <c r="U110" i="6" s="1"/>
  <c r="M110" i="6"/>
  <c r="V110" i="6" s="1"/>
  <c r="N110" i="6"/>
  <c r="W110" i="6" s="1"/>
  <c r="J110" i="6"/>
  <c r="S110" i="6" s="1"/>
  <c r="H110" i="6"/>
  <c r="P110" i="6" s="1"/>
  <c r="G110" i="6"/>
  <c r="O110" i="6" s="1"/>
  <c r="L89" i="6"/>
  <c r="U89" i="6" s="1"/>
  <c r="M81" i="6"/>
  <c r="K81" i="6"/>
  <c r="L81" i="6"/>
  <c r="J81" i="6"/>
  <c r="H81" i="6"/>
  <c r="I81" i="6"/>
  <c r="G81" i="6"/>
  <c r="N81" i="6"/>
  <c r="M73" i="6"/>
  <c r="V73" i="6" s="1"/>
  <c r="K73" i="6"/>
  <c r="T73" i="6" s="1"/>
  <c r="L73" i="6"/>
  <c r="U73" i="6" s="1"/>
  <c r="J73" i="6"/>
  <c r="S73" i="6" s="1"/>
  <c r="H73" i="6"/>
  <c r="P73" i="6" s="1"/>
  <c r="G73" i="6"/>
  <c r="O73" i="6" s="1"/>
  <c r="M65" i="6"/>
  <c r="V65" i="6" s="1"/>
  <c r="K65" i="6"/>
  <c r="T65" i="6" s="1"/>
  <c r="L65" i="6"/>
  <c r="U65" i="6" s="1"/>
  <c r="H65" i="6"/>
  <c r="P65" i="6" s="1"/>
  <c r="N65" i="6"/>
  <c r="W65" i="6" s="1"/>
  <c r="J65" i="6"/>
  <c r="S65" i="6" s="1"/>
  <c r="I65" i="6"/>
  <c r="Q65" i="6" s="1"/>
  <c r="G65" i="6"/>
  <c r="O65" i="6" s="1"/>
  <c r="M57" i="6"/>
  <c r="K57" i="6"/>
  <c r="T57" i="6" s="1"/>
  <c r="L57" i="6"/>
  <c r="U57" i="6" s="1"/>
  <c r="H57" i="6"/>
  <c r="P57" i="6" s="1"/>
  <c r="I57" i="6"/>
  <c r="Q57" i="6" s="1"/>
  <c r="G57" i="6"/>
  <c r="M49" i="6"/>
  <c r="V49" i="6" s="1"/>
  <c r="K49" i="6"/>
  <c r="T49" i="6" s="1"/>
  <c r="L49" i="6"/>
  <c r="U49" i="6" s="1"/>
  <c r="H49" i="6"/>
  <c r="P49" i="6" s="1"/>
  <c r="J49" i="6"/>
  <c r="S49" i="6" s="1"/>
  <c r="I49" i="6"/>
  <c r="Q49" i="6" s="1"/>
  <c r="N49" i="6"/>
  <c r="W49" i="6" s="1"/>
  <c r="G49" i="6"/>
  <c r="O49" i="6" s="1"/>
  <c r="M41" i="6"/>
  <c r="H41" i="6"/>
  <c r="M33" i="6"/>
  <c r="K33" i="6"/>
  <c r="L33" i="6"/>
  <c r="H33" i="6"/>
  <c r="N33" i="6"/>
  <c r="J33" i="6"/>
  <c r="I33" i="6"/>
  <c r="G33" i="6"/>
  <c r="K25" i="6"/>
  <c r="N25" i="6"/>
  <c r="L25" i="6"/>
  <c r="I25" i="6"/>
  <c r="J25" i="6"/>
  <c r="G25" i="6"/>
  <c r="M97" i="6"/>
  <c r="V97" i="6" s="1"/>
  <c r="N97" i="6"/>
  <c r="W97" i="6" s="1"/>
  <c r="J97" i="6"/>
  <c r="S97" i="6" s="1"/>
  <c r="K97" i="6"/>
  <c r="T97" i="6" s="1"/>
  <c r="I97" i="6"/>
  <c r="Q97" i="6" s="1"/>
  <c r="G97" i="6"/>
  <c r="O97" i="6" s="1"/>
  <c r="L97" i="6"/>
  <c r="U97" i="6" s="1"/>
  <c r="H97" i="6"/>
  <c r="P97" i="6" s="1"/>
  <c r="G82" i="6"/>
  <c r="G50" i="6"/>
  <c r="O50" i="6" s="1"/>
  <c r="G18" i="6"/>
  <c r="G123" i="6"/>
  <c r="O123" i="6" s="1"/>
  <c r="G99" i="6"/>
  <c r="O99" i="6" s="1"/>
  <c r="I86" i="6"/>
  <c r="Q86" i="6" s="1"/>
  <c r="I22" i="6"/>
  <c r="Q22" i="6" s="1"/>
  <c r="L54" i="6"/>
  <c r="M88" i="6"/>
  <c r="N88" i="6"/>
  <c r="L88" i="6"/>
  <c r="K88" i="6"/>
  <c r="I88" i="6"/>
  <c r="M80" i="6"/>
  <c r="V80" i="6" s="1"/>
  <c r="I80" i="6"/>
  <c r="Q80" i="6" s="1"/>
  <c r="M72" i="6"/>
  <c r="V72" i="6" s="1"/>
  <c r="N72" i="6"/>
  <c r="W72" i="6" s="1"/>
  <c r="L72" i="6"/>
  <c r="U72" i="6" s="1"/>
  <c r="K72" i="6"/>
  <c r="T72" i="6" s="1"/>
  <c r="I72" i="6"/>
  <c r="Q72" i="6" s="1"/>
  <c r="G72" i="6"/>
  <c r="O72" i="6" s="1"/>
  <c r="M64" i="6"/>
  <c r="V64" i="6" s="1"/>
  <c r="N64" i="6"/>
  <c r="W64" i="6" s="1"/>
  <c r="L64" i="6"/>
  <c r="U64" i="6" s="1"/>
  <c r="K64" i="6"/>
  <c r="T64" i="6" s="1"/>
  <c r="I64" i="6"/>
  <c r="Q64" i="6" s="1"/>
  <c r="G64" i="6"/>
  <c r="O64" i="6" s="1"/>
  <c r="M56" i="6"/>
  <c r="N56" i="6"/>
  <c r="L56" i="6"/>
  <c r="K56" i="6"/>
  <c r="I56" i="6"/>
  <c r="G56" i="6"/>
  <c r="N44" i="6"/>
  <c r="W44" i="6" s="1"/>
  <c r="G44" i="6"/>
  <c r="O44" i="6" s="1"/>
  <c r="M32" i="6"/>
  <c r="V32" i="6" s="1"/>
  <c r="N32" i="6"/>
  <c r="W32" i="6" s="1"/>
  <c r="L32" i="6"/>
  <c r="U32" i="6" s="1"/>
  <c r="K32" i="6"/>
  <c r="T32" i="6" s="1"/>
  <c r="I32" i="6"/>
  <c r="Q32" i="6" s="1"/>
  <c r="G32" i="6"/>
  <c r="O32" i="6" s="1"/>
  <c r="M24" i="6"/>
  <c r="V24" i="6" s="1"/>
  <c r="N24" i="6"/>
  <c r="W24" i="6" s="1"/>
  <c r="L24" i="6"/>
  <c r="U24" i="6" s="1"/>
  <c r="K24" i="6"/>
  <c r="T24" i="6" s="1"/>
  <c r="I24" i="6"/>
  <c r="Q24" i="6" s="1"/>
  <c r="G24" i="6"/>
  <c r="O24" i="6" s="1"/>
  <c r="N101" i="6"/>
  <c r="W101" i="6" s="1"/>
  <c r="M76" i="6"/>
  <c r="V76" i="6" s="1"/>
  <c r="G76" i="6"/>
  <c r="O76" i="6" s="1"/>
  <c r="L60" i="6"/>
  <c r="U60" i="6" s="1"/>
  <c r="I52" i="6"/>
  <c r="Q52" i="6" s="1"/>
  <c r="N48" i="6"/>
  <c r="W48" i="6" s="1"/>
  <c r="L48" i="6"/>
  <c r="U48" i="6" s="1"/>
  <c r="J48" i="6"/>
  <c r="S48" i="6" s="1"/>
  <c r="I48" i="6"/>
  <c r="Q48" i="6" s="1"/>
  <c r="G48" i="6"/>
  <c r="O48" i="6" s="1"/>
  <c r="M40" i="6"/>
  <c r="V40" i="6" s="1"/>
  <c r="N40" i="6"/>
  <c r="W40" i="6" s="1"/>
  <c r="L40" i="6"/>
  <c r="U40" i="6" s="1"/>
  <c r="K40" i="6"/>
  <c r="T40" i="6" s="1"/>
  <c r="I40" i="6"/>
  <c r="Q40" i="6" s="1"/>
  <c r="G40" i="6"/>
  <c r="O40" i="6" s="1"/>
  <c r="L28" i="6"/>
  <c r="U28" i="6" s="1"/>
  <c r="I20" i="6"/>
  <c r="Q20" i="6" s="1"/>
  <c r="G88" i="6"/>
  <c r="R46" i="6"/>
  <c r="R50" i="6"/>
  <c r="R54" i="6"/>
  <c r="L98" i="6"/>
  <c r="U98" i="6" s="1"/>
  <c r="H2" i="8" s="1"/>
  <c r="M98" i="6"/>
  <c r="V98" i="6" s="1"/>
  <c r="I2" i="8" s="1"/>
  <c r="K98" i="6"/>
  <c r="T98" i="6" s="1"/>
  <c r="G2" i="8" s="1"/>
  <c r="N98" i="6"/>
  <c r="W98" i="6" s="1"/>
  <c r="J2" i="8" s="1"/>
  <c r="H98" i="6"/>
  <c r="P98" i="6" s="1"/>
  <c r="C2" i="8" s="1"/>
  <c r="H64" i="6"/>
  <c r="P64" i="6" s="1"/>
  <c r="H48" i="6"/>
  <c r="P48" i="6" s="1"/>
  <c r="K52" i="6"/>
  <c r="T52" i="6" s="1"/>
  <c r="L101" i="6"/>
  <c r="U101" i="6" s="1"/>
  <c r="K94" i="6"/>
  <c r="T94" i="6" s="1"/>
  <c r="M105" i="6"/>
  <c r="V105" i="6" s="1"/>
  <c r="N105" i="6"/>
  <c r="W105" i="6" s="1"/>
  <c r="L105" i="6"/>
  <c r="U105" i="6" s="1"/>
  <c r="J105" i="6"/>
  <c r="S105" i="6" s="1"/>
  <c r="K105" i="6"/>
  <c r="T105" i="6" s="1"/>
  <c r="I105" i="6"/>
  <c r="Q105" i="6" s="1"/>
  <c r="G105" i="6"/>
  <c r="O105" i="6" s="1"/>
  <c r="H88" i="6"/>
  <c r="H72" i="6"/>
  <c r="P72" i="6" s="1"/>
  <c r="H56" i="6"/>
  <c r="H40" i="6"/>
  <c r="P40" i="6" s="1"/>
  <c r="H24" i="6"/>
  <c r="P24" i="6" s="1"/>
  <c r="H105" i="6"/>
  <c r="P105" i="6" s="1"/>
  <c r="R82" i="6"/>
  <c r="I98" i="6"/>
  <c r="Q98" i="6" s="1"/>
  <c r="D2" i="8" s="1"/>
  <c r="J56" i="6"/>
  <c r="J24" i="6"/>
  <c r="S24" i="6" s="1"/>
  <c r="J98" i="6"/>
  <c r="S98" i="6" s="1"/>
  <c r="F2" i="8" s="1"/>
  <c r="R88" i="6"/>
  <c r="R29" i="6"/>
  <c r="R57" i="6"/>
  <c r="R65" i="6"/>
  <c r="R24" i="6"/>
  <c r="R41" i="6"/>
  <c r="R45" i="6"/>
  <c r="R64" i="6"/>
  <c r="R75" i="6"/>
  <c r="R73" i="6"/>
  <c r="R20" i="6"/>
  <c r="R49" i="6"/>
  <c r="R55" i="6"/>
  <c r="R61" i="6"/>
  <c r="R21" i="6"/>
  <c r="R22" i="6"/>
  <c r="R28" i="6"/>
  <c r="R36" i="6"/>
  <c r="R30" i="6"/>
  <c r="R34" i="6"/>
  <c r="R25" i="6"/>
  <c r="R53" i="6"/>
  <c r="R56" i="6"/>
  <c r="R39" i="6"/>
  <c r="R58" i="6"/>
  <c r="R47" i="6"/>
  <c r="R63" i="6"/>
  <c r="R79" i="6"/>
  <c r="R81" i="6"/>
  <c r="R51" i="6"/>
  <c r="R77" i="6"/>
  <c r="R71" i="6"/>
  <c r="R72" i="6"/>
  <c r="R86" i="6"/>
  <c r="R74" i="6"/>
  <c r="R78" i="6"/>
  <c r="F120" i="6" l="1"/>
  <c r="R120" i="6"/>
  <c r="R26" i="6"/>
  <c r="G28" i="6"/>
  <c r="O28" i="6" s="1"/>
  <c r="N60" i="6"/>
  <c r="W60" i="6" s="1"/>
  <c r="H117" i="6"/>
  <c r="P117" i="6" s="1"/>
  <c r="K89" i="6"/>
  <c r="T89" i="6" s="1"/>
  <c r="N118" i="6"/>
  <c r="W118" i="6" s="1"/>
  <c r="M118" i="6"/>
  <c r="V118" i="6" s="1"/>
  <c r="G134" i="6"/>
  <c r="O134" i="6" s="1"/>
  <c r="M134" i="6"/>
  <c r="V134" i="6" s="1"/>
  <c r="H150" i="6"/>
  <c r="P150" i="6" s="1"/>
  <c r="I150" i="6"/>
  <c r="Q150" i="6" s="1"/>
  <c r="L103" i="6"/>
  <c r="U103" i="6" s="1"/>
  <c r="H21" i="6"/>
  <c r="M21" i="6"/>
  <c r="V21" i="6" s="1"/>
  <c r="H37" i="6"/>
  <c r="P37" i="6" s="1"/>
  <c r="M37" i="6"/>
  <c r="V37" i="6" s="1"/>
  <c r="H53" i="6"/>
  <c r="P53" i="6" s="1"/>
  <c r="M53" i="6"/>
  <c r="V53" i="6" s="1"/>
  <c r="H69" i="6"/>
  <c r="P69" i="6" s="1"/>
  <c r="M69" i="6"/>
  <c r="V69" i="6" s="1"/>
  <c r="R27" i="6"/>
  <c r="I43" i="6"/>
  <c r="Q43" i="6" s="1"/>
  <c r="M43" i="6"/>
  <c r="V43" i="6" s="1"/>
  <c r="I59" i="6"/>
  <c r="M59" i="6"/>
  <c r="G75" i="6"/>
  <c r="O75" i="6" s="1"/>
  <c r="M75" i="6"/>
  <c r="V75" i="6" s="1"/>
  <c r="H92" i="6"/>
  <c r="P92" i="6" s="1"/>
  <c r="J92" i="6"/>
  <c r="S92" i="6" s="1"/>
  <c r="G135" i="6"/>
  <c r="O135" i="6" s="1"/>
  <c r="M135" i="6"/>
  <c r="V135" i="6" s="1"/>
  <c r="G151" i="6"/>
  <c r="O151" i="6" s="1"/>
  <c r="M151" i="6"/>
  <c r="V151" i="6" s="1"/>
  <c r="H26" i="6"/>
  <c r="P26" i="6" s="1"/>
  <c r="M26" i="6"/>
  <c r="V26" i="6" s="1"/>
  <c r="L62" i="6"/>
  <c r="U62" i="6" s="1"/>
  <c r="N62" i="6"/>
  <c r="W62" i="6" s="1"/>
  <c r="G90" i="6"/>
  <c r="O90" i="6" s="1"/>
  <c r="K90" i="6"/>
  <c r="T90" i="6" s="1"/>
  <c r="J17" i="6"/>
  <c r="L17" i="6"/>
  <c r="K117" i="6"/>
  <c r="T117" i="6" s="1"/>
  <c r="J117" i="6"/>
  <c r="S117" i="6" s="1"/>
  <c r="H149" i="6"/>
  <c r="P149" i="6" s="1"/>
  <c r="L149" i="6"/>
  <c r="U149" i="6" s="1"/>
  <c r="K112" i="6"/>
  <c r="T112" i="6" s="1"/>
  <c r="M112" i="6"/>
  <c r="V112" i="6" s="1"/>
  <c r="K128" i="6"/>
  <c r="T128" i="6" s="1"/>
  <c r="M128" i="6"/>
  <c r="V128" i="6" s="1"/>
  <c r="H144" i="6"/>
  <c r="P144" i="6" s="1"/>
  <c r="N144" i="6"/>
  <c r="W144" i="6" s="1"/>
  <c r="H101" i="6"/>
  <c r="P101" i="6" s="1"/>
  <c r="H28" i="6"/>
  <c r="P28" i="6" s="1"/>
  <c r="R94" i="6"/>
  <c r="R110" i="6"/>
  <c r="R126" i="6"/>
  <c r="R143" i="6"/>
  <c r="G42" i="6"/>
  <c r="O42" i="6" s="1"/>
  <c r="L74" i="6"/>
  <c r="U74" i="6" s="1"/>
  <c r="R149" i="6"/>
  <c r="R150" i="6"/>
  <c r="K101" i="6"/>
  <c r="T101" i="6" s="1"/>
  <c r="H44" i="6"/>
  <c r="P44" i="6" s="1"/>
  <c r="K76" i="6"/>
  <c r="T76" i="6" s="1"/>
  <c r="R142" i="6"/>
  <c r="R37" i="6"/>
  <c r="E8" i="8" s="1"/>
  <c r="R17" i="6"/>
  <c r="R69" i="6"/>
  <c r="R66" i="6"/>
  <c r="N28" i="6"/>
  <c r="W28" i="6" s="1"/>
  <c r="G60" i="6"/>
  <c r="O60" i="6" s="1"/>
  <c r="I76" i="6"/>
  <c r="Q76" i="6" s="1"/>
  <c r="G101" i="6"/>
  <c r="O101" i="6" s="1"/>
  <c r="M101" i="6"/>
  <c r="V101" i="6" s="1"/>
  <c r="I44" i="6"/>
  <c r="Q44" i="6" s="1"/>
  <c r="M44" i="6"/>
  <c r="V44" i="6" s="1"/>
  <c r="R62" i="6"/>
  <c r="R44" i="6"/>
  <c r="J102" i="6"/>
  <c r="S102" i="6" s="1"/>
  <c r="J76" i="6"/>
  <c r="S76" i="6" s="1"/>
  <c r="I28" i="6"/>
  <c r="Q28" i="6" s="1"/>
  <c r="M28" i="6"/>
  <c r="V28" i="6" s="1"/>
  <c r="I60" i="6"/>
  <c r="Q60" i="6" s="1"/>
  <c r="M60" i="6"/>
  <c r="V60" i="6" s="1"/>
  <c r="L76" i="6"/>
  <c r="U76" i="6" s="1"/>
  <c r="I101" i="6"/>
  <c r="Q101" i="6" s="1"/>
  <c r="J44" i="6"/>
  <c r="S44" i="6" s="1"/>
  <c r="H151" i="6"/>
  <c r="P151" i="6" s="1"/>
  <c r="H89" i="6"/>
  <c r="P89" i="6" s="1"/>
  <c r="M89" i="6"/>
  <c r="V89" i="6" s="1"/>
  <c r="H118" i="6"/>
  <c r="P118" i="6" s="1"/>
  <c r="L118" i="6"/>
  <c r="U118" i="6" s="1"/>
  <c r="I134" i="6"/>
  <c r="Q134" i="6" s="1"/>
  <c r="K150" i="6"/>
  <c r="T150" i="6" s="1"/>
  <c r="J150" i="6"/>
  <c r="S150" i="6" s="1"/>
  <c r="G103" i="6"/>
  <c r="O103" i="6" s="1"/>
  <c r="I21" i="6"/>
  <c r="Q21" i="6" s="1"/>
  <c r="J21" i="6"/>
  <c r="L37" i="6"/>
  <c r="U37" i="6" s="1"/>
  <c r="J37" i="6"/>
  <c r="S37" i="6" s="1"/>
  <c r="I53" i="6"/>
  <c r="J53" i="6"/>
  <c r="S53" i="6" s="1"/>
  <c r="I69" i="6"/>
  <c r="Q69" i="6" s="1"/>
  <c r="J69" i="6"/>
  <c r="S69" i="6" s="1"/>
  <c r="H43" i="6"/>
  <c r="P43" i="6" s="1"/>
  <c r="J43" i="6"/>
  <c r="S43" i="6" s="1"/>
  <c r="K59" i="6"/>
  <c r="J59" i="6"/>
  <c r="H75" i="6"/>
  <c r="P75" i="6" s="1"/>
  <c r="I75" i="6"/>
  <c r="Q75" i="6" s="1"/>
  <c r="K92" i="6"/>
  <c r="T92" i="6" s="1"/>
  <c r="L92" i="6"/>
  <c r="U92" i="6" s="1"/>
  <c r="I62" i="6"/>
  <c r="Q62" i="6" s="1"/>
  <c r="H135" i="6"/>
  <c r="P135" i="6" s="1"/>
  <c r="L135" i="6"/>
  <c r="U135" i="6" s="1"/>
  <c r="I151" i="6"/>
  <c r="Q151" i="6" s="1"/>
  <c r="L26" i="6"/>
  <c r="U26" i="6" s="1"/>
  <c r="N26" i="6"/>
  <c r="W26" i="6" s="1"/>
  <c r="H62" i="6"/>
  <c r="P62" i="6" s="1"/>
  <c r="J66" i="6"/>
  <c r="S66" i="6" s="1"/>
  <c r="H90" i="6"/>
  <c r="P90" i="6" s="1"/>
  <c r="M90" i="6"/>
  <c r="V90" i="6" s="1"/>
  <c r="G17" i="6"/>
  <c r="G117" i="6"/>
  <c r="O117" i="6" s="1"/>
  <c r="N117" i="6"/>
  <c r="W117" i="6" s="1"/>
  <c r="J149" i="6"/>
  <c r="S149" i="6" s="1"/>
  <c r="N149" i="6"/>
  <c r="W149" i="6" s="1"/>
  <c r="H112" i="6"/>
  <c r="P112" i="6" s="1"/>
  <c r="J112" i="6"/>
  <c r="S112" i="6" s="1"/>
  <c r="H128" i="6"/>
  <c r="P128" i="6" s="1"/>
  <c r="J128" i="6"/>
  <c r="S128" i="6" s="1"/>
  <c r="I144" i="6"/>
  <c r="Q144" i="6" s="1"/>
  <c r="J144" i="6"/>
  <c r="S144" i="6" s="1"/>
  <c r="H76" i="6"/>
  <c r="P76" i="6" s="1"/>
  <c r="K60" i="6"/>
  <c r="T60" i="6" s="1"/>
  <c r="R92" i="6"/>
  <c r="R112" i="6"/>
  <c r="R128" i="6"/>
  <c r="I103" i="6"/>
  <c r="Q103" i="6" s="1"/>
  <c r="R101" i="6"/>
  <c r="R90" i="6"/>
  <c r="R85" i="6"/>
  <c r="R67" i="6"/>
  <c r="R76" i="6"/>
  <c r="R43" i="6"/>
  <c r="R42" i="6"/>
  <c r="E9" i="8" s="1"/>
  <c r="R32" i="6"/>
  <c r="R18" i="6"/>
  <c r="R59" i="6"/>
  <c r="R60" i="6"/>
  <c r="R19" i="6"/>
  <c r="R89" i="6"/>
  <c r="J68" i="6"/>
  <c r="S68" i="6" s="1"/>
  <c r="H32" i="6"/>
  <c r="P32" i="6" s="1"/>
  <c r="M106" i="6"/>
  <c r="V106" i="6" s="1"/>
  <c r="J28" i="6"/>
  <c r="S28" i="6" s="1"/>
  <c r="K48" i="6"/>
  <c r="T48" i="6" s="1"/>
  <c r="J60" i="6"/>
  <c r="S60" i="6" s="1"/>
  <c r="I54" i="6"/>
  <c r="H25" i="6"/>
  <c r="J57" i="6"/>
  <c r="I73" i="6"/>
  <c r="Q73" i="6" s="1"/>
  <c r="I110" i="6"/>
  <c r="Q110" i="6" s="1"/>
  <c r="I118" i="6"/>
  <c r="Q118" i="6" s="1"/>
  <c r="G122" i="6"/>
  <c r="O122" i="6" s="1"/>
  <c r="I126" i="6"/>
  <c r="Q126" i="6" s="1"/>
  <c r="K134" i="6"/>
  <c r="T134" i="6" s="1"/>
  <c r="J134" i="6"/>
  <c r="S134" i="6" s="1"/>
  <c r="G138" i="6"/>
  <c r="O138" i="6" s="1"/>
  <c r="K142" i="6"/>
  <c r="T142" i="6" s="1"/>
  <c r="L150" i="6"/>
  <c r="U150" i="6" s="1"/>
  <c r="I154" i="6"/>
  <c r="Q154" i="6" s="1"/>
  <c r="L21" i="6"/>
  <c r="I37" i="6"/>
  <c r="Q37" i="6" s="1"/>
  <c r="L53" i="6"/>
  <c r="L69" i="6"/>
  <c r="U69" i="6" s="1"/>
  <c r="L85" i="6"/>
  <c r="U85" i="6" s="1"/>
  <c r="K35" i="6"/>
  <c r="T35" i="6" s="1"/>
  <c r="K43" i="6"/>
  <c r="T43" i="6" s="1"/>
  <c r="K51" i="6"/>
  <c r="T51" i="6" s="1"/>
  <c r="H59" i="6"/>
  <c r="P59" i="6" s="1"/>
  <c r="K67" i="6"/>
  <c r="T67" i="6" s="1"/>
  <c r="K75" i="6"/>
  <c r="T75" i="6" s="1"/>
  <c r="J83" i="6"/>
  <c r="S83" i="6" s="1"/>
  <c r="H109" i="6"/>
  <c r="P109" i="6" s="1"/>
  <c r="G92" i="6"/>
  <c r="O92" i="6" s="1"/>
  <c r="I121" i="6"/>
  <c r="Q121" i="6" s="1"/>
  <c r="I137" i="6"/>
  <c r="Q137" i="6" s="1"/>
  <c r="J95" i="6"/>
  <c r="S95" i="6" s="1"/>
  <c r="I107" i="6"/>
  <c r="Q107" i="6" s="1"/>
  <c r="H123" i="6"/>
  <c r="P123" i="6" s="1"/>
  <c r="J135" i="6"/>
  <c r="S135" i="6" s="1"/>
  <c r="I143" i="6"/>
  <c r="Q143" i="6" s="1"/>
  <c r="K151" i="6"/>
  <c r="T151" i="6" s="1"/>
  <c r="G155" i="6"/>
  <c r="O155" i="6" s="1"/>
  <c r="I18" i="6"/>
  <c r="J30" i="6"/>
  <c r="S30" i="6" s="1"/>
  <c r="K34" i="6"/>
  <c r="T34" i="6" s="1"/>
  <c r="J50" i="6"/>
  <c r="S50" i="6" s="1"/>
  <c r="H54" i="6"/>
  <c r="J62" i="6"/>
  <c r="S62" i="6" s="1"/>
  <c r="N66" i="6"/>
  <c r="H86" i="6"/>
  <c r="P86" i="6" s="1"/>
  <c r="J90" i="6"/>
  <c r="S90" i="6" s="1"/>
  <c r="G29" i="6"/>
  <c r="O29" i="6" s="1"/>
  <c r="J45" i="6"/>
  <c r="S45" i="6" s="1"/>
  <c r="G61" i="6"/>
  <c r="G77" i="6"/>
  <c r="I96" i="6"/>
  <c r="Q96" i="6" s="1"/>
  <c r="I104" i="6"/>
  <c r="Q104" i="6" s="1"/>
  <c r="G19" i="6"/>
  <c r="O19" i="6" s="1"/>
  <c r="K63" i="6"/>
  <c r="T63" i="6" s="1"/>
  <c r="I79" i="6"/>
  <c r="H17" i="6"/>
  <c r="N152" i="6"/>
  <c r="W152" i="6" s="1"/>
  <c r="G109" i="6"/>
  <c r="O109" i="6" s="1"/>
  <c r="I117" i="6"/>
  <c r="Q117" i="6" s="1"/>
  <c r="I141" i="6"/>
  <c r="Q141" i="6" s="1"/>
  <c r="G153" i="6"/>
  <c r="O153" i="6" s="1"/>
  <c r="G112" i="6"/>
  <c r="O112" i="6" s="1"/>
  <c r="K116" i="6"/>
  <c r="T116" i="6" s="1"/>
  <c r="G128" i="6"/>
  <c r="O128" i="6" s="1"/>
  <c r="H132" i="6"/>
  <c r="P132" i="6" s="1"/>
  <c r="M144" i="6"/>
  <c r="V144" i="6" s="1"/>
  <c r="W148" i="6"/>
  <c r="R102" i="6"/>
  <c r="E4" i="8" s="1"/>
  <c r="R118" i="6"/>
  <c r="R135" i="6"/>
  <c r="R151" i="6"/>
  <c r="R70" i="6"/>
  <c r="R96" i="6"/>
  <c r="R116" i="6"/>
  <c r="R132" i="6"/>
  <c r="T148" i="6"/>
  <c r="R117" i="6"/>
  <c r="R105" i="6"/>
  <c r="R137" i="6"/>
  <c r="R84" i="6"/>
  <c r="E3" i="8"/>
  <c r="E6" i="8"/>
  <c r="R127" i="6"/>
  <c r="L127" i="6"/>
  <c r="U127" i="6" s="1"/>
  <c r="H127" i="6"/>
  <c r="P127" i="6" s="1"/>
  <c r="J127" i="6"/>
  <c r="S127" i="6" s="1"/>
  <c r="K127" i="6"/>
  <c r="T127" i="6" s="1"/>
  <c r="G127" i="6"/>
  <c r="O127" i="6" s="1"/>
  <c r="I127" i="6"/>
  <c r="Q127" i="6" s="1"/>
  <c r="M127" i="6"/>
  <c r="V127" i="6" s="1"/>
  <c r="N127" i="6"/>
  <c r="W127" i="6" s="1"/>
  <c r="L139" i="6"/>
  <c r="U139" i="6" s="1"/>
  <c r="N139" i="6"/>
  <c r="W139" i="6" s="1"/>
  <c r="M139" i="6"/>
  <c r="V139" i="6" s="1"/>
  <c r="J139" i="6"/>
  <c r="S139" i="6" s="1"/>
  <c r="H139" i="6"/>
  <c r="P139" i="6" s="1"/>
  <c r="G139" i="6"/>
  <c r="O139" i="6" s="1"/>
  <c r="K139" i="6"/>
  <c r="T139" i="6" s="1"/>
  <c r="I139" i="6"/>
  <c r="Q139" i="6" s="1"/>
  <c r="J120" i="6"/>
  <c r="S120" i="6" s="1"/>
  <c r="H120" i="6"/>
  <c r="P120" i="6" s="1"/>
  <c r="G120" i="6"/>
  <c r="O120" i="6" s="1"/>
  <c r="M120" i="6"/>
  <c r="V120" i="6" s="1"/>
  <c r="K120" i="6"/>
  <c r="T120" i="6" s="1"/>
  <c r="N120" i="6"/>
  <c r="W120" i="6" s="1"/>
  <c r="I120" i="6"/>
  <c r="Q120" i="6" s="1"/>
  <c r="L120" i="6"/>
  <c r="U120" i="6" s="1"/>
  <c r="F125" i="6"/>
  <c r="H4" i="8"/>
  <c r="E5" i="8"/>
  <c r="B2" i="8"/>
  <c r="N102" i="6"/>
  <c r="W102" i="6" s="1"/>
  <c r="J4" i="8" s="1"/>
  <c r="K68" i="6"/>
  <c r="T68" i="6" s="1"/>
  <c r="J84" i="6"/>
  <c r="S84" i="6" s="1"/>
  <c r="L20" i="6"/>
  <c r="U20" i="6" s="1"/>
  <c r="I100" i="6"/>
  <c r="Q100" i="6" s="1"/>
  <c r="M100" i="6"/>
  <c r="V100" i="6" s="1"/>
  <c r="I4" i="8" s="1"/>
  <c r="H52" i="6"/>
  <c r="P52" i="6" s="1"/>
  <c r="L93" i="6"/>
  <c r="U93" i="6" s="1"/>
  <c r="J20" i="6"/>
  <c r="S20" i="6" s="1"/>
  <c r="H36" i="6"/>
  <c r="P36" i="6" s="1"/>
  <c r="J52" i="6"/>
  <c r="S52" i="6" s="1"/>
  <c r="H68" i="6"/>
  <c r="P68" i="6" s="1"/>
  <c r="H84" i="6"/>
  <c r="P84" i="6" s="1"/>
  <c r="I102" i="6"/>
  <c r="Q102" i="6" s="1"/>
  <c r="N68" i="6"/>
  <c r="W68" i="6" s="1"/>
  <c r="N36" i="6"/>
  <c r="W36" i="6" s="1"/>
  <c r="G102" i="6"/>
  <c r="O102" i="6" s="1"/>
  <c r="K102" i="6"/>
  <c r="T102" i="6" s="1"/>
  <c r="K20" i="6"/>
  <c r="T20" i="6" s="1"/>
  <c r="K84" i="6"/>
  <c r="T84" i="6" s="1"/>
  <c r="N20" i="6"/>
  <c r="W20" i="6" s="1"/>
  <c r="N52" i="6"/>
  <c r="W52" i="6" s="1"/>
  <c r="G68" i="6"/>
  <c r="O68" i="6" s="1"/>
  <c r="M68" i="6"/>
  <c r="V68" i="6" s="1"/>
  <c r="G36" i="6"/>
  <c r="O36" i="6" s="1"/>
  <c r="M36" i="6"/>
  <c r="V36" i="6" s="1"/>
  <c r="G84" i="6"/>
  <c r="O84" i="6" s="1"/>
  <c r="M84" i="6"/>
  <c r="V84" i="6" s="1"/>
  <c r="K100" i="6"/>
  <c r="T100" i="6" s="1"/>
  <c r="J100" i="6"/>
  <c r="S100" i="6" s="1"/>
  <c r="F4" i="8" s="1"/>
  <c r="L52" i="6"/>
  <c r="U52" i="6" s="1"/>
  <c r="N84" i="6"/>
  <c r="W84" i="6" s="1"/>
  <c r="H102" i="6"/>
  <c r="P102" i="6" s="1"/>
  <c r="K36" i="6"/>
  <c r="T36" i="6" s="1"/>
  <c r="J36" i="6"/>
  <c r="S36" i="6" s="1"/>
  <c r="G20" i="6"/>
  <c r="O20" i="6" s="1"/>
  <c r="G52" i="6"/>
  <c r="O52" i="6" s="1"/>
  <c r="H100" i="6"/>
  <c r="N106" i="6"/>
  <c r="W106" i="6" s="1"/>
  <c r="L106" i="6"/>
  <c r="U106" i="6" s="1"/>
  <c r="K80" i="6"/>
  <c r="T80" i="6" s="1"/>
  <c r="M93" i="6"/>
  <c r="V93" i="6" s="1"/>
  <c r="I91" i="6"/>
  <c r="Q91" i="6" s="1"/>
  <c r="L91" i="6"/>
  <c r="U91" i="6" s="1"/>
  <c r="K115" i="6"/>
  <c r="T115" i="6" s="1"/>
  <c r="I42" i="6"/>
  <c r="Q42" i="6" s="1"/>
  <c r="K42" i="6"/>
  <c r="T42" i="6" s="1"/>
  <c r="H74" i="6"/>
  <c r="P74" i="6" s="1"/>
  <c r="K47" i="6"/>
  <c r="T47" i="6" s="1"/>
  <c r="M47" i="6"/>
  <c r="V47" i="6" s="1"/>
  <c r="H106" i="6"/>
  <c r="P106" i="6" s="1"/>
  <c r="L80" i="6"/>
  <c r="U80" i="6" s="1"/>
  <c r="G93" i="6"/>
  <c r="O93" i="6" s="1"/>
  <c r="H91" i="6"/>
  <c r="P91" i="6" s="1"/>
  <c r="N91" i="6"/>
  <c r="W91" i="6" s="1"/>
  <c r="I115" i="6"/>
  <c r="Q115" i="6" s="1"/>
  <c r="M115" i="6"/>
  <c r="V115" i="6" s="1"/>
  <c r="H42" i="6"/>
  <c r="P42" i="6" s="1"/>
  <c r="M42" i="6"/>
  <c r="V42" i="6" s="1"/>
  <c r="K74" i="6"/>
  <c r="T74" i="6" s="1"/>
  <c r="H47" i="6"/>
  <c r="P47" i="6" s="1"/>
  <c r="J47" i="6"/>
  <c r="S47" i="6" s="1"/>
  <c r="I106" i="6"/>
  <c r="Q106" i="6" s="1"/>
  <c r="H80" i="6"/>
  <c r="P80" i="6" s="1"/>
  <c r="K106" i="6"/>
  <c r="T106" i="6" s="1"/>
  <c r="G80" i="6"/>
  <c r="O80" i="6" s="1"/>
  <c r="N80" i="6"/>
  <c r="W80" i="6" s="1"/>
  <c r="I93" i="6"/>
  <c r="Q93" i="6" s="1"/>
  <c r="M91" i="6"/>
  <c r="V91" i="6" s="1"/>
  <c r="J115" i="6"/>
  <c r="S115" i="6" s="1"/>
  <c r="L115" i="6"/>
  <c r="U115" i="6" s="1"/>
  <c r="L42" i="6"/>
  <c r="U42" i="6" s="1"/>
  <c r="N42" i="6"/>
  <c r="W42" i="6" s="1"/>
  <c r="M74" i="6"/>
  <c r="V74" i="6" s="1"/>
  <c r="G47" i="6"/>
  <c r="O47" i="6" s="1"/>
  <c r="M107" i="6"/>
  <c r="V107" i="6" s="1"/>
  <c r="N107" i="6"/>
  <c r="W107" i="6" s="1"/>
  <c r="M34" i="6"/>
  <c r="V34" i="6" s="1"/>
  <c r="N34" i="6"/>
  <c r="W34" i="6" s="1"/>
  <c r="H66" i="6"/>
  <c r="P66" i="6" s="1"/>
  <c r="L78" i="6"/>
  <c r="U78" i="6" s="1"/>
  <c r="M78" i="6"/>
  <c r="V78" i="6" s="1"/>
  <c r="G66" i="6"/>
  <c r="O66" i="6" s="1"/>
  <c r="M94" i="6"/>
  <c r="V94" i="6" s="1"/>
  <c r="L41" i="6"/>
  <c r="U41" i="6" s="1"/>
  <c r="H94" i="6"/>
  <c r="P94" i="6" s="1"/>
  <c r="L94" i="6"/>
  <c r="U94" i="6" s="1"/>
  <c r="G41" i="6"/>
  <c r="O41" i="6" s="1"/>
  <c r="N41" i="6"/>
  <c r="W41" i="6" s="1"/>
  <c r="G136" i="6"/>
  <c r="O136" i="6" s="1"/>
  <c r="H107" i="6"/>
  <c r="P107" i="6" s="1"/>
  <c r="H34" i="6"/>
  <c r="P34" i="6" s="1"/>
  <c r="M66" i="6"/>
  <c r="V66" i="6" s="1"/>
  <c r="L66" i="6"/>
  <c r="U66" i="6" s="1"/>
  <c r="H78" i="6"/>
  <c r="P78" i="6" s="1"/>
  <c r="N78" i="6"/>
  <c r="W78" i="6" s="1"/>
  <c r="J41" i="6"/>
  <c r="S41" i="6" s="1"/>
  <c r="J94" i="6"/>
  <c r="S94" i="6" s="1"/>
  <c r="I41" i="6"/>
  <c r="Q41" i="6" s="1"/>
  <c r="J107" i="6"/>
  <c r="S107" i="6" s="1"/>
  <c r="K107" i="6"/>
  <c r="T107" i="6" s="1"/>
  <c r="I34" i="6"/>
  <c r="Q34" i="6" s="1"/>
  <c r="L34" i="6"/>
  <c r="U34" i="6" s="1"/>
  <c r="I66" i="6"/>
  <c r="Q66" i="6" s="1"/>
  <c r="J78" i="6"/>
  <c r="S78" i="6" s="1"/>
  <c r="G94" i="6"/>
  <c r="O94" i="6" s="1"/>
  <c r="N94" i="6"/>
  <c r="W94" i="6" s="1"/>
  <c r="M103" i="6"/>
  <c r="V103" i="6" s="1"/>
  <c r="L136" i="6"/>
  <c r="U136" i="6" s="1"/>
  <c r="J93" i="6"/>
  <c r="S93" i="6" s="1"/>
  <c r="F5" i="8" s="1"/>
  <c r="J119" i="6"/>
  <c r="S119" i="6" s="1"/>
  <c r="L46" i="6"/>
  <c r="U46" i="6" s="1"/>
  <c r="N46" i="6"/>
  <c r="W46" i="6" s="1"/>
  <c r="J74" i="6"/>
  <c r="S74" i="6" s="1"/>
  <c r="N74" i="6"/>
  <c r="W74" i="6" s="1"/>
  <c r="K17" i="6"/>
  <c r="T17" i="6" s="1"/>
  <c r="H93" i="6"/>
  <c r="P93" i="6" s="1"/>
  <c r="G74" i="6"/>
  <c r="O74" i="6" s="1"/>
  <c r="K93" i="6"/>
  <c r="T93" i="6" s="1"/>
  <c r="N119" i="6"/>
  <c r="W119" i="6" s="1"/>
  <c r="H46" i="6"/>
  <c r="P46" i="6" s="1"/>
  <c r="I89" i="6"/>
  <c r="Q89" i="6" s="1"/>
  <c r="N89" i="6"/>
  <c r="W89" i="6" s="1"/>
  <c r="J5" i="8" s="1"/>
  <c r="J103" i="6"/>
  <c r="S103" i="6" s="1"/>
  <c r="N103" i="6"/>
  <c r="W103" i="6" s="1"/>
  <c r="H136" i="6"/>
  <c r="P136" i="6" s="1"/>
  <c r="N136" i="6"/>
  <c r="W136" i="6" s="1"/>
  <c r="G111" i="6"/>
  <c r="O111" i="6" s="1"/>
  <c r="L111" i="6"/>
  <c r="U111" i="6" s="1"/>
  <c r="K119" i="6"/>
  <c r="T119" i="6" s="1"/>
  <c r="M38" i="6"/>
  <c r="V38" i="6" s="1"/>
  <c r="K38" i="6"/>
  <c r="T38" i="6" s="1"/>
  <c r="I136" i="6"/>
  <c r="Q136" i="6" s="1"/>
  <c r="I111" i="6"/>
  <c r="Q111" i="6" s="1"/>
  <c r="I119" i="6"/>
  <c r="Q119" i="6" s="1"/>
  <c r="I38" i="6"/>
  <c r="Q38" i="6" s="1"/>
  <c r="K136" i="6"/>
  <c r="T136" i="6" s="1"/>
  <c r="H111" i="6"/>
  <c r="P111" i="6" s="1"/>
  <c r="N111" i="6"/>
  <c r="W111" i="6" s="1"/>
  <c r="G119" i="6"/>
  <c r="O119" i="6" s="1"/>
  <c r="M119" i="6"/>
  <c r="V119" i="6" s="1"/>
  <c r="G38" i="6"/>
  <c r="O38" i="6" s="1"/>
  <c r="N38" i="6"/>
  <c r="W38" i="6" s="1"/>
  <c r="J136" i="6"/>
  <c r="S136" i="6" s="1"/>
  <c r="H119" i="6"/>
  <c r="P119" i="6" s="1"/>
  <c r="I17" i="6"/>
  <c r="Q17" i="6" s="1"/>
  <c r="Q18" i="6"/>
  <c r="O18" i="6"/>
  <c r="M87" i="6"/>
  <c r="V87" i="6" s="1"/>
  <c r="N87" i="6"/>
  <c r="W87" i="6" s="1"/>
  <c r="J3" i="8" s="1"/>
  <c r="L87" i="6"/>
  <c r="U87" i="6" s="1"/>
  <c r="H3" i="8" s="1"/>
  <c r="K87" i="6"/>
  <c r="T87" i="6" s="1"/>
  <c r="I87" i="6"/>
  <c r="Q87" i="6" s="1"/>
  <c r="D3" i="8" s="1"/>
  <c r="G87" i="6"/>
  <c r="O87" i="6" s="1"/>
  <c r="H87" i="6"/>
  <c r="P87" i="6" s="1"/>
  <c r="J87" i="6"/>
  <c r="S87" i="6" s="1"/>
  <c r="M27" i="6"/>
  <c r="V27" i="6" s="1"/>
  <c r="N27" i="6"/>
  <c r="W27" i="6" s="1"/>
  <c r="L27" i="6"/>
  <c r="U27" i="6" s="1"/>
  <c r="J27" i="6"/>
  <c r="S27" i="6" s="1"/>
  <c r="I27" i="6"/>
  <c r="Q27" i="6" s="1"/>
  <c r="G27" i="6"/>
  <c r="O27" i="6" s="1"/>
  <c r="H27" i="6"/>
  <c r="P27" i="6" s="1"/>
  <c r="K27" i="6"/>
  <c r="T27" i="6" s="1"/>
  <c r="M31" i="6"/>
  <c r="V31" i="6" s="1"/>
  <c r="N31" i="6"/>
  <c r="W31" i="6" s="1"/>
  <c r="L31" i="6"/>
  <c r="U31" i="6" s="1"/>
  <c r="J31" i="6"/>
  <c r="S31" i="6" s="1"/>
  <c r="K31" i="6"/>
  <c r="T31" i="6" s="1"/>
  <c r="I31" i="6"/>
  <c r="Q31" i="6" s="1"/>
  <c r="G31" i="6"/>
  <c r="O31" i="6" s="1"/>
  <c r="H31" i="6"/>
  <c r="P31" i="6" s="1"/>
  <c r="M23" i="6"/>
  <c r="V23" i="6" s="1"/>
  <c r="N23" i="6"/>
  <c r="W23" i="6" s="1"/>
  <c r="L23" i="6"/>
  <c r="U23" i="6" s="1"/>
  <c r="J23" i="6"/>
  <c r="S23" i="6" s="1"/>
  <c r="K23" i="6"/>
  <c r="T23" i="6" s="1"/>
  <c r="I23" i="6"/>
  <c r="Q23" i="6" s="1"/>
  <c r="G23" i="6"/>
  <c r="O23" i="6" s="1"/>
  <c r="H23" i="6"/>
  <c r="P23" i="6" s="1"/>
  <c r="W61" i="6"/>
  <c r="Q83" i="6"/>
  <c r="O83" i="6"/>
  <c r="O61" i="6"/>
  <c r="S61" i="6"/>
  <c r="W83" i="6"/>
  <c r="T83" i="6"/>
  <c r="V61" i="6"/>
  <c r="P61" i="6"/>
  <c r="P83" i="6"/>
  <c r="S35" i="6"/>
  <c r="W66" i="6"/>
  <c r="T66" i="6"/>
  <c r="U35" i="6"/>
  <c r="S57" i="6"/>
  <c r="V57" i="6"/>
  <c r="O57" i="6"/>
  <c r="T71" i="6"/>
  <c r="O71" i="6"/>
  <c r="W71" i="6"/>
  <c r="S71" i="6"/>
  <c r="V71" i="6"/>
  <c r="Q71" i="6"/>
  <c r="P71" i="6"/>
  <c r="U71" i="6"/>
  <c r="T56" i="6"/>
  <c r="O56" i="6"/>
  <c r="V56" i="6"/>
  <c r="P56" i="6"/>
  <c r="U56" i="6"/>
  <c r="S56" i="6"/>
  <c r="Q56" i="6"/>
  <c r="W56" i="6"/>
  <c r="P41" i="6"/>
  <c r="T41" i="6"/>
  <c r="V41" i="6"/>
  <c r="T25" i="6"/>
  <c r="O25" i="6"/>
  <c r="W25" i="6"/>
  <c r="S25" i="6"/>
  <c r="V25" i="6"/>
  <c r="Q25" i="6"/>
  <c r="U25" i="6"/>
  <c r="P25" i="6"/>
  <c r="T21" i="6"/>
  <c r="O21" i="6"/>
  <c r="W21" i="6"/>
  <c r="S21" i="6"/>
  <c r="U21" i="6"/>
  <c r="P21" i="6"/>
  <c r="W59" i="6"/>
  <c r="S59" i="6"/>
  <c r="Q59" i="6"/>
  <c r="V59" i="6"/>
  <c r="U59" i="6"/>
  <c r="O59" i="6"/>
  <c r="T59" i="6"/>
  <c r="V77" i="6"/>
  <c r="Q77" i="6"/>
  <c r="W77" i="6"/>
  <c r="P77" i="6"/>
  <c r="U77" i="6"/>
  <c r="O77" i="6"/>
  <c r="T77" i="6"/>
  <c r="S77" i="6"/>
  <c r="V81" i="6"/>
  <c r="Q81" i="6"/>
  <c r="U81" i="6"/>
  <c r="O81" i="6"/>
  <c r="T81" i="6"/>
  <c r="S81" i="6"/>
  <c r="W81" i="6"/>
  <c r="P81" i="6"/>
  <c r="V54" i="6"/>
  <c r="Q54" i="6"/>
  <c r="W54" i="6"/>
  <c r="P54" i="6"/>
  <c r="U54" i="6"/>
  <c r="O54" i="6"/>
  <c r="T54" i="6"/>
  <c r="S54" i="6"/>
  <c r="V58" i="6"/>
  <c r="Q58" i="6"/>
  <c r="U58" i="6"/>
  <c r="O58" i="6"/>
  <c r="T58" i="6"/>
  <c r="S58" i="6"/>
  <c r="W58" i="6"/>
  <c r="P58" i="6"/>
  <c r="T29" i="6"/>
  <c r="U29" i="6"/>
  <c r="W29" i="6"/>
  <c r="S29" i="6"/>
  <c r="P29" i="6"/>
  <c r="V29" i="6"/>
  <c r="Q29" i="6"/>
  <c r="U53" i="6"/>
  <c r="O53" i="6"/>
  <c r="T53" i="6"/>
  <c r="Q53" i="6"/>
  <c r="W53" i="6"/>
  <c r="T33" i="6"/>
  <c r="O33" i="6"/>
  <c r="U33" i="6"/>
  <c r="P33" i="6"/>
  <c r="W33" i="6"/>
  <c r="S33" i="6"/>
  <c r="V33" i="6"/>
  <c r="Q33" i="6"/>
  <c r="S42" i="6"/>
  <c r="O17" i="6"/>
  <c r="W17" i="6"/>
  <c r="S17" i="6"/>
  <c r="V17" i="6"/>
  <c r="U17" i="6"/>
  <c r="P17" i="6"/>
  <c r="U88" i="6"/>
  <c r="P88" i="6"/>
  <c r="W88" i="6"/>
  <c r="Q88" i="6"/>
  <c r="V88" i="6"/>
  <c r="O88" i="6"/>
  <c r="T88" i="6"/>
  <c r="S88" i="6"/>
  <c r="W82" i="6"/>
  <c r="S82" i="6"/>
  <c r="Q82" i="6"/>
  <c r="V82" i="6"/>
  <c r="P82" i="6"/>
  <c r="U82" i="6"/>
  <c r="O82" i="6"/>
  <c r="T82" i="6"/>
  <c r="W70" i="6"/>
  <c r="S70" i="6"/>
  <c r="U70" i="6"/>
  <c r="P70" i="6"/>
  <c r="T70" i="6"/>
  <c r="V70" i="6"/>
  <c r="Q70" i="6"/>
  <c r="O70" i="6"/>
  <c r="W55" i="6"/>
  <c r="S55" i="6"/>
  <c r="T55" i="6"/>
  <c r="Q55" i="6"/>
  <c r="V55" i="6"/>
  <c r="P55" i="6"/>
  <c r="O55" i="6"/>
  <c r="U55" i="6"/>
  <c r="T79" i="6"/>
  <c r="O79" i="6"/>
  <c r="V79" i="6"/>
  <c r="P79" i="6"/>
  <c r="U79" i="6"/>
  <c r="S79" i="6"/>
  <c r="W79" i="6"/>
  <c r="Q79" i="6"/>
  <c r="U38" i="6"/>
  <c r="S38" i="6"/>
  <c r="P38" i="6"/>
  <c r="V46" i="6"/>
  <c r="Q46" i="6"/>
  <c r="S46" i="6"/>
  <c r="T46" i="6"/>
  <c r="G6" i="8" s="1"/>
  <c r="O46" i="6"/>
  <c r="G5" i="8" l="1"/>
  <c r="H6" i="8"/>
  <c r="H5" i="8"/>
  <c r="B4" i="8"/>
  <c r="B6" i="8"/>
  <c r="M125" i="6"/>
  <c r="V125" i="6" s="1"/>
  <c r="I9" i="8" s="1"/>
  <c r="I125" i="6"/>
  <c r="Q125" i="6" s="1"/>
  <c r="D9" i="8" s="1"/>
  <c r="J125" i="6"/>
  <c r="S125" i="6" s="1"/>
  <c r="N125" i="6"/>
  <c r="W125" i="6" s="1"/>
  <c r="G125" i="6"/>
  <c r="O125" i="6" s="1"/>
  <c r="B9" i="8" s="1"/>
  <c r="H125" i="6"/>
  <c r="P125" i="6" s="1"/>
  <c r="C9" i="8" s="1"/>
  <c r="L125" i="6"/>
  <c r="U125" i="6" s="1"/>
  <c r="H9" i="8" s="1"/>
  <c r="K125" i="6"/>
  <c r="T125" i="6" s="1"/>
  <c r="C5" i="8"/>
  <c r="G8" i="8"/>
  <c r="C8" i="8"/>
  <c r="B5" i="8"/>
  <c r="F3" i="8"/>
  <c r="I3" i="8"/>
  <c r="I8" i="8"/>
  <c r="C6" i="8"/>
  <c r="G3" i="8"/>
  <c r="J8" i="8"/>
  <c r="F8" i="8"/>
  <c r="D6" i="8"/>
  <c r="H8" i="8"/>
  <c r="D8" i="8"/>
  <c r="I6" i="8"/>
  <c r="G9" i="8"/>
  <c r="D5" i="8"/>
  <c r="J6" i="8"/>
  <c r="F9" i="8"/>
  <c r="J9" i="8"/>
  <c r="C3" i="8"/>
  <c r="G4" i="8"/>
  <c r="D4" i="8"/>
  <c r="F6" i="8"/>
  <c r="I5" i="8"/>
  <c r="B8" i="8"/>
  <c r="P100" i="6"/>
  <c r="B3" i="8"/>
  <c r="C4" i="8" l="1"/>
</calcChain>
</file>

<file path=xl/sharedStrings.xml><?xml version="1.0" encoding="utf-8"?>
<sst xmlns="http://schemas.openxmlformats.org/spreadsheetml/2006/main" count="1280" uniqueCount="446">
  <si>
    <t>Value in Rs Lakh</t>
  </si>
  <si>
    <t>S.No.</t>
  </si>
  <si>
    <t xml:space="preserve">  Industry         Product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</si>
  <si>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</si>
  <si>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</si>
  <si>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</si>
  <si>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</si>
  <si>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</si>
  <si>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</si>
  <si>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</si>
  <si>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</si>
  <si>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</si>
  <si>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</si>
  <si>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</si>
  <si>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</si>
  <si>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</si>
  <si>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</si>
  <si>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</si>
  <si>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</si>
  <si>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</si>
  <si>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</si>
  <si>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</si>
  <si>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</si>
  <si>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</si>
  <si>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</si>
  <si>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</si>
  <si>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</si>
  <si>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</si>
  <si>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n.e.c.</t>
  </si>
  <si>
    <t>Manufacture of Electrical equipments</t>
  </si>
  <si>
    <t>Manufacture of machinery and equipments n.e.c.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</si>
  <si>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</si>
  <si>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</si>
  <si>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</si>
  <si>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</si>
  <si>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</si>
  <si>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</si>
  <si>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</si>
  <si>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</si>
  <si>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</si>
  <si>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</si>
  <si>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</si>
  <si>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</si>
  <si>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</si>
  <si>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</si>
  <si>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</si>
  <si>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</si>
  <si>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</si>
  <si>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</si>
  <si>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</si>
  <si>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</si>
  <si>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</si>
  <si>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</si>
  <si>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</si>
  <si>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</si>
  <si>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</si>
  <si>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</si>
  <si>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</si>
  <si>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</si>
  <si>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</si>
  <si>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</si>
  <si>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</si>
  <si>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</si>
  <si>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</si>
  <si>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</si>
  <si>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</si>
  <si>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</si>
  <si>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</si>
  <si>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administration. &amp; defence</t>
  </si>
  <si>
    <t>Supply at BP</t>
  </si>
  <si>
    <t>Product taxes less Subsidies</t>
  </si>
  <si>
    <t>OUTPUT at Producer price</t>
  </si>
  <si>
    <t>Imports</t>
  </si>
  <si>
    <t>CIF Adj</t>
  </si>
  <si>
    <t>Imports after cif adj</t>
  </si>
  <si>
    <t>Import Duty</t>
  </si>
  <si>
    <t>Final Import</t>
  </si>
  <si>
    <t>OP at Producer Price + Import</t>
  </si>
  <si>
    <t>Trade and Transport Margins</t>
  </si>
  <si>
    <t>OP at PP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</si>
  <si>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</si>
  <si>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</si>
  <si>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</si>
  <si>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</si>
  <si>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</si>
  <si>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</si>
  <si>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</si>
  <si>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</si>
  <si>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</si>
  <si>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</si>
  <si>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</si>
  <si>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</si>
  <si>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</si>
  <si>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</si>
  <si>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</si>
  <si>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</si>
  <si>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</si>
  <si>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</si>
  <si>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</si>
  <si>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</si>
  <si>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</si>
  <si>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</si>
  <si>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</si>
  <si>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</si>
  <si>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</si>
  <si>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</si>
  <si>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</si>
  <si>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</si>
  <si>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</si>
  <si>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</si>
  <si>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</si>
  <si>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</si>
  <si>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</si>
  <si>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</si>
  <si>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</si>
  <si>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</si>
  <si>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</si>
  <si>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</si>
  <si>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</si>
  <si>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</si>
  <si>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</si>
  <si>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</si>
  <si>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</si>
  <si>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</si>
  <si>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</si>
  <si>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</si>
  <si>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</si>
  <si>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</si>
  <si>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</si>
  <si>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</si>
  <si>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</si>
  <si>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</si>
  <si>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</si>
  <si>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</si>
  <si>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</si>
  <si>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</si>
  <si>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</si>
  <si>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</si>
  <si>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</si>
  <si>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</si>
  <si>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</si>
  <si>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</si>
  <si>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</si>
  <si>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</si>
  <si>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</si>
  <si>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</si>
  <si>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</si>
  <si>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</si>
  <si>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</si>
  <si>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</si>
  <si>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</si>
  <si>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</si>
  <si>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</si>
  <si>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</si>
  <si>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</si>
  <si>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</si>
  <si>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</si>
  <si>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</si>
  <si>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</si>
  <si>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</si>
  <si>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</si>
  <si>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</si>
  <si>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</si>
  <si>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</si>
  <si>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</si>
  <si>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</si>
  <si>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</si>
  <si>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</si>
  <si>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</si>
  <si>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</si>
  <si>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</si>
  <si>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</si>
  <si>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</si>
  <si>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</si>
  <si>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</si>
  <si>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</si>
  <si>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</si>
  <si>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</si>
  <si>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</si>
  <si>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</si>
  <si>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</si>
  <si>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</si>
  <si>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</si>
  <si>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</si>
  <si>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</si>
  <si>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</si>
  <si>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</si>
  <si>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</si>
  <si>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</si>
  <si>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</si>
  <si>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</si>
  <si>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</si>
  <si>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</si>
  <si>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Repair &amp; Maintenance of Motor Vehicle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</si>
  <si>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</si>
  <si>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</si>
  <si>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</si>
  <si>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</si>
  <si>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</si>
  <si>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</si>
  <si>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</si>
  <si>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</si>
  <si>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</si>
  <si>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</si>
  <si>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</si>
  <si>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</si>
  <si>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</si>
  <si>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</si>
  <si>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</si>
  <si>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Recreation, entertainment and radio &amp; TV broadcasting  and other services</t>
  </si>
  <si>
    <t>cif</t>
  </si>
  <si>
    <t>Total</t>
  </si>
  <si>
    <t>Use 2015-16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</si>
  <si>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</si>
  <si>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</si>
  <si>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</si>
  <si>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</si>
  <si>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</si>
  <si>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</si>
  <si>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</si>
  <si>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</si>
  <si>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</si>
  <si>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others</t>
  </si>
  <si>
    <t>Output</t>
  </si>
  <si>
    <t>GVA</t>
  </si>
  <si>
    <t>CE</t>
  </si>
  <si>
    <t>OS</t>
  </si>
  <si>
    <t>Production Taxes less Subsidies</t>
  </si>
  <si>
    <t>CFC</t>
  </si>
  <si>
    <t>Import Duties</t>
  </si>
  <si>
    <t>Total Supply</t>
  </si>
  <si>
    <t>India Production</t>
  </si>
  <si>
    <t>Trade and Transport margins</t>
  </si>
  <si>
    <t>Use by electricity suppliers</t>
  </si>
  <si>
    <t>Use by coal suppliers</t>
  </si>
  <si>
    <t>Use by NG and petroleum suppliers</t>
  </si>
  <si>
    <t>Use by biomass and biofuel suppliers</t>
  </si>
  <si>
    <t>Use by other energy suppliers</t>
  </si>
  <si>
    <t>Use by nonenergy industries</t>
  </si>
  <si>
    <t>Use by Consumers</t>
  </si>
  <si>
    <t>Exports</t>
  </si>
  <si>
    <t>Change in Private Inventories</t>
  </si>
  <si>
    <t>Use by Government</t>
  </si>
  <si>
    <t>For the most part, the "Use" table contains the data we need.</t>
  </si>
  <si>
    <t>not the share of imported goods purchased by different entities, and imported</t>
  </si>
  <si>
    <t>goods are included in the "Use" table.</t>
  </si>
  <si>
    <t>imported goods (meaning, imported goods are not re-exported), and</t>
  </si>
  <si>
    <t>Final Value of Imports</t>
  </si>
  <si>
    <t>Imports' Share of Total Supply</t>
  </si>
  <si>
    <t>Final Imports</t>
  </si>
  <si>
    <t>In India's case, the final import value is already available after</t>
  </si>
  <si>
    <t>adjusting for trade and transport margins and duties.</t>
  </si>
  <si>
    <t>We use the final import value to estimate its share in supply.</t>
  </si>
  <si>
    <t>However, we want the share of India production purchased by different entities,</t>
  </si>
  <si>
    <t>We assume that India industries, government, and consumers buy all of the</t>
  </si>
  <si>
    <t>all exports come from India production.</t>
  </si>
  <si>
    <t>S.No</t>
  </si>
  <si>
    <t>To calculate the usage shares of domestically-produced goods, we first</t>
  </si>
  <si>
    <t>buy imports proportionately to their overall demand for</t>
  </si>
  <si>
    <t>products of each type.</t>
  </si>
  <si>
    <t>subtract out imported goods (from "Imports Calculations" tab) from the total.</t>
  </si>
  <si>
    <t>In the case of India, the total use value already accounts for change in inventories.</t>
  </si>
  <si>
    <t>Domestic Product Use by:</t>
  </si>
  <si>
    <t>Raw Supply</t>
  </si>
  <si>
    <t>Domestically-Produced Product Use</t>
  </si>
  <si>
    <t>Remaining Domestic Use to Allocate</t>
  </si>
  <si>
    <t>government</t>
  </si>
  <si>
    <t>nonenergy industries</t>
  </si>
  <si>
    <t>consumers</t>
  </si>
  <si>
    <t>electricity suppliers</t>
  </si>
  <si>
    <t>coal suppliers</t>
  </si>
  <si>
    <t>NG and petroleum suppliers</t>
  </si>
  <si>
    <t>biomass and biofuel suppliers</t>
  </si>
  <si>
    <t>other energy suppliers</t>
  </si>
  <si>
    <t>government share</t>
  </si>
  <si>
    <t>nonenergy industries share</t>
  </si>
  <si>
    <t>consumers share</t>
  </si>
  <si>
    <t>foreign entities share</t>
  </si>
  <si>
    <t>Fraction of Goods Purchased (dimensionless)</t>
  </si>
  <si>
    <t>Cement and other carbonate use</t>
  </si>
  <si>
    <t>Natural gas and petroleum systems</t>
  </si>
  <si>
    <t>Iron and steel</t>
  </si>
  <si>
    <t>Chemicals</t>
  </si>
  <si>
    <t>Coal mining</t>
  </si>
  <si>
    <t>Waste management</t>
  </si>
  <si>
    <t>Other industries</t>
  </si>
  <si>
    <t>Values in yellow (for energy industries) are not used (as of EPS 1.5.0) but are calculated here for completeness, in case these values prove useful in the future.</t>
  </si>
  <si>
    <t>See the "About" tab for more details.</t>
  </si>
  <si>
    <t>labor and consumers</t>
  </si>
  <si>
    <t>foreign entities</t>
  </si>
  <si>
    <t>natural gas and petroleum suppliers</t>
  </si>
  <si>
    <t>We assume all of the exported goods are India produced, except in the case of</t>
  </si>
  <si>
    <t xml:space="preserve"> "Remaining Domestic Use to Allocate". Here we assume an export value which is equal to</t>
  </si>
  <si>
    <t>3-4 products with exports higher than domestic use, i.e. negative values of</t>
  </si>
  <si>
    <t>This is done to avoid negative values which would distort the weighted avg. calculations.</t>
  </si>
  <si>
    <t>We assume that government, industry, and consumers</t>
  </si>
  <si>
    <t>the domestically produced product use, as all of it is getting exported at the very least.</t>
  </si>
  <si>
    <t>Imported Share of Inputs Used by This Industry</t>
  </si>
  <si>
    <t>Waste Management</t>
  </si>
  <si>
    <t>Repeating Imports' Share of Total Supply for SUMPRODUCT() use.  See the "Imported Shares of Inputs" tab in the formula for "Other Industries."</t>
  </si>
  <si>
    <t>Nonenergy Inputs as Share of Output (dimensionless)</t>
  </si>
  <si>
    <t>These rows are intended to sum to less than one, as they are inputs as a share of gross output (e.g. ignoring value added)</t>
  </si>
  <si>
    <t>These are shares of non-energy inputs, so we assign zeroes to all energy supplier cash flow entities.</t>
  </si>
  <si>
    <t>SL No</t>
  </si>
  <si>
    <t>Industry code</t>
  </si>
  <si>
    <t>KLEMS Industry Description</t>
  </si>
  <si>
    <t>AtB</t>
  </si>
  <si>
    <t>Agriculture,Hunting,Forestry and Fishing</t>
  </si>
  <si>
    <t>C</t>
  </si>
  <si>
    <t xml:space="preserve">Mining and Quarrying </t>
  </si>
  <si>
    <t>15t16</t>
  </si>
  <si>
    <t>Food Products,Beverages and Tobacco</t>
  </si>
  <si>
    <t>17t19</t>
  </si>
  <si>
    <t>Textiles, Textile Products, Leather and Footwear</t>
  </si>
  <si>
    <t>20</t>
  </si>
  <si>
    <t>Wood and Products of wood</t>
  </si>
  <si>
    <t>21t22</t>
  </si>
  <si>
    <t>Pulp, Paper,Paper products,Printing and Publishing</t>
  </si>
  <si>
    <t>23</t>
  </si>
  <si>
    <t>Coke, Refined Petroleum Products and Nuclear fuel</t>
  </si>
  <si>
    <t>24</t>
  </si>
  <si>
    <t xml:space="preserve">Chemicals and  Chemical Products </t>
  </si>
  <si>
    <t>25</t>
  </si>
  <si>
    <t xml:space="preserve">Rubber and Plastic Products </t>
  </si>
  <si>
    <t>26</t>
  </si>
  <si>
    <t xml:space="preserve">Other Non-Metallic Mineral Products </t>
  </si>
  <si>
    <t>27t28</t>
  </si>
  <si>
    <t>Basic Metals and Fabricated Metal Products</t>
  </si>
  <si>
    <t>29</t>
  </si>
  <si>
    <t xml:space="preserve">Machinery, nec. </t>
  </si>
  <si>
    <t>30t33</t>
  </si>
  <si>
    <t>Electrical and Optical Equipment</t>
  </si>
  <si>
    <t>34t35</t>
  </si>
  <si>
    <t xml:space="preserve">Transport Equipment </t>
  </si>
  <si>
    <t>36t37</t>
  </si>
  <si>
    <t>Manufacturing, nec; recycling</t>
  </si>
  <si>
    <t>E</t>
  </si>
  <si>
    <t xml:space="preserve">Electricity, Gas and Water Supply </t>
  </si>
  <si>
    <t>F</t>
  </si>
  <si>
    <t xml:space="preserve">Construction </t>
  </si>
  <si>
    <t>G</t>
  </si>
  <si>
    <t>H</t>
  </si>
  <si>
    <t xml:space="preserve">Hotels and Restaurants </t>
  </si>
  <si>
    <t>60t63</t>
  </si>
  <si>
    <t xml:space="preserve">Transport and Storage </t>
  </si>
  <si>
    <t>64</t>
  </si>
  <si>
    <t>Post and Telecommunication</t>
  </si>
  <si>
    <t>J</t>
  </si>
  <si>
    <t>71t74</t>
  </si>
  <si>
    <t>Business Service</t>
  </si>
  <si>
    <t>L</t>
  </si>
  <si>
    <t>Public Administration and Defense; Compulsory Social Security</t>
  </si>
  <si>
    <t>M</t>
  </si>
  <si>
    <t xml:space="preserve">Education </t>
  </si>
  <si>
    <t>N</t>
  </si>
  <si>
    <t xml:space="preserve">Health and Social Work </t>
  </si>
  <si>
    <t>70+O+P</t>
  </si>
  <si>
    <t>Labor income share 
in gross output</t>
  </si>
  <si>
    <t>2015-16</t>
  </si>
  <si>
    <t>Energy cost share 
in gross output</t>
  </si>
  <si>
    <t>Material cost share 
in gross output</t>
  </si>
  <si>
    <t>Services cost share 
in gross output</t>
  </si>
  <si>
    <t>Product Taxes less Subsidies</t>
  </si>
  <si>
    <t>Share of Taxes less subsidies in Prod</t>
  </si>
  <si>
    <t>&lt;--summed values for corresponding KLEMS categories, from 'Use Calculations' sheet - to help with weighted avg. calcs for 'other industries' in NIbSEaSoGO</t>
  </si>
  <si>
    <t>in classification of the industries in the KLEMS database, from which the input shares are sourced (KLEMS database</t>
  </si>
  <si>
    <t>from KLEMS in the Nat Gas and Petroleum Systems category.</t>
  </si>
  <si>
    <t xml:space="preserve">also includes nuclear and coke in the classification). We hence adjust for this by assuming only 80% of each of the shares derived </t>
  </si>
  <si>
    <t>Note: In India's case, the Nat gas &amp; Petrol sys row sums up to slightly greater than 1. This is most likely due to the difference</t>
  </si>
  <si>
    <t>FoISaGPbE Fraction of Goods Purchased by Entity</t>
  </si>
  <si>
    <t>FoISaGPbE Nonenergy Inputs by Supplying Entity as Share of Gross Output</t>
  </si>
  <si>
    <t>Sources:</t>
  </si>
  <si>
    <t>Inputs by Industry (grouped into shares by input type)</t>
  </si>
  <si>
    <t>Notes</t>
  </si>
  <si>
    <t>Explanation</t>
  </si>
  <si>
    <t>When industrial production declines in response to a policy package, the effect is not only</t>
  </si>
  <si>
    <t>to reduce industry revenue.  Industry also buys less services from suppliers, and pays less</t>
  </si>
  <si>
    <t>income and other taxes to government.  This variable helps us calculate the cash flows associated</t>
  </si>
  <si>
    <t>both with lost revenue (reduced purchases of industrial goods) and reduced spending by</t>
  </si>
  <si>
    <t>industry.</t>
  </si>
  <si>
    <t>Fraction of Goods Purchased by Entity is used to allocate money for reduced sales of industrial</t>
  </si>
  <si>
    <t>outputs.  Values for all industries (except Waste Management) are calculated, but only the values</t>
  </si>
  <si>
    <t>for non-energy industries are actually used in Vensim (in EPS 1.5.0), since the cash flows associated</t>
  </si>
  <si>
    <t>with reduced sales of energy are already handled in the various demand sectors, with cash flows</t>
  </si>
  <si>
    <t>assigned to the relevant energy supply industry, as well as to the users of the energy, who buy less.</t>
  </si>
  <si>
    <t>Nonenergy Inputs by Supplying Entity as Share of Gross Output is used to allocate money for reduced</t>
  </si>
  <si>
    <t>purchases of inputs (e.g. intermediate materials, labor, etc.) by each industry.</t>
  </si>
  <si>
    <t>Values are calculated for all industries (except Waste Management), and all are used in Vensim</t>
  </si>
  <si>
    <t>(as of EPS 1.5.0), because nowhere else in the model is the reduction in inputs demanded by</t>
  </si>
  <si>
    <t>the energy supply industries taken into account.  However,</t>
  </si>
  <si>
    <t>reduced spending is included only on non-energy inputs (e.g. intermediate materials, labor, etc.)</t>
  </si>
  <si>
    <t>because reduced spending on energy (e.g. reduced purchases of fuels and electricity) is handled</t>
  </si>
  <si>
    <t>in a separate structure on the "Industry - Cash Flow" sheet.</t>
  </si>
  <si>
    <t>Notes on Whether Rows in Output Tables Sum to One (Across All Entities)</t>
  </si>
  <si>
    <t>Fraction of Goods Purchased by Entity is represented as a share of total output, so the rows must</t>
  </si>
  <si>
    <t>sum to one.  On the other hand, Nonenergy Inputs by Supplying Entity as Share of Gross Output</t>
  </si>
  <si>
    <t>is represented as a share of total revenue (not a share of total inputs), so</t>
  </si>
  <si>
    <t>the sum of each row will be less than one.  This is normal (and necessary).</t>
  </si>
  <si>
    <t>BEA Supply Table</t>
  </si>
  <si>
    <t>This table indicates where U.S. supply of each industrial good comes from.</t>
  </si>
  <si>
    <t>This table would be irrelevant to us, except it includes imports, which we</t>
  </si>
  <si>
    <t>with to handle specially (we assume all exports are U.S.-produced goods,</t>
  </si>
  <si>
    <t>not imported goods that are re-exported).  The entire purpose of this</t>
  </si>
  <si>
    <t>table and the "imports Calculations" tab is to determine the share of the</t>
  </si>
  <si>
    <t>final value of goods (the Supply) that comes from imports and the</t>
  </si>
  <si>
    <t>various charges associated with imports (taxes, trade and transport margins,</t>
  </si>
  <si>
    <t>etc.)</t>
  </si>
  <si>
    <t>BEA Use Table</t>
  </si>
  <si>
    <t>This table shows how much input is demanded by each entity from each industry.</t>
  </si>
  <si>
    <t>Columns show the industry/entity demanding goods.</t>
  </si>
  <si>
    <t>Rows show which industries are supplying the demanded goods.</t>
  </si>
  <si>
    <t>For example, farms demand machinery (cell C19), but machinery manufacturers</t>
  </si>
  <si>
    <t>do not demand farm products (cell N8).</t>
  </si>
  <si>
    <t>This table is our primary source.  However, we adjust it to account for</t>
  </si>
  <si>
    <t>special handling of imports (noted above) and to remove changes in</t>
  </si>
  <si>
    <t>product inventories on the "Use Calculations" tab.</t>
  </si>
  <si>
    <t>Iron &amp; Steel</t>
  </si>
  <si>
    <t>Iron &amp; steel isn't broken out in U.S. trade statistics, so we use the share of all</t>
  </si>
  <si>
    <t>primary metals and minerals that is exported to estimate the share of iron &amp; steel</t>
  </si>
  <si>
    <t>that is exported.</t>
  </si>
  <si>
    <t>The BEA data on exports of "nonmetallic mineral products" is not representative</t>
  </si>
  <si>
    <t>of cement, so we use an alternative source.  See the "USGS Cement" tab for</t>
  </si>
  <si>
    <t>more detail.</t>
  </si>
  <si>
    <t>Imported Share of Industrial Inputs</t>
  </si>
  <si>
    <t>We assume only inputs supplied by other industries (i.e. materials, components,</t>
  </si>
  <si>
    <t>etc.), not inputs supplied by the "consumers" entity (i.e. services and labor) are</t>
  </si>
  <si>
    <t>imported.  We calculate the imported share of products from each industry, then</t>
  </si>
  <si>
    <t>take a weighted average, with weights based on each industry's use of products</t>
  </si>
  <si>
    <t>from each other industry, to find each industry's imported inputs share.</t>
  </si>
  <si>
    <t>Precision of Output Numbers</t>
  </si>
  <si>
    <t>Although our estimate does not have great precision, we use a large number of</t>
  </si>
  <si>
    <t>decimal places in the output sheet in order to reduce rounding error in Vensim</t>
  </si>
  <si>
    <t>to imperceptible levels.</t>
  </si>
  <si>
    <t>India Notes</t>
  </si>
  <si>
    <t xml:space="preserve">Corresponding data sources (similar to US) are available for India. Hence, we follow </t>
  </si>
  <si>
    <t xml:space="preserve">the same approach to estimate the two variables. Any India-specific modifications </t>
  </si>
  <si>
    <t xml:space="preserve">are mentioned in the individual tabs with the calculations. </t>
  </si>
  <si>
    <t>Ministry of Statistics &amp; Programme Implementation</t>
  </si>
  <si>
    <t>Supply-Use Tables</t>
  </si>
  <si>
    <t>http://mospi.nic.in/publication/supply-use-tables</t>
  </si>
  <si>
    <t>Inputs and Use by Industry and Entity</t>
  </si>
  <si>
    <t>Reserve Bank of India</t>
  </si>
  <si>
    <t>Measuring Productivity at the Industry Level – The India KLEMS Database</t>
  </si>
  <si>
    <t>https://www.rbi.org.in/Scripts/KLEMS.aspx</t>
  </si>
  <si>
    <t>2018 (data for 2015-16)</t>
  </si>
  <si>
    <t>Gross Output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</si>
</sst>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"/>
    <numFmt numFmtId="166" formatCode="0_)"/>
    <numFmt numFmtId="167" formatCode="0.0%"/>
    <numFmt numFmtId="168" formatCode="0.00000000"/>
    <numFmt numFmtId="169" formatCode="0.00000"/>
    <numFmt numFmtId="170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sz val="10"/>
      <color theme="1"/>
      <name val="Arial"/>
      <family val="2"/>
    </font>
    <font>
      <b/>
      <sz val="6.15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10"/>
      <color indexed="9"/>
      <name val="Arial"/>
      <family val="2"/>
    </font>
    <font>
      <sz val="11"/>
      <name val="Calibri"/>
      <family val="2"/>
    </font>
    <font>
      <b/>
      <i/>
      <sz val="11"/>
      <color theme="1"/>
      <name val="Calibri"/>
      <family val="2"/>
    </font>
    <font>
      <sz val="10"/>
      <color indexed="9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8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7" fillId="0" borderId="0"/>
    <xf numFmtId="0" fontId="6" fillId="0" borderId="0"/>
    <xf numFmtId="0" fontId="6" fillId="0" borderId="0"/>
    <xf numFmtId="166" fontId="8" fillId="0" borderId="0"/>
    <xf numFmtId="0" fontId="7" fillId="0" borderId="0"/>
    <xf numFmtId="0" fontId="8" fillId="0" borderId="0"/>
    <xf numFmtId="0" fontId="6" fillId="0" borderId="0"/>
    <xf numFmtId="9" fontId="6" fillId="0" borderId="0" applyFont="0" applyFill="0" applyBorder="0" applyAlignment="0" applyProtection="0"/>
    <xf numFmtId="0" fontId="10" fillId="0" borderId="0" applyNumberFormat="0" applyFill="0" applyBorder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1">
    <xf numFmtId="0" fontId="0" fillId="0" borderId="0" xfId="0"/>
    <xf numFmtId="1" fontId="2" fillId="0" borderId="0" xfId="0" applyNumberFormat="1" applyFont="1" applyFill="1"/>
    <xf numFmtId="1" fontId="2" fillId="0" borderId="0" xfId="0" applyNumberFormat="1" applyFont="1" applyFill="1" applyBorder="1"/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" fontId="0" fillId="0" borderId="1" xfId="0" applyNumberFormat="1" applyFill="1" applyBorder="1"/>
    <xf numFmtId="2" fontId="2" fillId="0" borderId="0" xfId="0" applyNumberFormat="1" applyFont="1" applyFill="1"/>
    <xf numFmtId="1" fontId="3" fillId="0" borderId="1" xfId="0" applyNumberFormat="1" applyFont="1" applyFill="1" applyBorder="1"/>
    <xf numFmtId="1" fontId="4" fillId="0" borderId="1" xfId="0" applyNumberFormat="1" applyFont="1" applyFill="1" applyBorder="1"/>
    <xf numFmtId="1" fontId="3" fillId="0" borderId="0" xfId="0" applyNumberFormat="1" applyFont="1" applyFill="1" applyBorder="1"/>
    <xf numFmtId="1" fontId="3" fillId="0" borderId="1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vertical="top" wrapText="1"/>
    </xf>
    <xf numFmtId="1" fontId="4" fillId="0" borderId="1" xfId="0" applyNumberFormat="1" applyFont="1" applyFill="1" applyBorder="1" applyAlignment="1">
      <alignment vertical="top" wrapText="1"/>
    </xf>
    <xf numFmtId="1" fontId="4" fillId="0" borderId="0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165" fontId="4" fillId="0" borderId="0" xfId="0" applyNumberFormat="1" applyFont="1" applyFill="1" applyBorder="1"/>
    <xf numFmtId="2" fontId="4" fillId="0" borderId="0" xfId="0" applyNumberFormat="1" applyFont="1" applyFill="1" applyBorder="1"/>
    <xf numFmtId="2" fontId="3" fillId="0" borderId="0" xfId="0" applyNumberFormat="1" applyFont="1" applyFill="1" applyBorder="1"/>
    <xf numFmtId="1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horizontal="justify" vertical="top" wrapText="1"/>
    </xf>
    <xf numFmtId="0" fontId="2" fillId="0" borderId="1" xfId="0" applyNumberFormat="1" applyFont="1" applyFill="1" applyBorder="1" applyAlignment="1">
      <alignment horizontal="justify" vertical="top" wrapText="1"/>
    </xf>
    <xf numFmtId="1" fontId="2" fillId="0" borderId="1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vertical="top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wrapText="1"/>
    </xf>
    <xf numFmtId="1" fontId="0" fillId="0" borderId="0" xfId="0" applyNumberFormat="1"/>
    <xf numFmtId="0" fontId="11" fillId="2" borderId="0" xfId="0" applyFont="1" applyFill="1"/>
    <xf numFmtId="10" fontId="0" fillId="0" borderId="0" xfId="1083" applyNumberFormat="1" applyFont="1"/>
    <xf numFmtId="0" fontId="11" fillId="4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0" fontId="11" fillId="5" borderId="0" xfId="0" applyFont="1" applyFill="1" applyAlignment="1">
      <alignment horizontal="right" wrapText="1"/>
    </xf>
    <xf numFmtId="167" fontId="0" fillId="0" borderId="0" xfId="1083" applyNumberFormat="1" applyFont="1" applyAlignment="1">
      <alignment wrapText="1"/>
    </xf>
    <xf numFmtId="167" fontId="0" fillId="0" borderId="0" xfId="1083" applyNumberFormat="1" applyFont="1"/>
    <xf numFmtId="0" fontId="0" fillId="3" borderId="0" xfId="0" applyFill="1"/>
    <xf numFmtId="0" fontId="11" fillId="2" borderId="2" xfId="0" applyFont="1" applyFill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7" fontId="0" fillId="0" borderId="0" xfId="1083" applyNumberFormat="1" applyFont="1" applyFill="1" applyAlignment="1">
      <alignment wrapText="1"/>
    </xf>
    <xf numFmtId="167" fontId="0" fillId="0" borderId="0" xfId="1083" applyNumberFormat="1" applyFont="1" applyFill="1"/>
    <xf numFmtId="168" fontId="0" fillId="0" borderId="0" xfId="0" applyNumberFormat="1"/>
    <xf numFmtId="0" fontId="0" fillId="2" borderId="0" xfId="0" applyFill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" fontId="2" fillId="7" borderId="1" xfId="0" applyNumberFormat="1" applyFont="1" applyFill="1" applyBorder="1"/>
    <xf numFmtId="1" fontId="2" fillId="9" borderId="1" xfId="0" applyNumberFormat="1" applyFont="1" applyFill="1" applyBorder="1"/>
    <xf numFmtId="1" fontId="2" fillId="6" borderId="1" xfId="0" applyNumberFormat="1" applyFont="1" applyFill="1" applyBorder="1"/>
    <xf numFmtId="1" fontId="2" fillId="8" borderId="1" xfId="0" applyNumberFormat="1" applyFont="1" applyFill="1" applyBorder="1"/>
    <xf numFmtId="1" fontId="2" fillId="10" borderId="1" xfId="0" applyNumberFormat="1" applyFont="1" applyFill="1" applyBorder="1"/>
    <xf numFmtId="1" fontId="2" fillId="11" borderId="1" xfId="0" applyNumberFormat="1" applyFont="1" applyFill="1" applyBorder="1"/>
    <xf numFmtId="1" fontId="0" fillId="0" borderId="0" xfId="0" applyNumberFormat="1" applyFill="1"/>
    <xf numFmtId="1" fontId="2" fillId="12" borderId="1" xfId="0" applyNumberFormat="1" applyFont="1" applyFill="1" applyBorder="1"/>
    <xf numFmtId="0" fontId="11" fillId="0" borderId="0" xfId="0" applyFont="1"/>
    <xf numFmtId="10" fontId="0" fillId="0" borderId="0" xfId="0" quotePrefix="1" applyNumberFormat="1"/>
    <xf numFmtId="10" fontId="0" fillId="2" borderId="0" xfId="1083" applyNumberFormat="1" applyFont="1" applyFill="1"/>
    <xf numFmtId="0" fontId="12" fillId="0" borderId="0" xfId="0" applyFont="1" applyAlignment="1">
      <alignment horizontal="left"/>
    </xf>
    <xf numFmtId="10" fontId="13" fillId="0" borderId="0" xfId="0" applyNumberFormat="1" applyFont="1"/>
    <xf numFmtId="0" fontId="11" fillId="0" borderId="0" xfId="0" applyFont="1" applyAlignment="1">
      <alignment wrapText="1"/>
    </xf>
    <xf numFmtId="1" fontId="14" fillId="13" borderId="0" xfId="1084" applyNumberFormat="1" applyFont="1" applyFill="1"/>
    <xf numFmtId="0" fontId="15" fillId="0" borderId="0" xfId="0" applyFont="1"/>
    <xf numFmtId="3" fontId="15" fillId="0" borderId="0" xfId="0" quotePrefix="1" applyNumberFormat="1" applyFont="1"/>
    <xf numFmtId="2" fontId="15" fillId="0" borderId="5" xfId="0" applyNumberFormat="1" applyFont="1" applyBorder="1"/>
    <xf numFmtId="1" fontId="15" fillId="0" borderId="5" xfId="0" applyNumberFormat="1" applyFont="1" applyBorder="1"/>
    <xf numFmtId="165" fontId="18" fillId="0" borderId="0" xfId="0" applyNumberFormat="1" applyFont="1"/>
    <xf numFmtId="165" fontId="19" fillId="0" borderId="0" xfId="0" applyNumberFormat="1" applyFont="1"/>
    <xf numFmtId="2" fontId="15" fillId="14" borderId="5" xfId="0" applyNumberFormat="1" applyFont="1" applyFill="1" applyBorder="1"/>
    <xf numFmtId="3" fontId="16" fillId="0" borderId="6" xfId="0" applyNumberFormat="1" applyFont="1" applyBorder="1" applyAlignment="1">
      <alignment horizontal="center" wrapText="1"/>
    </xf>
    <xf numFmtId="3" fontId="16" fillId="0" borderId="7" xfId="0" applyNumberFormat="1" applyFont="1" applyBorder="1" applyAlignment="1">
      <alignment horizontal="center" wrapText="1"/>
    </xf>
    <xf numFmtId="3" fontId="16" fillId="0" borderId="8" xfId="0" applyNumberFormat="1" applyFont="1" applyBorder="1" applyAlignment="1">
      <alignment horizontal="center" wrapText="1"/>
    </xf>
    <xf numFmtId="0" fontId="15" fillId="14" borderId="6" xfId="0" applyFont="1" applyFill="1" applyBorder="1"/>
    <xf numFmtId="3" fontId="15" fillId="14" borderId="7" xfId="0" quotePrefix="1" applyNumberFormat="1" applyFont="1" applyFill="1" applyBorder="1"/>
    <xf numFmtId="2" fontId="15" fillId="14" borderId="8" xfId="0" applyNumberFormat="1" applyFont="1" applyFill="1" applyBorder="1"/>
    <xf numFmtId="165" fontId="18" fillId="14" borderId="7" xfId="0" applyNumberFormat="1" applyFont="1" applyFill="1" applyBorder="1"/>
    <xf numFmtId="165" fontId="18" fillId="14" borderId="8" xfId="0" applyNumberFormat="1" applyFont="1" applyFill="1" applyBorder="1"/>
    <xf numFmtId="0" fontId="15" fillId="14" borderId="9" xfId="0" applyFont="1" applyFill="1" applyBorder="1"/>
    <xf numFmtId="3" fontId="15" fillId="14" borderId="0" xfId="0" quotePrefix="1" applyNumberFormat="1" applyFont="1" applyFill="1" applyBorder="1"/>
    <xf numFmtId="165" fontId="18" fillId="14" borderId="0" xfId="0" applyNumberFormat="1" applyFont="1" applyFill="1" applyBorder="1"/>
    <xf numFmtId="165" fontId="18" fillId="14" borderId="5" xfId="0" applyNumberFormat="1" applyFont="1" applyFill="1" applyBorder="1"/>
    <xf numFmtId="0" fontId="15" fillId="14" borderId="10" xfId="0" applyFont="1" applyFill="1" applyBorder="1"/>
    <xf numFmtId="3" fontId="15" fillId="14" borderId="11" xfId="0" quotePrefix="1" applyNumberFormat="1" applyFont="1" applyFill="1" applyBorder="1"/>
    <xf numFmtId="165" fontId="18" fillId="14" borderId="11" xfId="0" applyNumberFormat="1" applyFont="1" applyFill="1" applyBorder="1"/>
    <xf numFmtId="165" fontId="18" fillId="14" borderId="12" xfId="0" applyNumberFormat="1" applyFont="1" applyFill="1" applyBorder="1"/>
    <xf numFmtId="170" fontId="0" fillId="0" borderId="0" xfId="0" applyNumberFormat="1"/>
    <xf numFmtId="169" fontId="2" fillId="0" borderId="1" xfId="0" applyNumberFormat="1" applyFont="1" applyFill="1" applyBorder="1"/>
    <xf numFmtId="170" fontId="0" fillId="11" borderId="0" xfId="0" applyNumberFormat="1" applyFill="1"/>
    <xf numFmtId="170" fontId="0" fillId="12" borderId="0" xfId="0" applyNumberFormat="1" applyFill="1"/>
    <xf numFmtId="170" fontId="0" fillId="10" borderId="0" xfId="0" applyNumberFormat="1" applyFill="1"/>
    <xf numFmtId="170" fontId="0" fillId="7" borderId="0" xfId="0" applyNumberFormat="1" applyFill="1"/>
    <xf numFmtId="170" fontId="0" fillId="8" borderId="0" xfId="0" applyNumberFormat="1" applyFill="1"/>
    <xf numFmtId="170" fontId="0" fillId="9" borderId="0" xfId="0" applyNumberFormat="1" applyFill="1"/>
    <xf numFmtId="165" fontId="0" fillId="2" borderId="0" xfId="0" applyNumberFormat="1" applyFill="1"/>
    <xf numFmtId="3" fontId="16" fillId="0" borderId="0" xfId="0" applyNumberFormat="1" applyFont="1" applyFill="1" applyBorder="1" applyAlignment="1">
      <alignment horizontal="center" wrapText="1"/>
    </xf>
    <xf numFmtId="3" fontId="21" fillId="0" borderId="0" xfId="0" applyNumberFormat="1" applyFont="1" applyFill="1" applyBorder="1" applyAlignment="1">
      <alignment horizontal="left" wrapText="1"/>
    </xf>
    <xf numFmtId="2" fontId="15" fillId="12" borderId="5" xfId="0" applyNumberFormat="1" applyFont="1" applyFill="1" applyBorder="1"/>
    <xf numFmtId="2" fontId="15" fillId="12" borderId="12" xfId="0" applyNumberFormat="1" applyFont="1" applyFill="1" applyBorder="1"/>
    <xf numFmtId="1" fontId="0" fillId="12" borderId="0" xfId="0" applyNumberFormat="1" applyFill="1"/>
    <xf numFmtId="0" fontId="22" fillId="0" borderId="0" xfId="0" applyFont="1"/>
    <xf numFmtId="0" fontId="0" fillId="0" borderId="0" xfId="0" applyAlignment="1">
      <alignment horizontal="left"/>
    </xf>
    <xf numFmtId="0" fontId="20" fillId="0" borderId="0" xfId="1085"/>
    <xf numFmtId="0" fontId="23" fillId="0" borderId="0" xfId="1085" applyFont="1"/>
    <xf numFmtId="1" fontId="17" fillId="13" borderId="0" xfId="1084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086">
    <cellStyle name="Comma 2" xfId="1" xr:uid="{00000000-0005-0000-0000-000000000000}"/>
    <cellStyle name="Hyperlink" xfId="1085" builtinId="8"/>
    <cellStyle name="Normal" xfId="0" builtinId="0"/>
    <cellStyle name="Normal 12 2" xfId="2" xr:uid="{00000000-0005-0000-0000-000002000000}"/>
    <cellStyle name="Normal 2" xfId="3" xr:uid="{00000000-0005-0000-0000-000003000000}"/>
    <cellStyle name="Normal 2 2" xfId="4" xr:uid="{00000000-0005-0000-0000-000004000000}"/>
    <cellStyle name="Normal 2 3" xfId="5" xr:uid="{00000000-0005-0000-0000-000005000000}"/>
    <cellStyle name="Normal 2 4" xfId="6" xr:uid="{00000000-0005-0000-0000-000006000000}"/>
    <cellStyle name="Normal 3" xfId="7" xr:uid="{00000000-0005-0000-0000-000007000000}"/>
    <cellStyle name="Normal 3 2" xfId="8" xr:uid="{00000000-0005-0000-0000-000008000000}"/>
    <cellStyle name="Normal 4" xfId="9" xr:uid="{00000000-0005-0000-0000-000009000000}"/>
    <cellStyle name="Normal 4 2" xfId="10" xr:uid="{00000000-0005-0000-0000-00000A000000}"/>
    <cellStyle name="Normal 5" xfId="11" xr:uid="{00000000-0005-0000-0000-00000B000000}"/>
    <cellStyle name="Normal 5 2" xfId="12" xr:uid="{00000000-0005-0000-0000-00000C000000}"/>
    <cellStyle name="Normal 6" xfId="13" xr:uid="{00000000-0005-0000-0000-00000D000000}"/>
    <cellStyle name="Normal_Template-EUKLEMS-output" xfId="1084" xr:uid="{E7766AD2-A2FB-42A6-9CA3-C7F1C0E8AFF0}"/>
    <cellStyle name="Percent" xfId="1083" builtinId="5"/>
    <cellStyle name="Percent 2" xfId="14" xr:uid="{00000000-0005-0000-0000-00000E000000}"/>
    <cellStyle name="s73" xfId="15" xr:uid="{00000000-0005-0000-0000-00000F000000}"/>
    <cellStyle name="style1405592466248" xfId="16" xr:uid="{00000000-0005-0000-0000-000010000000}"/>
    <cellStyle name="style1405592466311" xfId="17" xr:uid="{00000000-0005-0000-0000-000011000000}"/>
    <cellStyle name="style1405592466342" xfId="18" xr:uid="{00000000-0005-0000-0000-000012000000}"/>
    <cellStyle name="style1405592466373" xfId="19" xr:uid="{00000000-0005-0000-0000-000013000000}"/>
    <cellStyle name="style1405592466404" xfId="20" xr:uid="{00000000-0005-0000-0000-000014000000}"/>
    <cellStyle name="style1405592466451" xfId="21" xr:uid="{00000000-0005-0000-0000-000015000000}"/>
    <cellStyle name="style1405592466482" xfId="22" xr:uid="{00000000-0005-0000-0000-000016000000}"/>
    <cellStyle name="style1405592466513" xfId="23" xr:uid="{00000000-0005-0000-0000-000017000000}"/>
    <cellStyle name="style1405592466545" xfId="24" xr:uid="{00000000-0005-0000-0000-000018000000}"/>
    <cellStyle name="style1405592466607" xfId="25" xr:uid="{00000000-0005-0000-0000-000019000000}"/>
    <cellStyle name="style1405592466638" xfId="26" xr:uid="{00000000-0005-0000-0000-00001A000000}"/>
    <cellStyle name="style1405592466669" xfId="27" xr:uid="{00000000-0005-0000-0000-00001B000000}"/>
    <cellStyle name="style1405592466701" xfId="28" xr:uid="{00000000-0005-0000-0000-00001C000000}"/>
    <cellStyle name="style1405592466716" xfId="29" xr:uid="{00000000-0005-0000-0000-00001D000000}"/>
    <cellStyle name="style1405592466747" xfId="30" xr:uid="{00000000-0005-0000-0000-00001E000000}"/>
    <cellStyle name="style1405592466779" xfId="31" xr:uid="{00000000-0005-0000-0000-00001F000000}"/>
    <cellStyle name="style1405592466810" xfId="32" xr:uid="{00000000-0005-0000-0000-000020000000}"/>
    <cellStyle name="style1405592466841" xfId="33" xr:uid="{00000000-0005-0000-0000-000021000000}"/>
    <cellStyle name="style1405592466872" xfId="34" xr:uid="{00000000-0005-0000-0000-000022000000}"/>
    <cellStyle name="style1405592466903" xfId="35" xr:uid="{00000000-0005-0000-0000-000023000000}"/>
    <cellStyle name="style1405592466935" xfId="36" xr:uid="{00000000-0005-0000-0000-000024000000}"/>
    <cellStyle name="style1405592466950" xfId="37" xr:uid="{00000000-0005-0000-0000-000025000000}"/>
    <cellStyle name="style1405592466981" xfId="38" xr:uid="{00000000-0005-0000-0000-000026000000}"/>
    <cellStyle name="style1405592467028" xfId="39" xr:uid="{00000000-0005-0000-0000-000027000000}"/>
    <cellStyle name="style1405592467059" xfId="40" xr:uid="{00000000-0005-0000-0000-000028000000}"/>
    <cellStyle name="style1405592467075" xfId="41" xr:uid="{00000000-0005-0000-0000-000029000000}"/>
    <cellStyle name="style1405592467106" xfId="42" xr:uid="{00000000-0005-0000-0000-00002A000000}"/>
    <cellStyle name="style1405592467122" xfId="43" xr:uid="{00000000-0005-0000-0000-00002B000000}"/>
    <cellStyle name="style1405592467153" xfId="44" xr:uid="{00000000-0005-0000-0000-00002C000000}"/>
    <cellStyle name="style1405592467169" xfId="45" xr:uid="{00000000-0005-0000-0000-00002D000000}"/>
    <cellStyle name="style1405592467200" xfId="46" xr:uid="{00000000-0005-0000-0000-00002E000000}"/>
    <cellStyle name="style1405592467231" xfId="47" xr:uid="{00000000-0005-0000-0000-00002F000000}"/>
    <cellStyle name="style1405592467247" xfId="48" xr:uid="{00000000-0005-0000-0000-000030000000}"/>
    <cellStyle name="style1405592467278" xfId="49" xr:uid="{00000000-0005-0000-0000-000031000000}"/>
    <cellStyle name="style1405592467309" xfId="50" xr:uid="{00000000-0005-0000-0000-000032000000}"/>
    <cellStyle name="style1405592467325" xfId="51" xr:uid="{00000000-0005-0000-0000-000033000000}"/>
    <cellStyle name="style1405592467356" xfId="52" xr:uid="{00000000-0005-0000-0000-000034000000}"/>
    <cellStyle name="style1405592467371" xfId="53" xr:uid="{00000000-0005-0000-0000-000035000000}"/>
    <cellStyle name="style1405592467434" xfId="54" xr:uid="{00000000-0005-0000-0000-000036000000}"/>
    <cellStyle name="style1405592467449" xfId="55" xr:uid="{00000000-0005-0000-0000-000037000000}"/>
    <cellStyle name="style1405592467496" xfId="56" xr:uid="{00000000-0005-0000-0000-000038000000}"/>
    <cellStyle name="style1405592467527" xfId="57" xr:uid="{00000000-0005-0000-0000-000039000000}"/>
    <cellStyle name="style1405592467559" xfId="58" xr:uid="{00000000-0005-0000-0000-00003A000000}"/>
    <cellStyle name="style1405592467574" xfId="59" xr:uid="{00000000-0005-0000-0000-00003B000000}"/>
    <cellStyle name="style1405592467605" xfId="60" xr:uid="{00000000-0005-0000-0000-00003C000000}"/>
    <cellStyle name="style1405592467637" xfId="61" xr:uid="{00000000-0005-0000-0000-00003D000000}"/>
    <cellStyle name="style1405592467652" xfId="62" xr:uid="{00000000-0005-0000-0000-00003E000000}"/>
    <cellStyle name="style1405592467683" xfId="63" xr:uid="{00000000-0005-0000-0000-00003F000000}"/>
    <cellStyle name="style1405592467715" xfId="64" xr:uid="{00000000-0005-0000-0000-000040000000}"/>
    <cellStyle name="style1405592467730" xfId="65" xr:uid="{00000000-0005-0000-0000-000041000000}"/>
    <cellStyle name="style1405592467746" xfId="66" xr:uid="{00000000-0005-0000-0000-000042000000}"/>
    <cellStyle name="style1405592467777" xfId="67" xr:uid="{00000000-0005-0000-0000-000043000000}"/>
    <cellStyle name="style1405592467808" xfId="68" xr:uid="{00000000-0005-0000-0000-000044000000}"/>
    <cellStyle name="style1405592467839" xfId="69" xr:uid="{00000000-0005-0000-0000-000045000000}"/>
    <cellStyle name="style1405592467855" xfId="70" xr:uid="{00000000-0005-0000-0000-000046000000}"/>
    <cellStyle name="style1405592467886" xfId="71" xr:uid="{00000000-0005-0000-0000-000047000000}"/>
    <cellStyle name="style1405592467902" xfId="72" xr:uid="{00000000-0005-0000-0000-000048000000}"/>
    <cellStyle name="style1405592467933" xfId="73" xr:uid="{00000000-0005-0000-0000-000049000000}"/>
    <cellStyle name="style1405592467949" xfId="74" xr:uid="{00000000-0005-0000-0000-00004A000000}"/>
    <cellStyle name="style1405592468011" xfId="75" xr:uid="{00000000-0005-0000-0000-00004B000000}"/>
    <cellStyle name="style1405592468027" xfId="76" xr:uid="{00000000-0005-0000-0000-00004C000000}"/>
    <cellStyle name="style1405592468058" xfId="77" xr:uid="{00000000-0005-0000-0000-00004D000000}"/>
    <cellStyle name="style1405592468073" xfId="78" xr:uid="{00000000-0005-0000-0000-00004E000000}"/>
    <cellStyle name="style1405592468105" xfId="79" xr:uid="{00000000-0005-0000-0000-00004F000000}"/>
    <cellStyle name="style1405592468120" xfId="80" xr:uid="{00000000-0005-0000-0000-000050000000}"/>
    <cellStyle name="style1405592468136" xfId="81" xr:uid="{00000000-0005-0000-0000-000051000000}"/>
    <cellStyle name="style1405592468167" xfId="82" xr:uid="{00000000-0005-0000-0000-000052000000}"/>
    <cellStyle name="style1405592468307" xfId="83" xr:uid="{00000000-0005-0000-0000-000053000000}"/>
    <cellStyle name="style1405592468354" xfId="84" xr:uid="{00000000-0005-0000-0000-000054000000}"/>
    <cellStyle name="style1405593751810" xfId="85" xr:uid="{00000000-0005-0000-0000-000055000000}"/>
    <cellStyle name="style1405593751840" xfId="86" xr:uid="{00000000-0005-0000-0000-000056000000}"/>
    <cellStyle name="style1405593751866" xfId="87" xr:uid="{00000000-0005-0000-0000-000057000000}"/>
    <cellStyle name="style1405593751887" xfId="88" xr:uid="{00000000-0005-0000-0000-000058000000}"/>
    <cellStyle name="style1405593751916" xfId="89" xr:uid="{00000000-0005-0000-0000-000059000000}"/>
    <cellStyle name="style1405593751942" xfId="90" xr:uid="{00000000-0005-0000-0000-00005A000000}"/>
    <cellStyle name="style1405593751969" xfId="91" xr:uid="{00000000-0005-0000-0000-00005B000000}"/>
    <cellStyle name="style1405593751994" xfId="92" xr:uid="{00000000-0005-0000-0000-00005C000000}"/>
    <cellStyle name="style1405593752020" xfId="93" xr:uid="{00000000-0005-0000-0000-00005D000000}"/>
    <cellStyle name="style1405593752044" xfId="94" xr:uid="{00000000-0005-0000-0000-00005E000000}"/>
    <cellStyle name="style1405593752069" xfId="95" xr:uid="{00000000-0005-0000-0000-00005F000000}"/>
    <cellStyle name="style1405593752093" xfId="96" xr:uid="{00000000-0005-0000-0000-000060000000}"/>
    <cellStyle name="style1405593752113" xfId="97" xr:uid="{00000000-0005-0000-0000-000061000000}"/>
    <cellStyle name="style1405593752133" xfId="98" xr:uid="{00000000-0005-0000-0000-000062000000}"/>
    <cellStyle name="style1405593752156" xfId="99" xr:uid="{00000000-0005-0000-0000-000063000000}"/>
    <cellStyle name="style1405593752219" xfId="100" xr:uid="{00000000-0005-0000-0000-000064000000}"/>
    <cellStyle name="style1405593752245" xfId="101" xr:uid="{00000000-0005-0000-0000-000065000000}"/>
    <cellStyle name="style1405593752269" xfId="102" xr:uid="{00000000-0005-0000-0000-000066000000}"/>
    <cellStyle name="style1405593752295" xfId="103" xr:uid="{00000000-0005-0000-0000-000067000000}"/>
    <cellStyle name="style1405593752320" xfId="104" xr:uid="{00000000-0005-0000-0000-000068000000}"/>
    <cellStyle name="style1405593752340" xfId="105" xr:uid="{00000000-0005-0000-0000-000069000000}"/>
    <cellStyle name="style1405593752361" xfId="106" xr:uid="{00000000-0005-0000-0000-00006A000000}"/>
    <cellStyle name="style1405593752381" xfId="107" xr:uid="{00000000-0005-0000-0000-00006B000000}"/>
    <cellStyle name="style1405593752401" xfId="108" xr:uid="{00000000-0005-0000-0000-00006C000000}"/>
    <cellStyle name="style1405593752420" xfId="109" xr:uid="{00000000-0005-0000-0000-00006D000000}"/>
    <cellStyle name="style1405593752440" xfId="110" xr:uid="{00000000-0005-0000-0000-00006E000000}"/>
    <cellStyle name="style1405593752461" xfId="111" xr:uid="{00000000-0005-0000-0000-00006F000000}"/>
    <cellStyle name="style1405593752481" xfId="112" xr:uid="{00000000-0005-0000-0000-000070000000}"/>
    <cellStyle name="style1405593752505" xfId="113" xr:uid="{00000000-0005-0000-0000-000071000000}"/>
    <cellStyle name="style1405593752539" xfId="114" xr:uid="{00000000-0005-0000-0000-000072000000}"/>
    <cellStyle name="style1405593752569" xfId="115" xr:uid="{00000000-0005-0000-0000-000073000000}"/>
    <cellStyle name="style1405593752650" xfId="116" xr:uid="{00000000-0005-0000-0000-000074000000}"/>
    <cellStyle name="style1405593752674" xfId="117" xr:uid="{00000000-0005-0000-0000-000075000000}"/>
    <cellStyle name="style1405593752700" xfId="118" xr:uid="{00000000-0005-0000-0000-000076000000}"/>
    <cellStyle name="style1405593752726" xfId="119" xr:uid="{00000000-0005-0000-0000-000077000000}"/>
    <cellStyle name="style1405593752745" xfId="120" xr:uid="{00000000-0005-0000-0000-000078000000}"/>
    <cellStyle name="style1405593752763" xfId="121" xr:uid="{00000000-0005-0000-0000-000079000000}"/>
    <cellStyle name="style1405593752782" xfId="122" xr:uid="{00000000-0005-0000-0000-00007A000000}"/>
    <cellStyle name="style1405593752804" xfId="123" xr:uid="{00000000-0005-0000-0000-00007B000000}"/>
    <cellStyle name="style1405593752829" xfId="124" xr:uid="{00000000-0005-0000-0000-00007C000000}"/>
    <cellStyle name="style1405593752855" xfId="125" xr:uid="{00000000-0005-0000-0000-00007D000000}"/>
    <cellStyle name="style1405593752876" xfId="126" xr:uid="{00000000-0005-0000-0000-00007E000000}"/>
    <cellStyle name="style1405593752900" xfId="127" xr:uid="{00000000-0005-0000-0000-00007F000000}"/>
    <cellStyle name="style1405593752927" xfId="128" xr:uid="{00000000-0005-0000-0000-000080000000}"/>
    <cellStyle name="style1405593752946" xfId="129" xr:uid="{00000000-0005-0000-0000-000081000000}"/>
    <cellStyle name="style1405593752972" xfId="130" xr:uid="{00000000-0005-0000-0000-000082000000}"/>
    <cellStyle name="style1405593752997" xfId="131" xr:uid="{00000000-0005-0000-0000-000083000000}"/>
    <cellStyle name="style1405593753062" xfId="132" xr:uid="{00000000-0005-0000-0000-000084000000}"/>
    <cellStyle name="style1405593753080" xfId="133" xr:uid="{00000000-0005-0000-0000-000085000000}"/>
    <cellStyle name="style1405593753099" xfId="134" xr:uid="{00000000-0005-0000-0000-000086000000}"/>
    <cellStyle name="style1405593753121" xfId="135" xr:uid="{00000000-0005-0000-0000-000087000000}"/>
    <cellStyle name="style1405593753146" xfId="136" xr:uid="{00000000-0005-0000-0000-000088000000}"/>
    <cellStyle name="style1405593753170" xfId="137" xr:uid="{00000000-0005-0000-0000-000089000000}"/>
    <cellStyle name="style1405593753189" xfId="138" xr:uid="{00000000-0005-0000-0000-00008A000000}"/>
    <cellStyle name="style1405593753214" xfId="139" xr:uid="{00000000-0005-0000-0000-00008B000000}"/>
    <cellStyle name="style1405593753233" xfId="140" xr:uid="{00000000-0005-0000-0000-00008C000000}"/>
    <cellStyle name="style1405593753252" xfId="141" xr:uid="{00000000-0005-0000-0000-00008D000000}"/>
    <cellStyle name="style1405593753271" xfId="142" xr:uid="{00000000-0005-0000-0000-00008E000000}"/>
    <cellStyle name="style1405593753293" xfId="143" xr:uid="{00000000-0005-0000-0000-00008F000000}"/>
    <cellStyle name="style1405593753312" xfId="144" xr:uid="{00000000-0005-0000-0000-000090000000}"/>
    <cellStyle name="style1405593753330" xfId="145" xr:uid="{00000000-0005-0000-0000-000091000000}"/>
    <cellStyle name="style1405593753349" xfId="146" xr:uid="{00000000-0005-0000-0000-000092000000}"/>
    <cellStyle name="style1405593753369" xfId="147" xr:uid="{00000000-0005-0000-0000-000093000000}"/>
    <cellStyle name="style1405593753388" xfId="148" xr:uid="{00000000-0005-0000-0000-000094000000}"/>
    <cellStyle name="style1405593753407" xfId="149" xr:uid="{00000000-0005-0000-0000-000095000000}"/>
    <cellStyle name="style1405593753428" xfId="150" xr:uid="{00000000-0005-0000-0000-000096000000}"/>
    <cellStyle name="style1405593753583" xfId="151" xr:uid="{00000000-0005-0000-0000-000097000000}"/>
    <cellStyle name="style1405593753611" xfId="152" xr:uid="{00000000-0005-0000-0000-000098000000}"/>
    <cellStyle name="style1405593955548" xfId="153" xr:uid="{00000000-0005-0000-0000-000099000000}"/>
    <cellStyle name="style1405593955730" xfId="154" xr:uid="{00000000-0005-0000-0000-00009A000000}"/>
    <cellStyle name="style1405593955822" xfId="155" xr:uid="{00000000-0005-0000-0000-00009B000000}"/>
    <cellStyle name="style1405593955932" xfId="156" xr:uid="{00000000-0005-0000-0000-00009C000000}"/>
    <cellStyle name="style1405593956160" xfId="157" xr:uid="{00000000-0005-0000-0000-00009D000000}"/>
    <cellStyle name="style1405593956198" xfId="158" xr:uid="{00000000-0005-0000-0000-00009E000000}"/>
    <cellStyle name="style1405593956253" xfId="159" xr:uid="{00000000-0005-0000-0000-00009F000000}"/>
    <cellStyle name="style1405593956383" xfId="160" xr:uid="{00000000-0005-0000-0000-0000A0000000}"/>
    <cellStyle name="style1405594020147" xfId="161" xr:uid="{00000000-0005-0000-0000-0000A1000000}"/>
    <cellStyle name="style1405594020195" xfId="162" xr:uid="{00000000-0005-0000-0000-0000A2000000}"/>
    <cellStyle name="style1405594020240" xfId="163" xr:uid="{00000000-0005-0000-0000-0000A3000000}"/>
    <cellStyle name="style1405594020827" xfId="164" xr:uid="{00000000-0005-0000-0000-0000A4000000}"/>
    <cellStyle name="style1405594020984" xfId="165" xr:uid="{00000000-0005-0000-0000-0000A5000000}"/>
    <cellStyle name="style1405594021124" xfId="166" xr:uid="{00000000-0005-0000-0000-0000A6000000}"/>
    <cellStyle name="style1405594021251" xfId="167" xr:uid="{00000000-0005-0000-0000-0000A7000000}"/>
    <cellStyle name="style1405594021435" xfId="168" xr:uid="{00000000-0005-0000-0000-0000A8000000}"/>
    <cellStyle name="style1405594021470" xfId="169" xr:uid="{00000000-0005-0000-0000-0000A9000000}"/>
    <cellStyle name="style1405594021524" xfId="170" xr:uid="{00000000-0005-0000-0000-0000AA000000}"/>
    <cellStyle name="style1405594021704" xfId="171" xr:uid="{00000000-0005-0000-0000-0000AB000000}"/>
    <cellStyle name="style1406113848636" xfId="172" xr:uid="{00000000-0005-0000-0000-0000AC000000}"/>
    <cellStyle name="style1406113848741" xfId="173" xr:uid="{00000000-0005-0000-0000-0000AD000000}"/>
    <cellStyle name="style1406113848796" xfId="174" xr:uid="{00000000-0005-0000-0000-0000AE000000}"/>
    <cellStyle name="style1406113848827" xfId="175" xr:uid="{00000000-0005-0000-0000-0000AF000000}"/>
    <cellStyle name="style1406113848859" xfId="176" xr:uid="{00000000-0005-0000-0000-0000B0000000}"/>
    <cellStyle name="style1406113848891" xfId="177" xr:uid="{00000000-0005-0000-0000-0000B1000000}"/>
    <cellStyle name="style1406113848925" xfId="178" xr:uid="{00000000-0005-0000-0000-0000B2000000}"/>
    <cellStyle name="style1406113848965" xfId="179" xr:uid="{00000000-0005-0000-0000-0000B3000000}"/>
    <cellStyle name="style1406113848998" xfId="180" xr:uid="{00000000-0005-0000-0000-0000B4000000}"/>
    <cellStyle name="style1406113849028" xfId="181" xr:uid="{00000000-0005-0000-0000-0000B5000000}"/>
    <cellStyle name="style1406113849058" xfId="182" xr:uid="{00000000-0005-0000-0000-0000B6000000}"/>
    <cellStyle name="style1406113849090" xfId="183" xr:uid="{00000000-0005-0000-0000-0000B7000000}"/>
    <cellStyle name="style1406113849117" xfId="184" xr:uid="{00000000-0005-0000-0000-0000B8000000}"/>
    <cellStyle name="style1406113849144" xfId="185" xr:uid="{00000000-0005-0000-0000-0000B9000000}"/>
    <cellStyle name="style1406113849183" xfId="186" xr:uid="{00000000-0005-0000-0000-0000BA000000}"/>
    <cellStyle name="style1406113849217" xfId="187" xr:uid="{00000000-0005-0000-0000-0000BB000000}"/>
    <cellStyle name="style1406113849255" xfId="188" xr:uid="{00000000-0005-0000-0000-0000BC000000}"/>
    <cellStyle name="style1406113849284" xfId="189" xr:uid="{00000000-0005-0000-0000-0000BD000000}"/>
    <cellStyle name="style1406113849311" xfId="190" xr:uid="{00000000-0005-0000-0000-0000BE000000}"/>
    <cellStyle name="style1406113849339" xfId="191" xr:uid="{00000000-0005-0000-0000-0000BF000000}"/>
    <cellStyle name="style1406113849367" xfId="192" xr:uid="{00000000-0005-0000-0000-0000C0000000}"/>
    <cellStyle name="style1406113849389" xfId="193" xr:uid="{00000000-0005-0000-0000-0000C1000000}"/>
    <cellStyle name="style1406113849413" xfId="194" xr:uid="{00000000-0005-0000-0000-0000C2000000}"/>
    <cellStyle name="style1406113849558" xfId="195" xr:uid="{00000000-0005-0000-0000-0000C3000000}"/>
    <cellStyle name="style1406113849582" xfId="196" xr:uid="{00000000-0005-0000-0000-0000C4000000}"/>
    <cellStyle name="style1406113849605" xfId="197" xr:uid="{00000000-0005-0000-0000-0000C5000000}"/>
    <cellStyle name="style1406113849630" xfId="198" xr:uid="{00000000-0005-0000-0000-0000C6000000}"/>
    <cellStyle name="style1406113849653" xfId="199" xr:uid="{00000000-0005-0000-0000-0000C7000000}"/>
    <cellStyle name="style1406113849674" xfId="200" xr:uid="{00000000-0005-0000-0000-0000C8000000}"/>
    <cellStyle name="style1406113849701" xfId="201" xr:uid="{00000000-0005-0000-0000-0000C9000000}"/>
    <cellStyle name="style1406113849728" xfId="202" xr:uid="{00000000-0005-0000-0000-0000CA000000}"/>
    <cellStyle name="style1406113849754" xfId="203" xr:uid="{00000000-0005-0000-0000-0000CB000000}"/>
    <cellStyle name="style1406113849781" xfId="204" xr:uid="{00000000-0005-0000-0000-0000CC000000}"/>
    <cellStyle name="style1406113849808" xfId="205" xr:uid="{00000000-0005-0000-0000-0000CD000000}"/>
    <cellStyle name="style1406113849835" xfId="206" xr:uid="{00000000-0005-0000-0000-0000CE000000}"/>
    <cellStyle name="style1406113849856" xfId="207" xr:uid="{00000000-0005-0000-0000-0000CF000000}"/>
    <cellStyle name="style1406113849876" xfId="208" xr:uid="{00000000-0005-0000-0000-0000D0000000}"/>
    <cellStyle name="style1406113849898" xfId="209" xr:uid="{00000000-0005-0000-0000-0000D1000000}"/>
    <cellStyle name="style1406113849921" xfId="210" xr:uid="{00000000-0005-0000-0000-0000D2000000}"/>
    <cellStyle name="style1406113849947" xfId="211" xr:uid="{00000000-0005-0000-0000-0000D3000000}"/>
    <cellStyle name="style1406113849975" xfId="212" xr:uid="{00000000-0005-0000-0000-0000D4000000}"/>
    <cellStyle name="style1406113850004" xfId="213" xr:uid="{00000000-0005-0000-0000-0000D5000000}"/>
    <cellStyle name="style1406113850027" xfId="214" xr:uid="{00000000-0005-0000-0000-0000D6000000}"/>
    <cellStyle name="style1406113850054" xfId="215" xr:uid="{00000000-0005-0000-0000-0000D7000000}"/>
    <cellStyle name="style1406113850081" xfId="216" xr:uid="{00000000-0005-0000-0000-0000D8000000}"/>
    <cellStyle name="style1406113850103" xfId="217" xr:uid="{00000000-0005-0000-0000-0000D9000000}"/>
    <cellStyle name="style1406113850129" xfId="218" xr:uid="{00000000-0005-0000-0000-0000DA000000}"/>
    <cellStyle name="style1406113850156" xfId="219" xr:uid="{00000000-0005-0000-0000-0000DB000000}"/>
    <cellStyle name="style1406113850182" xfId="220" xr:uid="{00000000-0005-0000-0000-0000DC000000}"/>
    <cellStyle name="style1406113850203" xfId="221" xr:uid="{00000000-0005-0000-0000-0000DD000000}"/>
    <cellStyle name="style1406113850224" xfId="222" xr:uid="{00000000-0005-0000-0000-0000DE000000}"/>
    <cellStyle name="style1406113850258" xfId="223" xr:uid="{00000000-0005-0000-0000-0000DF000000}"/>
    <cellStyle name="style1406113850331" xfId="224" xr:uid="{00000000-0005-0000-0000-0000E0000000}"/>
    <cellStyle name="style1406113850358" xfId="225" xr:uid="{00000000-0005-0000-0000-0000E1000000}"/>
    <cellStyle name="style1406113850380" xfId="226" xr:uid="{00000000-0005-0000-0000-0000E2000000}"/>
    <cellStyle name="style1406113850409" xfId="227" xr:uid="{00000000-0005-0000-0000-0000E3000000}"/>
    <cellStyle name="style1406113850431" xfId="228" xr:uid="{00000000-0005-0000-0000-0000E4000000}"/>
    <cellStyle name="style1406113850452" xfId="229" xr:uid="{00000000-0005-0000-0000-0000E5000000}"/>
    <cellStyle name="style1406113850474" xfId="230" xr:uid="{00000000-0005-0000-0000-0000E6000000}"/>
    <cellStyle name="style1406113850501" xfId="231" xr:uid="{00000000-0005-0000-0000-0000E7000000}"/>
    <cellStyle name="style1406113850522" xfId="232" xr:uid="{00000000-0005-0000-0000-0000E8000000}"/>
    <cellStyle name="style1406113850542" xfId="233" xr:uid="{00000000-0005-0000-0000-0000E9000000}"/>
    <cellStyle name="style1406113850570" xfId="234" xr:uid="{00000000-0005-0000-0000-0000EA000000}"/>
    <cellStyle name="style1406113850591" xfId="235" xr:uid="{00000000-0005-0000-0000-0000EB000000}"/>
    <cellStyle name="style1406113850614" xfId="236" xr:uid="{00000000-0005-0000-0000-0000EC000000}"/>
    <cellStyle name="style1406113850636" xfId="237" xr:uid="{00000000-0005-0000-0000-0000ED000000}"/>
    <cellStyle name="style1406113850655" xfId="238" xr:uid="{00000000-0005-0000-0000-0000EE000000}"/>
    <cellStyle name="style1406113850674" xfId="239" xr:uid="{00000000-0005-0000-0000-0000EF000000}"/>
    <cellStyle name="style1406113850723" xfId="240" xr:uid="{00000000-0005-0000-0000-0000F0000000}"/>
    <cellStyle name="style1406113850767" xfId="241" xr:uid="{00000000-0005-0000-0000-0000F1000000}"/>
    <cellStyle name="style1406113850816" xfId="242" xr:uid="{00000000-0005-0000-0000-0000F2000000}"/>
    <cellStyle name="style1406114189185" xfId="243" xr:uid="{00000000-0005-0000-0000-0000F3000000}"/>
    <cellStyle name="style1406114189213" xfId="244" xr:uid="{00000000-0005-0000-0000-0000F4000000}"/>
    <cellStyle name="style1406114189239" xfId="245" xr:uid="{00000000-0005-0000-0000-0000F5000000}"/>
    <cellStyle name="style1406114189259" xfId="246" xr:uid="{00000000-0005-0000-0000-0000F6000000}"/>
    <cellStyle name="style1406114189283" xfId="247" xr:uid="{00000000-0005-0000-0000-0000F7000000}"/>
    <cellStyle name="style1406114189307" xfId="248" xr:uid="{00000000-0005-0000-0000-0000F8000000}"/>
    <cellStyle name="style1406114189331" xfId="249" xr:uid="{00000000-0005-0000-0000-0000F9000000}"/>
    <cellStyle name="style1406114189356" xfId="250" xr:uid="{00000000-0005-0000-0000-0000FA000000}"/>
    <cellStyle name="style1406114189382" xfId="251" xr:uid="{00000000-0005-0000-0000-0000FB000000}"/>
    <cellStyle name="style1406114189407" xfId="252" xr:uid="{00000000-0005-0000-0000-0000FC000000}"/>
    <cellStyle name="style1406114189432" xfId="253" xr:uid="{00000000-0005-0000-0000-0000FD000000}"/>
    <cellStyle name="style1406114189459" xfId="254" xr:uid="{00000000-0005-0000-0000-0000FE000000}"/>
    <cellStyle name="style1406114189481" xfId="255" xr:uid="{00000000-0005-0000-0000-0000FF000000}"/>
    <cellStyle name="style1406114189505" xfId="256" xr:uid="{00000000-0005-0000-0000-000000010000}"/>
    <cellStyle name="style1406114189535" xfId="257" xr:uid="{00000000-0005-0000-0000-000001010000}"/>
    <cellStyle name="style1406114189560" xfId="258" xr:uid="{00000000-0005-0000-0000-000002010000}"/>
    <cellStyle name="style1406114189585" xfId="259" xr:uid="{00000000-0005-0000-0000-000003010000}"/>
    <cellStyle name="style1406114189616" xfId="260" xr:uid="{00000000-0005-0000-0000-000004010000}"/>
    <cellStyle name="style1406114189644" xfId="261" xr:uid="{00000000-0005-0000-0000-000005010000}"/>
    <cellStyle name="style1406114189671" xfId="262" xr:uid="{00000000-0005-0000-0000-000006010000}"/>
    <cellStyle name="style1406114189696" xfId="263" xr:uid="{00000000-0005-0000-0000-000007010000}"/>
    <cellStyle name="style1406114189716" xfId="264" xr:uid="{00000000-0005-0000-0000-000008010000}"/>
    <cellStyle name="style1406114189736" xfId="265" xr:uid="{00000000-0005-0000-0000-000009010000}"/>
    <cellStyle name="style1406114189757" xfId="266" xr:uid="{00000000-0005-0000-0000-00000A010000}"/>
    <cellStyle name="style1406114189778" xfId="267" xr:uid="{00000000-0005-0000-0000-00000B010000}"/>
    <cellStyle name="style1406114189799" xfId="268" xr:uid="{00000000-0005-0000-0000-00000C010000}"/>
    <cellStyle name="style1406114189820" xfId="269" xr:uid="{00000000-0005-0000-0000-00000D010000}"/>
    <cellStyle name="style1406114189840" xfId="270" xr:uid="{00000000-0005-0000-0000-00000E010000}"/>
    <cellStyle name="style1406114189860" xfId="271" xr:uid="{00000000-0005-0000-0000-00000F010000}"/>
    <cellStyle name="style1406114189886" xfId="272" xr:uid="{00000000-0005-0000-0000-000010010000}"/>
    <cellStyle name="style1406114189911" xfId="273" xr:uid="{00000000-0005-0000-0000-000011010000}"/>
    <cellStyle name="style1406114189990" xfId="274" xr:uid="{00000000-0005-0000-0000-000012010000}"/>
    <cellStyle name="style1406114190017" xfId="275" xr:uid="{00000000-0005-0000-0000-000013010000}"/>
    <cellStyle name="style1406114190044" xfId="276" xr:uid="{00000000-0005-0000-0000-000014010000}"/>
    <cellStyle name="style1406114190069" xfId="277" xr:uid="{00000000-0005-0000-0000-000015010000}"/>
    <cellStyle name="style1406114190088" xfId="278" xr:uid="{00000000-0005-0000-0000-000016010000}"/>
    <cellStyle name="style1406114190108" xfId="279" xr:uid="{00000000-0005-0000-0000-000017010000}"/>
    <cellStyle name="style1406114190127" xfId="280" xr:uid="{00000000-0005-0000-0000-000018010000}"/>
    <cellStyle name="style1406114190148" xfId="281" xr:uid="{00000000-0005-0000-0000-000019010000}"/>
    <cellStyle name="style1406114190171" xfId="282" xr:uid="{00000000-0005-0000-0000-00001A010000}"/>
    <cellStyle name="style1406114190195" xfId="283" xr:uid="{00000000-0005-0000-0000-00001B010000}"/>
    <cellStyle name="style1406114190219" xfId="284" xr:uid="{00000000-0005-0000-0000-00001C010000}"/>
    <cellStyle name="style1406114190238" xfId="285" xr:uid="{00000000-0005-0000-0000-00001D010000}"/>
    <cellStyle name="style1406114190262" xfId="286" xr:uid="{00000000-0005-0000-0000-00001E010000}"/>
    <cellStyle name="style1406114190285" xfId="287" xr:uid="{00000000-0005-0000-0000-00001F010000}"/>
    <cellStyle name="style1406114190303" xfId="288" xr:uid="{00000000-0005-0000-0000-000020010000}"/>
    <cellStyle name="style1406114190327" xfId="289" xr:uid="{00000000-0005-0000-0000-000021010000}"/>
    <cellStyle name="style1406114190351" xfId="290" xr:uid="{00000000-0005-0000-0000-000022010000}"/>
    <cellStyle name="style1406114190375" xfId="291" xr:uid="{00000000-0005-0000-0000-000023010000}"/>
    <cellStyle name="style1406114190395" xfId="292" xr:uid="{00000000-0005-0000-0000-000024010000}"/>
    <cellStyle name="style1406114190415" xfId="293" xr:uid="{00000000-0005-0000-0000-000025010000}"/>
    <cellStyle name="style1406114190439" xfId="294" xr:uid="{00000000-0005-0000-0000-000026010000}"/>
    <cellStyle name="style1406114190464" xfId="295" xr:uid="{00000000-0005-0000-0000-000027010000}"/>
    <cellStyle name="style1406114190487" xfId="296" xr:uid="{00000000-0005-0000-0000-000028010000}"/>
    <cellStyle name="style1406114190507" xfId="297" xr:uid="{00000000-0005-0000-0000-000029010000}"/>
    <cellStyle name="style1406114190534" xfId="298" xr:uid="{00000000-0005-0000-0000-00002A010000}"/>
    <cellStyle name="style1406114190553" xfId="299" xr:uid="{00000000-0005-0000-0000-00002B010000}"/>
    <cellStyle name="style1406114190571" xfId="300" xr:uid="{00000000-0005-0000-0000-00002C010000}"/>
    <cellStyle name="style1406114190588" xfId="301" xr:uid="{00000000-0005-0000-0000-00002D010000}"/>
    <cellStyle name="style1406114190609" xfId="302" xr:uid="{00000000-0005-0000-0000-00002E010000}"/>
    <cellStyle name="style1406114190628" xfId="303" xr:uid="{00000000-0005-0000-0000-00002F010000}"/>
    <cellStyle name="style1406114190647" xfId="304" xr:uid="{00000000-0005-0000-0000-000030010000}"/>
    <cellStyle name="style1406114190666" xfId="305" xr:uid="{00000000-0005-0000-0000-000031010000}"/>
    <cellStyle name="style1406114190687" xfId="306" xr:uid="{00000000-0005-0000-0000-000032010000}"/>
    <cellStyle name="style1406114190844" xfId="307" xr:uid="{00000000-0005-0000-0000-000033010000}"/>
    <cellStyle name="style1406114190863" xfId="308" xr:uid="{00000000-0005-0000-0000-000034010000}"/>
    <cellStyle name="style1406114190881" xfId="309" xr:uid="{00000000-0005-0000-0000-000035010000}"/>
    <cellStyle name="style1406114190900" xfId="310" xr:uid="{00000000-0005-0000-0000-000036010000}"/>
    <cellStyle name="style1406114190959" xfId="311" xr:uid="{00000000-0005-0000-0000-000037010000}"/>
    <cellStyle name="style1406114191014" xfId="312" xr:uid="{00000000-0005-0000-0000-000038010000}"/>
    <cellStyle name="style1406114191303" xfId="313" xr:uid="{00000000-0005-0000-0000-000039010000}"/>
    <cellStyle name="style1406114191912" xfId="314" xr:uid="{00000000-0005-0000-0000-00003A010000}"/>
    <cellStyle name="style1406114345186" xfId="315" xr:uid="{00000000-0005-0000-0000-00003B010000}"/>
    <cellStyle name="style1406114345361" xfId="316" xr:uid="{00000000-0005-0000-0000-00003C010000}"/>
    <cellStyle name="style1406114398523" xfId="317" xr:uid="{00000000-0005-0000-0000-00003D010000}"/>
    <cellStyle name="style1406114398549" xfId="318" xr:uid="{00000000-0005-0000-0000-00003E010000}"/>
    <cellStyle name="style1406114398571" xfId="319" xr:uid="{00000000-0005-0000-0000-00003F010000}"/>
    <cellStyle name="style1406114398589" xfId="320" xr:uid="{00000000-0005-0000-0000-000040010000}"/>
    <cellStyle name="style1406114398610" xfId="321" xr:uid="{00000000-0005-0000-0000-000041010000}"/>
    <cellStyle name="style1406114398632" xfId="322" xr:uid="{00000000-0005-0000-0000-000042010000}"/>
    <cellStyle name="style1406114398654" xfId="323" xr:uid="{00000000-0005-0000-0000-000043010000}"/>
    <cellStyle name="style1406114398679" xfId="324" xr:uid="{00000000-0005-0000-0000-000044010000}"/>
    <cellStyle name="style1406114398703" xfId="325" xr:uid="{00000000-0005-0000-0000-000045010000}"/>
    <cellStyle name="style1406114398726" xfId="326" xr:uid="{00000000-0005-0000-0000-000046010000}"/>
    <cellStyle name="style1406114398750" xfId="327" xr:uid="{00000000-0005-0000-0000-000047010000}"/>
    <cellStyle name="style1406114398774" xfId="328" xr:uid="{00000000-0005-0000-0000-000048010000}"/>
    <cellStyle name="style1406114398792" xfId="329" xr:uid="{00000000-0005-0000-0000-000049010000}"/>
    <cellStyle name="style1406114398812" xfId="330" xr:uid="{00000000-0005-0000-0000-00004A010000}"/>
    <cellStyle name="style1406114398835" xfId="331" xr:uid="{00000000-0005-0000-0000-00004B010000}"/>
    <cellStyle name="style1406114398855" xfId="332" xr:uid="{00000000-0005-0000-0000-00004C010000}"/>
    <cellStyle name="style1406114398880" xfId="333" xr:uid="{00000000-0005-0000-0000-00004D010000}"/>
    <cellStyle name="style1406114398898" xfId="334" xr:uid="{00000000-0005-0000-0000-00004E010000}"/>
    <cellStyle name="style1406114398922" xfId="335" xr:uid="{00000000-0005-0000-0000-00004F010000}"/>
    <cellStyle name="style1406114398946" xfId="336" xr:uid="{00000000-0005-0000-0000-000050010000}"/>
    <cellStyle name="style1406114398972" xfId="337" xr:uid="{00000000-0005-0000-0000-000051010000}"/>
    <cellStyle name="style1406114398991" xfId="338" xr:uid="{00000000-0005-0000-0000-000052010000}"/>
    <cellStyle name="style1406114399009" xfId="339" xr:uid="{00000000-0005-0000-0000-000053010000}"/>
    <cellStyle name="style1406114399027" xfId="340" xr:uid="{00000000-0005-0000-0000-000054010000}"/>
    <cellStyle name="style1406114399044" xfId="341" xr:uid="{00000000-0005-0000-0000-000055010000}"/>
    <cellStyle name="style1406114399064" xfId="342" xr:uid="{00000000-0005-0000-0000-000056010000}"/>
    <cellStyle name="style1406114399083" xfId="343" xr:uid="{00000000-0005-0000-0000-000057010000}"/>
    <cellStyle name="style1406114399102" xfId="344" xr:uid="{00000000-0005-0000-0000-000058010000}"/>
    <cellStyle name="style1406114399120" xfId="345" xr:uid="{00000000-0005-0000-0000-000059010000}"/>
    <cellStyle name="style1406114399144" xfId="346" xr:uid="{00000000-0005-0000-0000-00005A010000}"/>
    <cellStyle name="style1406114399167" xfId="347" xr:uid="{00000000-0005-0000-0000-00005B010000}"/>
    <cellStyle name="style1406114399199" xfId="348" xr:uid="{00000000-0005-0000-0000-00005C010000}"/>
    <cellStyle name="style1406114399226" xfId="349" xr:uid="{00000000-0005-0000-0000-00005D010000}"/>
    <cellStyle name="style1406114399254" xfId="350" xr:uid="{00000000-0005-0000-0000-00005E010000}"/>
    <cellStyle name="style1406114399277" xfId="351" xr:uid="{00000000-0005-0000-0000-00005F010000}"/>
    <cellStyle name="style1406114399294" xfId="352" xr:uid="{00000000-0005-0000-0000-000060010000}"/>
    <cellStyle name="style1406114399311" xfId="353" xr:uid="{00000000-0005-0000-0000-000061010000}"/>
    <cellStyle name="style1406114399329" xfId="354" xr:uid="{00000000-0005-0000-0000-000062010000}"/>
    <cellStyle name="style1406114399348" xfId="355" xr:uid="{00000000-0005-0000-0000-000063010000}"/>
    <cellStyle name="style1406114399367" xfId="356" xr:uid="{00000000-0005-0000-0000-000064010000}"/>
    <cellStyle name="style1406114399389" xfId="357" xr:uid="{00000000-0005-0000-0000-000065010000}"/>
    <cellStyle name="style1406114399411" xfId="358" xr:uid="{00000000-0005-0000-0000-000066010000}"/>
    <cellStyle name="style1406114399490" xfId="359" xr:uid="{00000000-0005-0000-0000-000067010000}"/>
    <cellStyle name="style1406114399512" xfId="360" xr:uid="{00000000-0005-0000-0000-000068010000}"/>
    <cellStyle name="style1406114399534" xfId="361" xr:uid="{00000000-0005-0000-0000-000069010000}"/>
    <cellStyle name="style1406114399551" xfId="362" xr:uid="{00000000-0005-0000-0000-00006A010000}"/>
    <cellStyle name="style1406114399576" xfId="363" xr:uid="{00000000-0005-0000-0000-00006B010000}"/>
    <cellStyle name="style1406114399599" xfId="364" xr:uid="{00000000-0005-0000-0000-00006C010000}"/>
    <cellStyle name="style1406114399622" xfId="365" xr:uid="{00000000-0005-0000-0000-00006D010000}"/>
    <cellStyle name="style1406114399641" xfId="366" xr:uid="{00000000-0005-0000-0000-00006E010000}"/>
    <cellStyle name="style1406114399662" xfId="367" xr:uid="{00000000-0005-0000-0000-00006F010000}"/>
    <cellStyle name="style1406114399689" xfId="368" xr:uid="{00000000-0005-0000-0000-000070010000}"/>
    <cellStyle name="style1406114399716" xfId="369" xr:uid="{00000000-0005-0000-0000-000071010000}"/>
    <cellStyle name="style1406114399740" xfId="370" xr:uid="{00000000-0005-0000-0000-000072010000}"/>
    <cellStyle name="style1406114399758" xfId="371" xr:uid="{00000000-0005-0000-0000-000073010000}"/>
    <cellStyle name="style1406114399783" xfId="372" xr:uid="{00000000-0005-0000-0000-000074010000}"/>
    <cellStyle name="style1406114399802" xfId="373" xr:uid="{00000000-0005-0000-0000-000075010000}"/>
    <cellStyle name="style1406114399820" xfId="374" xr:uid="{00000000-0005-0000-0000-000076010000}"/>
    <cellStyle name="style1406114399839" xfId="375" xr:uid="{00000000-0005-0000-0000-000077010000}"/>
    <cellStyle name="style1406114399860" xfId="376" xr:uid="{00000000-0005-0000-0000-000078010000}"/>
    <cellStyle name="style1406114399878" xfId="377" xr:uid="{00000000-0005-0000-0000-000079010000}"/>
    <cellStyle name="style1406114399896" xfId="378" xr:uid="{00000000-0005-0000-0000-00007A010000}"/>
    <cellStyle name="style1406114399914" xfId="379" xr:uid="{00000000-0005-0000-0000-00007B010000}"/>
    <cellStyle name="style1406114399932" xfId="380" xr:uid="{00000000-0005-0000-0000-00007C010000}"/>
    <cellStyle name="style1406114399951" xfId="381" xr:uid="{00000000-0005-0000-0000-00007D010000}"/>
    <cellStyle name="style1406114399969" xfId="382" xr:uid="{00000000-0005-0000-0000-00007E010000}"/>
    <cellStyle name="style1406114399987" xfId="383" xr:uid="{00000000-0005-0000-0000-00007F010000}"/>
    <cellStyle name="style1406114400018" xfId="384" xr:uid="{00000000-0005-0000-0000-000080010000}"/>
    <cellStyle name="style1406114400104" xfId="385" xr:uid="{00000000-0005-0000-0000-000081010000}"/>
    <cellStyle name="style1406114400339" xfId="386" xr:uid="{00000000-0005-0000-0000-000082010000}"/>
    <cellStyle name="style1406114400806" xfId="387" xr:uid="{00000000-0005-0000-0000-000083010000}"/>
    <cellStyle name="style1406114440149" xfId="388" xr:uid="{00000000-0005-0000-0000-000084010000}"/>
    <cellStyle name="style1406114440175" xfId="389" xr:uid="{00000000-0005-0000-0000-000085010000}"/>
    <cellStyle name="style1406114440200" xfId="390" xr:uid="{00000000-0005-0000-0000-000086010000}"/>
    <cellStyle name="style1406114440219" xfId="391" xr:uid="{00000000-0005-0000-0000-000087010000}"/>
    <cellStyle name="style1406114440242" xfId="392" xr:uid="{00000000-0005-0000-0000-000088010000}"/>
    <cellStyle name="style1406114440265" xfId="393" xr:uid="{00000000-0005-0000-0000-000089010000}"/>
    <cellStyle name="style1406114440288" xfId="394" xr:uid="{00000000-0005-0000-0000-00008A010000}"/>
    <cellStyle name="style1406114440311" xfId="395" xr:uid="{00000000-0005-0000-0000-00008B010000}"/>
    <cellStyle name="style1406114440332" xfId="396" xr:uid="{00000000-0005-0000-0000-00008C010000}"/>
    <cellStyle name="style1406114440354" xfId="397" xr:uid="{00000000-0005-0000-0000-00008D010000}"/>
    <cellStyle name="style1406114440375" xfId="398" xr:uid="{00000000-0005-0000-0000-00008E010000}"/>
    <cellStyle name="style1406114440396" xfId="399" xr:uid="{00000000-0005-0000-0000-00008F010000}"/>
    <cellStyle name="style1406114440413" xfId="400" xr:uid="{00000000-0005-0000-0000-000090010000}"/>
    <cellStyle name="style1406114440430" xfId="401" xr:uid="{00000000-0005-0000-0000-000091010000}"/>
    <cellStyle name="style1406114440452" xfId="402" xr:uid="{00000000-0005-0000-0000-000092010000}"/>
    <cellStyle name="style1406114440470" xfId="403" xr:uid="{00000000-0005-0000-0000-000093010000}"/>
    <cellStyle name="style1406114440492" xfId="404" xr:uid="{00000000-0005-0000-0000-000094010000}"/>
    <cellStyle name="style1406114440509" xfId="405" xr:uid="{00000000-0005-0000-0000-000095010000}"/>
    <cellStyle name="style1406114440531" xfId="406" xr:uid="{00000000-0005-0000-0000-000096010000}"/>
    <cellStyle name="style1406114440552" xfId="407" xr:uid="{00000000-0005-0000-0000-000097010000}"/>
    <cellStyle name="style1406114440573" xfId="408" xr:uid="{00000000-0005-0000-0000-000098010000}"/>
    <cellStyle name="style1406114440590" xfId="409" xr:uid="{00000000-0005-0000-0000-000099010000}"/>
    <cellStyle name="style1406114440607" xfId="410" xr:uid="{00000000-0005-0000-0000-00009A010000}"/>
    <cellStyle name="style1406114440624" xfId="411" xr:uid="{00000000-0005-0000-0000-00009B010000}"/>
    <cellStyle name="style1406114440641" xfId="412" xr:uid="{00000000-0005-0000-0000-00009C010000}"/>
    <cellStyle name="style1406114440657" xfId="413" xr:uid="{00000000-0005-0000-0000-00009D010000}"/>
    <cellStyle name="style1406114440676" xfId="414" xr:uid="{00000000-0005-0000-0000-00009E010000}"/>
    <cellStyle name="style1406114440693" xfId="415" xr:uid="{00000000-0005-0000-0000-00009F010000}"/>
    <cellStyle name="style1406114440711" xfId="416" xr:uid="{00000000-0005-0000-0000-0000A0010000}"/>
    <cellStyle name="style1406114440733" xfId="417" xr:uid="{00000000-0005-0000-0000-0000A1010000}"/>
    <cellStyle name="style1406114440756" xfId="418" xr:uid="{00000000-0005-0000-0000-0000A2010000}"/>
    <cellStyle name="style1406114440778" xfId="419" xr:uid="{00000000-0005-0000-0000-0000A3010000}"/>
    <cellStyle name="style1406114440801" xfId="420" xr:uid="{00000000-0005-0000-0000-0000A4010000}"/>
    <cellStyle name="style1406114440831" xfId="421" xr:uid="{00000000-0005-0000-0000-0000A5010000}"/>
    <cellStyle name="style1406114440854" xfId="422" xr:uid="{00000000-0005-0000-0000-0000A6010000}"/>
    <cellStyle name="style1406114440871" xfId="423" xr:uid="{00000000-0005-0000-0000-0000A7010000}"/>
    <cellStyle name="style1406114440888" xfId="424" xr:uid="{00000000-0005-0000-0000-0000A8010000}"/>
    <cellStyle name="style1406114440905" xfId="425" xr:uid="{00000000-0005-0000-0000-0000A9010000}"/>
    <cellStyle name="style1406114440922" xfId="426" xr:uid="{00000000-0005-0000-0000-0000AA010000}"/>
    <cellStyle name="style1406114440941" xfId="427" xr:uid="{00000000-0005-0000-0000-0000AB010000}"/>
    <cellStyle name="style1406114440964" xfId="428" xr:uid="{00000000-0005-0000-0000-0000AC010000}"/>
    <cellStyle name="style1406114440986" xfId="429" xr:uid="{00000000-0005-0000-0000-0000AD010000}"/>
    <cellStyle name="style1406114441003" xfId="430" xr:uid="{00000000-0005-0000-0000-0000AE010000}"/>
    <cellStyle name="style1406114441024" xfId="431" xr:uid="{00000000-0005-0000-0000-0000AF010000}"/>
    <cellStyle name="style1406114441046" xfId="432" xr:uid="{00000000-0005-0000-0000-0000B0010000}"/>
    <cellStyle name="style1406114441063" xfId="433" xr:uid="{00000000-0005-0000-0000-0000B1010000}"/>
    <cellStyle name="style1406114441085" xfId="434" xr:uid="{00000000-0005-0000-0000-0000B2010000}"/>
    <cellStyle name="style1406114441106" xfId="435" xr:uid="{00000000-0005-0000-0000-0000B3010000}"/>
    <cellStyle name="style1406114441127" xfId="436" xr:uid="{00000000-0005-0000-0000-0000B4010000}"/>
    <cellStyle name="style1406114441144" xfId="437" xr:uid="{00000000-0005-0000-0000-0000B5010000}"/>
    <cellStyle name="style1406114441245" xfId="438" xr:uid="{00000000-0005-0000-0000-0000B6010000}"/>
    <cellStyle name="style1406114441267" xfId="439" xr:uid="{00000000-0005-0000-0000-0000B7010000}"/>
    <cellStyle name="style1406114441288" xfId="440" xr:uid="{00000000-0005-0000-0000-0000B8010000}"/>
    <cellStyle name="style1406114441309" xfId="441" xr:uid="{00000000-0005-0000-0000-0000B9010000}"/>
    <cellStyle name="style1406114441326" xfId="442" xr:uid="{00000000-0005-0000-0000-0000BA010000}"/>
    <cellStyle name="style1406114441350" xfId="443" xr:uid="{00000000-0005-0000-0000-0000BB010000}"/>
    <cellStyle name="style1406114441369" xfId="444" xr:uid="{00000000-0005-0000-0000-0000BC010000}"/>
    <cellStyle name="style1406114441387" xfId="445" xr:uid="{00000000-0005-0000-0000-0000BD010000}"/>
    <cellStyle name="style1406114441405" xfId="446" xr:uid="{00000000-0005-0000-0000-0000BE010000}"/>
    <cellStyle name="style1406114441425" xfId="447" xr:uid="{00000000-0005-0000-0000-0000BF010000}"/>
    <cellStyle name="style1406114441444" xfId="448" xr:uid="{00000000-0005-0000-0000-0000C0010000}"/>
    <cellStyle name="style1406114441462" xfId="449" xr:uid="{00000000-0005-0000-0000-0000C1010000}"/>
    <cellStyle name="style1406114441479" xfId="450" xr:uid="{00000000-0005-0000-0000-0000C2010000}"/>
    <cellStyle name="style1406114441496" xfId="451" xr:uid="{00000000-0005-0000-0000-0000C3010000}"/>
    <cellStyle name="style1406114441514" xfId="452" xr:uid="{00000000-0005-0000-0000-0000C4010000}"/>
    <cellStyle name="style1406114441532" xfId="453" xr:uid="{00000000-0005-0000-0000-0000C5010000}"/>
    <cellStyle name="style1406114441549" xfId="454" xr:uid="{00000000-0005-0000-0000-0000C6010000}"/>
    <cellStyle name="style1406114441566" xfId="455" xr:uid="{00000000-0005-0000-0000-0000C7010000}"/>
    <cellStyle name="style1406114441594" xfId="456" xr:uid="{00000000-0005-0000-0000-0000C8010000}"/>
    <cellStyle name="style1406114441626" xfId="457" xr:uid="{00000000-0005-0000-0000-0000C9010000}"/>
    <cellStyle name="style1406114442197" xfId="458" xr:uid="{00000000-0005-0000-0000-0000CA010000}"/>
    <cellStyle name="style1406114490232" xfId="459" xr:uid="{00000000-0005-0000-0000-0000CB010000}"/>
    <cellStyle name="style1406114490278" xfId="460" xr:uid="{00000000-0005-0000-0000-0000CC010000}"/>
    <cellStyle name="style1406114490860" xfId="461" xr:uid="{00000000-0005-0000-0000-0000CD010000}"/>
    <cellStyle name="style1406114491098" xfId="462" xr:uid="{00000000-0005-0000-0000-0000CE010000}"/>
    <cellStyle name="style1406114491204" xfId="463" xr:uid="{00000000-0005-0000-0000-0000CF010000}"/>
    <cellStyle name="style1406114491528" xfId="464" xr:uid="{00000000-0005-0000-0000-0000D0010000}"/>
    <cellStyle name="style1406114491549" xfId="465" xr:uid="{00000000-0005-0000-0000-0000D1010000}"/>
    <cellStyle name="style1406114491606" xfId="466" xr:uid="{00000000-0005-0000-0000-0000D2010000}"/>
    <cellStyle name="style1406114491677" xfId="467" xr:uid="{00000000-0005-0000-0000-0000D3010000}"/>
    <cellStyle name="style1406182998088" xfId="468" xr:uid="{00000000-0005-0000-0000-0000D4010000}"/>
    <cellStyle name="style1406182998186" xfId="469" xr:uid="{00000000-0005-0000-0000-0000D5010000}"/>
    <cellStyle name="style1406183036983" xfId="470" xr:uid="{00000000-0005-0000-0000-0000D6010000}"/>
    <cellStyle name="style1409810494475" xfId="471" xr:uid="{00000000-0005-0000-0000-0000D7010000}"/>
    <cellStyle name="style1409810494591" xfId="472" xr:uid="{00000000-0005-0000-0000-0000D8010000}"/>
    <cellStyle name="style1409810494633" xfId="473" xr:uid="{00000000-0005-0000-0000-0000D9010000}"/>
    <cellStyle name="style1409810494661" xfId="474" xr:uid="{00000000-0005-0000-0000-0000DA010000}"/>
    <cellStyle name="style1409810494696" xfId="475" xr:uid="{00000000-0005-0000-0000-0000DB010000}"/>
    <cellStyle name="style1409810494729" xfId="476" xr:uid="{00000000-0005-0000-0000-0000DC010000}"/>
    <cellStyle name="style1409810494762" xfId="477" xr:uid="{00000000-0005-0000-0000-0000DD010000}"/>
    <cellStyle name="style1409810494801" xfId="478" xr:uid="{00000000-0005-0000-0000-0000DE010000}"/>
    <cellStyle name="style1409810494834" xfId="479" xr:uid="{00000000-0005-0000-0000-0000DF010000}"/>
    <cellStyle name="style1409810494865" xfId="480" xr:uid="{00000000-0005-0000-0000-0000E0010000}"/>
    <cellStyle name="style1409810494897" xfId="481" xr:uid="{00000000-0005-0000-0000-0000E1010000}"/>
    <cellStyle name="style1409810494930" xfId="482" xr:uid="{00000000-0005-0000-0000-0000E2010000}"/>
    <cellStyle name="style1409810494957" xfId="483" xr:uid="{00000000-0005-0000-0000-0000E3010000}"/>
    <cellStyle name="style1409810494983" xfId="484" xr:uid="{00000000-0005-0000-0000-0000E4010000}"/>
    <cellStyle name="style1409810495021" xfId="485" xr:uid="{00000000-0005-0000-0000-0000E5010000}"/>
    <cellStyle name="style1409810495134" xfId="486" xr:uid="{00000000-0005-0000-0000-0000E6010000}"/>
    <cellStyle name="style1409810495184" xfId="487" xr:uid="{00000000-0005-0000-0000-0000E7010000}"/>
    <cellStyle name="style1409810495215" xfId="488" xr:uid="{00000000-0005-0000-0000-0000E8010000}"/>
    <cellStyle name="style1409810495245" xfId="489" xr:uid="{00000000-0005-0000-0000-0000E9010000}"/>
    <cellStyle name="style1409810495274" xfId="490" xr:uid="{00000000-0005-0000-0000-0000EA010000}"/>
    <cellStyle name="style1409810495302" xfId="491" xr:uid="{00000000-0005-0000-0000-0000EB010000}"/>
    <cellStyle name="style1409810495331" xfId="492" xr:uid="{00000000-0005-0000-0000-0000EC010000}"/>
    <cellStyle name="style1409810495361" xfId="493" xr:uid="{00000000-0005-0000-0000-0000ED010000}"/>
    <cellStyle name="style1409810495386" xfId="494" xr:uid="{00000000-0005-0000-0000-0000EE010000}"/>
    <cellStyle name="style1409810495409" xfId="495" xr:uid="{00000000-0005-0000-0000-0000EF010000}"/>
    <cellStyle name="style1409810495433" xfId="496" xr:uid="{00000000-0005-0000-0000-0000F0010000}"/>
    <cellStyle name="style1409810495465" xfId="497" xr:uid="{00000000-0005-0000-0000-0000F1010000}"/>
    <cellStyle name="style1409810495489" xfId="498" xr:uid="{00000000-0005-0000-0000-0000F2010000}"/>
    <cellStyle name="style1409810495510" xfId="499" xr:uid="{00000000-0005-0000-0000-0000F3010000}"/>
    <cellStyle name="style1409810495537" xfId="500" xr:uid="{00000000-0005-0000-0000-0000F4010000}"/>
    <cellStyle name="style1409810495565" xfId="501" xr:uid="{00000000-0005-0000-0000-0000F5010000}"/>
    <cellStyle name="style1409810495592" xfId="502" xr:uid="{00000000-0005-0000-0000-0000F6010000}"/>
    <cellStyle name="style1409810495620" xfId="503" xr:uid="{00000000-0005-0000-0000-0000F7010000}"/>
    <cellStyle name="style1409810495648" xfId="504" xr:uid="{00000000-0005-0000-0000-0000F8010000}"/>
    <cellStyle name="style1409810495676" xfId="505" xr:uid="{00000000-0005-0000-0000-0000F9010000}"/>
    <cellStyle name="style1409810495698" xfId="506" xr:uid="{00000000-0005-0000-0000-0000FA010000}"/>
    <cellStyle name="style1409810495777" xfId="507" xr:uid="{00000000-0005-0000-0000-0000FB010000}"/>
    <cellStyle name="style1409810495805" xfId="508" xr:uid="{00000000-0005-0000-0000-0000FC010000}"/>
    <cellStyle name="style1409810495828" xfId="509" xr:uid="{00000000-0005-0000-0000-0000FD010000}"/>
    <cellStyle name="style1409810495856" xfId="510" xr:uid="{00000000-0005-0000-0000-0000FE010000}"/>
    <cellStyle name="style1409810495884" xfId="511" xr:uid="{00000000-0005-0000-0000-0000FF010000}"/>
    <cellStyle name="style1409810495914" xfId="512" xr:uid="{00000000-0005-0000-0000-000000020000}"/>
    <cellStyle name="style1409810495937" xfId="513" xr:uid="{00000000-0005-0000-0000-000001020000}"/>
    <cellStyle name="style1409810495965" xfId="514" xr:uid="{00000000-0005-0000-0000-000002020000}"/>
    <cellStyle name="style1409810495993" xfId="515" xr:uid="{00000000-0005-0000-0000-000003020000}"/>
    <cellStyle name="style1409810496015" xfId="516" xr:uid="{00000000-0005-0000-0000-000004020000}"/>
    <cellStyle name="style1409810496042" xfId="517" xr:uid="{00000000-0005-0000-0000-000005020000}"/>
    <cellStyle name="style1409810496069" xfId="518" xr:uid="{00000000-0005-0000-0000-000006020000}"/>
    <cellStyle name="style1409810496096" xfId="519" xr:uid="{00000000-0005-0000-0000-000007020000}"/>
    <cellStyle name="style1409810496117" xfId="520" xr:uid="{00000000-0005-0000-0000-000008020000}"/>
    <cellStyle name="style1409810496139" xfId="521" xr:uid="{00000000-0005-0000-0000-000009020000}"/>
    <cellStyle name="style1409810496166" xfId="522" xr:uid="{00000000-0005-0000-0000-00000A020000}"/>
    <cellStyle name="style1409810496193" xfId="523" xr:uid="{00000000-0005-0000-0000-00000B020000}"/>
    <cellStyle name="style1409810496219" xfId="524" xr:uid="{00000000-0005-0000-0000-00000C020000}"/>
    <cellStyle name="style1409810496241" xfId="525" xr:uid="{00000000-0005-0000-0000-00000D020000}"/>
    <cellStyle name="style1409810496272" xfId="526" xr:uid="{00000000-0005-0000-0000-00000E020000}"/>
    <cellStyle name="style1409810496293" xfId="527" xr:uid="{00000000-0005-0000-0000-00000F020000}"/>
    <cellStyle name="style1409810496359" xfId="528" xr:uid="{00000000-0005-0000-0000-000010020000}"/>
    <cellStyle name="style1409810496380" xfId="529" xr:uid="{00000000-0005-0000-0000-000011020000}"/>
    <cellStyle name="style1409810496405" xfId="530" xr:uid="{00000000-0005-0000-0000-000012020000}"/>
    <cellStyle name="style1409810496426" xfId="531" xr:uid="{00000000-0005-0000-0000-000013020000}"/>
    <cellStyle name="style1409810496447" xfId="532" xr:uid="{00000000-0005-0000-0000-000014020000}"/>
    <cellStyle name="style1409810496468" xfId="533" xr:uid="{00000000-0005-0000-0000-000015020000}"/>
    <cellStyle name="style1409810496490" xfId="534" xr:uid="{00000000-0005-0000-0000-000016020000}"/>
    <cellStyle name="style1409810496515" xfId="535" xr:uid="{00000000-0005-0000-0000-000017020000}"/>
    <cellStyle name="style1409810496535" xfId="536" xr:uid="{00000000-0005-0000-0000-000018020000}"/>
    <cellStyle name="style1409810496554" xfId="537" xr:uid="{00000000-0005-0000-0000-000019020000}"/>
    <cellStyle name="style1409810496601" xfId="538" xr:uid="{00000000-0005-0000-0000-00001A020000}"/>
    <cellStyle name="style1409810496625" xfId="539" xr:uid="{00000000-0005-0000-0000-00001B020000}"/>
    <cellStyle name="style1409810496668" xfId="540" xr:uid="{00000000-0005-0000-0000-00001C020000}"/>
    <cellStyle name="style1409810496930" xfId="541" xr:uid="{00000000-0005-0000-0000-00001D020000}"/>
    <cellStyle name="style1409810497634" xfId="542" xr:uid="{00000000-0005-0000-0000-00001E020000}"/>
    <cellStyle name="style1409810497655" xfId="543" xr:uid="{00000000-0005-0000-0000-00001F020000}"/>
    <cellStyle name="style1409810497674" xfId="544" xr:uid="{00000000-0005-0000-0000-000020020000}"/>
    <cellStyle name="style1409810497717" xfId="545" xr:uid="{00000000-0005-0000-0000-000021020000}"/>
    <cellStyle name="style1409811450489" xfId="546" xr:uid="{00000000-0005-0000-0000-000022020000}"/>
    <cellStyle name="style1409811450518" xfId="547" xr:uid="{00000000-0005-0000-0000-000023020000}"/>
    <cellStyle name="style1409811450548" xfId="548" xr:uid="{00000000-0005-0000-0000-000024020000}"/>
    <cellStyle name="style1409811450569" xfId="549" xr:uid="{00000000-0005-0000-0000-000025020000}"/>
    <cellStyle name="style1409811450596" xfId="550" xr:uid="{00000000-0005-0000-0000-000026020000}"/>
    <cellStyle name="style1409811450621" xfId="551" xr:uid="{00000000-0005-0000-0000-000027020000}"/>
    <cellStyle name="style1409811450646" xfId="552" xr:uid="{00000000-0005-0000-0000-000028020000}"/>
    <cellStyle name="style1409811450671" xfId="553" xr:uid="{00000000-0005-0000-0000-000029020000}"/>
    <cellStyle name="style1409811450697" xfId="554" xr:uid="{00000000-0005-0000-0000-00002A020000}"/>
    <cellStyle name="style1409811450722" xfId="555" xr:uid="{00000000-0005-0000-0000-00002B020000}"/>
    <cellStyle name="style1409811450746" xfId="556" xr:uid="{00000000-0005-0000-0000-00002C020000}"/>
    <cellStyle name="style1409811450772" xfId="557" xr:uid="{00000000-0005-0000-0000-00002D020000}"/>
    <cellStyle name="style1409811450796" xfId="558" xr:uid="{00000000-0005-0000-0000-00002E020000}"/>
    <cellStyle name="style1409811450817" xfId="559" xr:uid="{00000000-0005-0000-0000-00002F020000}"/>
    <cellStyle name="style1409811450847" xfId="560" xr:uid="{00000000-0005-0000-0000-000030020000}"/>
    <cellStyle name="style1409811450867" xfId="561" xr:uid="{00000000-0005-0000-0000-000031020000}"/>
    <cellStyle name="style1409811450889" xfId="562" xr:uid="{00000000-0005-0000-0000-000032020000}"/>
    <cellStyle name="style1409811450914" xfId="563" xr:uid="{00000000-0005-0000-0000-000033020000}"/>
    <cellStyle name="style1409811450938" xfId="564" xr:uid="{00000000-0005-0000-0000-000034020000}"/>
    <cellStyle name="style1409811450962" xfId="565" xr:uid="{00000000-0005-0000-0000-000035020000}"/>
    <cellStyle name="style1409811450987" xfId="566" xr:uid="{00000000-0005-0000-0000-000036020000}"/>
    <cellStyle name="style1409811451006" xfId="567" xr:uid="{00000000-0005-0000-0000-000037020000}"/>
    <cellStyle name="style1409811451024" xfId="568" xr:uid="{00000000-0005-0000-0000-000038020000}"/>
    <cellStyle name="style1409811451043" xfId="569" xr:uid="{00000000-0005-0000-0000-000039020000}"/>
    <cellStyle name="style1409811451060" xfId="570" xr:uid="{00000000-0005-0000-0000-00003A020000}"/>
    <cellStyle name="style1409811451078" xfId="571" xr:uid="{00000000-0005-0000-0000-00003B020000}"/>
    <cellStyle name="style1409811451096" xfId="572" xr:uid="{00000000-0005-0000-0000-00003C020000}"/>
    <cellStyle name="style1409811451114" xfId="573" xr:uid="{00000000-0005-0000-0000-00003D020000}"/>
    <cellStyle name="style1409811451132" xfId="574" xr:uid="{00000000-0005-0000-0000-00003E020000}"/>
    <cellStyle name="style1409811451155" xfId="575" xr:uid="{00000000-0005-0000-0000-00003F020000}"/>
    <cellStyle name="style1409811451178" xfId="576" xr:uid="{00000000-0005-0000-0000-000040020000}"/>
    <cellStyle name="style1409811451201" xfId="577" xr:uid="{00000000-0005-0000-0000-000041020000}"/>
    <cellStyle name="style1409811451226" xfId="578" xr:uid="{00000000-0005-0000-0000-000042020000}"/>
    <cellStyle name="style1409811451249" xfId="579" xr:uid="{00000000-0005-0000-0000-000043020000}"/>
    <cellStyle name="style1409811451272" xfId="580" xr:uid="{00000000-0005-0000-0000-000044020000}"/>
    <cellStyle name="style1409811451290" xfId="581" xr:uid="{00000000-0005-0000-0000-000045020000}"/>
    <cellStyle name="style1409811451309" xfId="582" xr:uid="{00000000-0005-0000-0000-000046020000}"/>
    <cellStyle name="style1409811451327" xfId="583" xr:uid="{00000000-0005-0000-0000-000047020000}"/>
    <cellStyle name="style1409811451345" xfId="584" xr:uid="{00000000-0005-0000-0000-000048020000}"/>
    <cellStyle name="style1409811451364" xfId="585" xr:uid="{00000000-0005-0000-0000-000049020000}"/>
    <cellStyle name="style1409811451386" xfId="586" xr:uid="{00000000-0005-0000-0000-00004A020000}"/>
    <cellStyle name="style1409811451410" xfId="587" xr:uid="{00000000-0005-0000-0000-00004B020000}"/>
    <cellStyle name="style1409811451428" xfId="588" xr:uid="{00000000-0005-0000-0000-00004C020000}"/>
    <cellStyle name="style1409811451451" xfId="589" xr:uid="{00000000-0005-0000-0000-00004D020000}"/>
    <cellStyle name="style1409811451475" xfId="590" xr:uid="{00000000-0005-0000-0000-00004E020000}"/>
    <cellStyle name="style1409811451493" xfId="591" xr:uid="{00000000-0005-0000-0000-00004F020000}"/>
    <cellStyle name="style1409811451517" xfId="592" xr:uid="{00000000-0005-0000-0000-000050020000}"/>
    <cellStyle name="style1409811451539" xfId="593" xr:uid="{00000000-0005-0000-0000-000051020000}"/>
    <cellStyle name="style1409811451561" xfId="594" xr:uid="{00000000-0005-0000-0000-000052020000}"/>
    <cellStyle name="style1409811451580" xfId="595" xr:uid="{00000000-0005-0000-0000-000053020000}"/>
    <cellStyle name="style1409811451670" xfId="596" xr:uid="{00000000-0005-0000-0000-000054020000}"/>
    <cellStyle name="style1409811451694" xfId="597" xr:uid="{00000000-0005-0000-0000-000055020000}"/>
    <cellStyle name="style1409811451718" xfId="598" xr:uid="{00000000-0005-0000-0000-000056020000}"/>
    <cellStyle name="style1409811451741" xfId="599" xr:uid="{00000000-0005-0000-0000-000057020000}"/>
    <cellStyle name="style1409811451759" xfId="600" xr:uid="{00000000-0005-0000-0000-000058020000}"/>
    <cellStyle name="style1409811451783" xfId="601" xr:uid="{00000000-0005-0000-0000-000059020000}"/>
    <cellStyle name="style1409811451800" xfId="602" xr:uid="{00000000-0005-0000-0000-00005A020000}"/>
    <cellStyle name="style1409811451818" xfId="603" xr:uid="{00000000-0005-0000-0000-00005B020000}"/>
    <cellStyle name="style1409811451835" xfId="604" xr:uid="{00000000-0005-0000-0000-00005C020000}"/>
    <cellStyle name="style1409811451855" xfId="605" xr:uid="{00000000-0005-0000-0000-00005D020000}"/>
    <cellStyle name="style1409811451872" xfId="606" xr:uid="{00000000-0005-0000-0000-00005E020000}"/>
    <cellStyle name="style1409811451889" xfId="607" xr:uid="{00000000-0005-0000-0000-00005F020000}"/>
    <cellStyle name="style1409811451906" xfId="608" xr:uid="{00000000-0005-0000-0000-000060020000}"/>
    <cellStyle name="style1409811451924" xfId="609" xr:uid="{00000000-0005-0000-0000-000061020000}"/>
    <cellStyle name="style1409811451943" xfId="610" xr:uid="{00000000-0005-0000-0000-000062020000}"/>
    <cellStyle name="style1409811451961" xfId="611" xr:uid="{00000000-0005-0000-0000-000063020000}"/>
    <cellStyle name="style1409811451978" xfId="612" xr:uid="{00000000-0005-0000-0000-000064020000}"/>
    <cellStyle name="style1409811452008" xfId="613" xr:uid="{00000000-0005-0000-0000-000065020000}"/>
    <cellStyle name="style1409811452041" xfId="614" xr:uid="{00000000-0005-0000-0000-000066020000}"/>
    <cellStyle name="style1409811452061" xfId="615" xr:uid="{00000000-0005-0000-0000-000067020000}"/>
    <cellStyle name="style1409811452606" xfId="616" xr:uid="{00000000-0005-0000-0000-000068020000}"/>
    <cellStyle name="style1409811452829" xfId="617" xr:uid="{00000000-0005-0000-0000-000069020000}"/>
    <cellStyle name="style1409812471424" xfId="618" xr:uid="{00000000-0005-0000-0000-00006A020000}"/>
    <cellStyle name="style1409813259693" xfId="619" xr:uid="{00000000-0005-0000-0000-00006B020000}"/>
    <cellStyle name="style1409813389577" xfId="620" xr:uid="{00000000-0005-0000-0000-00006C020000}"/>
    <cellStyle name="style1409813389676" xfId="621" xr:uid="{00000000-0005-0000-0000-00006D020000}"/>
    <cellStyle name="style1410496241751" xfId="622" xr:uid="{00000000-0005-0000-0000-00006E020000}"/>
    <cellStyle name="style1410496241907" xfId="623" xr:uid="{00000000-0005-0000-0000-00006F020000}"/>
    <cellStyle name="style1410496242208" xfId="624" xr:uid="{00000000-0005-0000-0000-000070020000}"/>
    <cellStyle name="style1410496242228" xfId="625" xr:uid="{00000000-0005-0000-0000-000071020000}"/>
    <cellStyle name="style1410496242249" xfId="626" xr:uid="{00000000-0005-0000-0000-000072020000}"/>
    <cellStyle name="style1410496242269" xfId="627" xr:uid="{00000000-0005-0000-0000-000073020000}"/>
    <cellStyle name="style1410496242289" xfId="628" xr:uid="{00000000-0005-0000-0000-000074020000}"/>
    <cellStyle name="style1410496242308" xfId="629" xr:uid="{00000000-0005-0000-0000-000075020000}"/>
    <cellStyle name="style1410496242349" xfId="630" xr:uid="{00000000-0005-0000-0000-000076020000}"/>
    <cellStyle name="style1410496242382" xfId="631" xr:uid="{00000000-0005-0000-0000-000077020000}"/>
    <cellStyle name="style1410496242404" xfId="632" xr:uid="{00000000-0005-0000-0000-000078020000}"/>
    <cellStyle name="style1410496242741" xfId="633" xr:uid="{00000000-0005-0000-0000-000079020000}"/>
    <cellStyle name="style1410762192666" xfId="634" xr:uid="{00000000-0005-0000-0000-00007A020000}"/>
    <cellStyle name="style1410762192728" xfId="635" xr:uid="{00000000-0005-0000-0000-00007B020000}"/>
    <cellStyle name="style1410762192775" xfId="636" xr:uid="{00000000-0005-0000-0000-00007C020000}"/>
    <cellStyle name="style1410762192790" xfId="637" xr:uid="{00000000-0005-0000-0000-00007D020000}"/>
    <cellStyle name="style1410762192822" xfId="638" xr:uid="{00000000-0005-0000-0000-00007E020000}"/>
    <cellStyle name="style1410762192853" xfId="639" xr:uid="{00000000-0005-0000-0000-00007F020000}"/>
    <cellStyle name="style1410762192884" xfId="640" xr:uid="{00000000-0005-0000-0000-000080020000}"/>
    <cellStyle name="style1410762192931" xfId="641" xr:uid="{00000000-0005-0000-0000-000081020000}"/>
    <cellStyle name="style1410762192962" xfId="642" xr:uid="{00000000-0005-0000-0000-000082020000}"/>
    <cellStyle name="style1410762192978" xfId="643" xr:uid="{00000000-0005-0000-0000-000083020000}"/>
    <cellStyle name="style1410762193009" xfId="644" xr:uid="{00000000-0005-0000-0000-000084020000}"/>
    <cellStyle name="style1410762193040" xfId="645" xr:uid="{00000000-0005-0000-0000-000085020000}"/>
    <cellStyle name="style1410762193071" xfId="646" xr:uid="{00000000-0005-0000-0000-000086020000}"/>
    <cellStyle name="style1410762193087" xfId="647" xr:uid="{00000000-0005-0000-0000-000087020000}"/>
    <cellStyle name="style1410762193118" xfId="648" xr:uid="{00000000-0005-0000-0000-000088020000}"/>
    <cellStyle name="style1410762193149" xfId="649" xr:uid="{00000000-0005-0000-0000-000089020000}"/>
    <cellStyle name="style1410762193212" xfId="650" xr:uid="{00000000-0005-0000-0000-00008A020000}"/>
    <cellStyle name="style1410762193243" xfId="651" xr:uid="{00000000-0005-0000-0000-00008B020000}"/>
    <cellStyle name="style1410762193274" xfId="652" xr:uid="{00000000-0005-0000-0000-00008C020000}"/>
    <cellStyle name="style1410762193305" xfId="653" xr:uid="{00000000-0005-0000-0000-00008D020000}"/>
    <cellStyle name="style1410762193321" xfId="654" xr:uid="{00000000-0005-0000-0000-00008E020000}"/>
    <cellStyle name="style1410762193352" xfId="655" xr:uid="{00000000-0005-0000-0000-00008F020000}"/>
    <cellStyle name="style1410762193368" xfId="656" xr:uid="{00000000-0005-0000-0000-000090020000}"/>
    <cellStyle name="style1410762193399" xfId="657" xr:uid="{00000000-0005-0000-0000-000091020000}"/>
    <cellStyle name="style1410762193414" xfId="658" xr:uid="{00000000-0005-0000-0000-000092020000}"/>
    <cellStyle name="style1410762193446" xfId="659" xr:uid="{00000000-0005-0000-0000-000093020000}"/>
    <cellStyle name="style1410762193461" xfId="660" xr:uid="{00000000-0005-0000-0000-000094020000}"/>
    <cellStyle name="style1410762193492" xfId="661" xr:uid="{00000000-0005-0000-0000-000095020000}"/>
    <cellStyle name="style1410762193508" xfId="662" xr:uid="{00000000-0005-0000-0000-000096020000}"/>
    <cellStyle name="style1410762193539" xfId="663" xr:uid="{00000000-0005-0000-0000-000097020000}"/>
    <cellStyle name="style1410762193570" xfId="664" xr:uid="{00000000-0005-0000-0000-000098020000}"/>
    <cellStyle name="style1410762193602" xfId="665" xr:uid="{00000000-0005-0000-0000-000099020000}"/>
    <cellStyle name="style1410762193617" xfId="666" xr:uid="{00000000-0005-0000-0000-00009A020000}"/>
    <cellStyle name="style1410762193648" xfId="667" xr:uid="{00000000-0005-0000-0000-00009B020000}"/>
    <cellStyle name="style1410762193680" xfId="668" xr:uid="{00000000-0005-0000-0000-00009C020000}"/>
    <cellStyle name="style1410762193695" xfId="669" xr:uid="{00000000-0005-0000-0000-00009D020000}"/>
    <cellStyle name="style1410762193726" xfId="670" xr:uid="{00000000-0005-0000-0000-00009E020000}"/>
    <cellStyle name="style1410762193742" xfId="671" xr:uid="{00000000-0005-0000-0000-00009F020000}"/>
    <cellStyle name="style1410762193773" xfId="672" xr:uid="{00000000-0005-0000-0000-0000A0020000}"/>
    <cellStyle name="style1410762193836" xfId="673" xr:uid="{00000000-0005-0000-0000-0000A1020000}"/>
    <cellStyle name="style1410762193867" xfId="674" xr:uid="{00000000-0005-0000-0000-0000A2020000}"/>
    <cellStyle name="style1410762193898" xfId="675" xr:uid="{00000000-0005-0000-0000-0000A3020000}"/>
    <cellStyle name="style1410762193914" xfId="676" xr:uid="{00000000-0005-0000-0000-0000A4020000}"/>
    <cellStyle name="style1410762193945" xfId="677" xr:uid="{00000000-0005-0000-0000-0000A5020000}"/>
    <cellStyle name="style1410762193976" xfId="678" xr:uid="{00000000-0005-0000-0000-0000A6020000}"/>
    <cellStyle name="style1410762193992" xfId="679" xr:uid="{00000000-0005-0000-0000-0000A7020000}"/>
    <cellStyle name="style1410762194023" xfId="680" xr:uid="{00000000-0005-0000-0000-0000A8020000}"/>
    <cellStyle name="style1410762194054" xfId="681" xr:uid="{00000000-0005-0000-0000-0000A9020000}"/>
    <cellStyle name="style1410762194070" xfId="682" xr:uid="{00000000-0005-0000-0000-0000AA020000}"/>
    <cellStyle name="style1410762194101" xfId="683" xr:uid="{00000000-0005-0000-0000-0000AB020000}"/>
    <cellStyle name="style1410762194116" xfId="684" xr:uid="{00000000-0005-0000-0000-0000AC020000}"/>
    <cellStyle name="style1410762194148" xfId="685" xr:uid="{00000000-0005-0000-0000-0000AD020000}"/>
    <cellStyle name="style1410762194179" xfId="686" xr:uid="{00000000-0005-0000-0000-0000AE020000}"/>
    <cellStyle name="style1410762194194" xfId="687" xr:uid="{00000000-0005-0000-0000-0000AF020000}"/>
    <cellStyle name="style1410762194226" xfId="688" xr:uid="{00000000-0005-0000-0000-0000B0020000}"/>
    <cellStyle name="style1410762194241" xfId="689" xr:uid="{00000000-0005-0000-0000-0000B1020000}"/>
    <cellStyle name="style1410762194272" xfId="690" xr:uid="{00000000-0005-0000-0000-0000B2020000}"/>
    <cellStyle name="style1410762194288" xfId="691" xr:uid="{00000000-0005-0000-0000-0000B3020000}"/>
    <cellStyle name="style1410762194319" xfId="692" xr:uid="{00000000-0005-0000-0000-0000B4020000}"/>
    <cellStyle name="style1410762194335" xfId="693" xr:uid="{00000000-0005-0000-0000-0000B5020000}"/>
    <cellStyle name="style1410762194397" xfId="694" xr:uid="{00000000-0005-0000-0000-0000B6020000}"/>
    <cellStyle name="style1410762194428" xfId="695" xr:uid="{00000000-0005-0000-0000-0000B7020000}"/>
    <cellStyle name="style1410762194444" xfId="696" xr:uid="{00000000-0005-0000-0000-0000B8020000}"/>
    <cellStyle name="style1410762194475" xfId="697" xr:uid="{00000000-0005-0000-0000-0000B9020000}"/>
    <cellStyle name="style1410762194491" xfId="698" xr:uid="{00000000-0005-0000-0000-0000BA020000}"/>
    <cellStyle name="style1410762194522" xfId="699" xr:uid="{00000000-0005-0000-0000-0000BB020000}"/>
    <cellStyle name="style1410762194553" xfId="700" xr:uid="{00000000-0005-0000-0000-0000BC020000}"/>
    <cellStyle name="style1410762194584" xfId="701" xr:uid="{00000000-0005-0000-0000-0000BD020000}"/>
    <cellStyle name="style1410762194818" xfId="702" xr:uid="{00000000-0005-0000-0000-0000BE020000}"/>
    <cellStyle name="style1410762194850" xfId="703" xr:uid="{00000000-0005-0000-0000-0000BF020000}"/>
    <cellStyle name="style1410762195286" xfId="704" xr:uid="{00000000-0005-0000-0000-0000C0020000}"/>
    <cellStyle name="style1410762332983" xfId="705" xr:uid="{00000000-0005-0000-0000-0000C1020000}"/>
    <cellStyle name="style1410762333012" xfId="706" xr:uid="{00000000-0005-0000-0000-0000C2020000}"/>
    <cellStyle name="style1410762333039" xfId="707" xr:uid="{00000000-0005-0000-0000-0000C3020000}"/>
    <cellStyle name="style1410762333059" xfId="708" xr:uid="{00000000-0005-0000-0000-0000C4020000}"/>
    <cellStyle name="style1410762333083" xfId="709" xr:uid="{00000000-0005-0000-0000-0000C5020000}"/>
    <cellStyle name="style1410762333107" xfId="710" xr:uid="{00000000-0005-0000-0000-0000C6020000}"/>
    <cellStyle name="style1410762333130" xfId="711" xr:uid="{00000000-0005-0000-0000-0000C7020000}"/>
    <cellStyle name="style1410762333155" xfId="712" xr:uid="{00000000-0005-0000-0000-0000C8020000}"/>
    <cellStyle name="style1410762333179" xfId="713" xr:uid="{00000000-0005-0000-0000-0000C9020000}"/>
    <cellStyle name="style1410762333203" xfId="714" xr:uid="{00000000-0005-0000-0000-0000CA020000}"/>
    <cellStyle name="style1410762333227" xfId="715" xr:uid="{00000000-0005-0000-0000-0000CB020000}"/>
    <cellStyle name="style1410762333252" xfId="716" xr:uid="{00000000-0005-0000-0000-0000CC020000}"/>
    <cellStyle name="style1410762333271" xfId="717" xr:uid="{00000000-0005-0000-0000-0000CD020000}"/>
    <cellStyle name="style1410762333290" xfId="718" xr:uid="{00000000-0005-0000-0000-0000CE020000}"/>
    <cellStyle name="style1410762333317" xfId="719" xr:uid="{00000000-0005-0000-0000-0000CF020000}"/>
    <cellStyle name="style1410762333337" xfId="720" xr:uid="{00000000-0005-0000-0000-0000D0020000}"/>
    <cellStyle name="style1410762333362" xfId="721" xr:uid="{00000000-0005-0000-0000-0000D1020000}"/>
    <cellStyle name="style1410762333382" xfId="722" xr:uid="{00000000-0005-0000-0000-0000D2020000}"/>
    <cellStyle name="style1410762333406" xfId="723" xr:uid="{00000000-0005-0000-0000-0000D3020000}"/>
    <cellStyle name="style1410762333430" xfId="724" xr:uid="{00000000-0005-0000-0000-0000D4020000}"/>
    <cellStyle name="style1410762333454" xfId="725" xr:uid="{00000000-0005-0000-0000-0000D5020000}"/>
    <cellStyle name="style1410762333473" xfId="726" xr:uid="{00000000-0005-0000-0000-0000D6020000}"/>
    <cellStyle name="style1410762333493" xfId="727" xr:uid="{00000000-0005-0000-0000-0000D7020000}"/>
    <cellStyle name="style1410762333512" xfId="728" xr:uid="{00000000-0005-0000-0000-0000D8020000}"/>
    <cellStyle name="style1410762333533" xfId="729" xr:uid="{00000000-0005-0000-0000-0000D9020000}"/>
    <cellStyle name="style1410762333553" xfId="730" xr:uid="{00000000-0005-0000-0000-0000DA020000}"/>
    <cellStyle name="style1410762333575" xfId="731" xr:uid="{00000000-0005-0000-0000-0000DB020000}"/>
    <cellStyle name="style1410762333595" xfId="732" xr:uid="{00000000-0005-0000-0000-0000DC020000}"/>
    <cellStyle name="style1410762333615" xfId="733" xr:uid="{00000000-0005-0000-0000-0000DD020000}"/>
    <cellStyle name="style1410762333639" xfId="734" xr:uid="{00000000-0005-0000-0000-0000DE020000}"/>
    <cellStyle name="style1410762333663" xfId="735" xr:uid="{00000000-0005-0000-0000-0000DF020000}"/>
    <cellStyle name="style1410762333690" xfId="736" xr:uid="{00000000-0005-0000-0000-0000E0020000}"/>
    <cellStyle name="style1410762333767" xfId="737" xr:uid="{00000000-0005-0000-0000-0000E1020000}"/>
    <cellStyle name="style1410762333791" xfId="738" xr:uid="{00000000-0005-0000-0000-0000E2020000}"/>
    <cellStyle name="style1410762333816" xfId="739" xr:uid="{00000000-0005-0000-0000-0000E3020000}"/>
    <cellStyle name="style1410762333836" xfId="740" xr:uid="{00000000-0005-0000-0000-0000E4020000}"/>
    <cellStyle name="style1410762333854" xfId="741" xr:uid="{00000000-0005-0000-0000-0000E5020000}"/>
    <cellStyle name="style1410762333874" xfId="742" xr:uid="{00000000-0005-0000-0000-0000E6020000}"/>
    <cellStyle name="style1410762333895" xfId="743" xr:uid="{00000000-0005-0000-0000-0000E7020000}"/>
    <cellStyle name="style1410762333916" xfId="744" xr:uid="{00000000-0005-0000-0000-0000E8020000}"/>
    <cellStyle name="style1410762333940" xfId="745" xr:uid="{00000000-0005-0000-0000-0000E9020000}"/>
    <cellStyle name="style1410762333964" xfId="746" xr:uid="{00000000-0005-0000-0000-0000EA020000}"/>
    <cellStyle name="style1410762333983" xfId="747" xr:uid="{00000000-0005-0000-0000-0000EB020000}"/>
    <cellStyle name="style1410762334007" xfId="748" xr:uid="{00000000-0005-0000-0000-0000EC020000}"/>
    <cellStyle name="style1410762334030" xfId="749" xr:uid="{00000000-0005-0000-0000-0000ED020000}"/>
    <cellStyle name="style1410762334050" xfId="750" xr:uid="{00000000-0005-0000-0000-0000EE020000}"/>
    <cellStyle name="style1410762334073" xfId="751" xr:uid="{00000000-0005-0000-0000-0000EF020000}"/>
    <cellStyle name="style1410762334097" xfId="752" xr:uid="{00000000-0005-0000-0000-0000F0020000}"/>
    <cellStyle name="style1410762334121" xfId="753" xr:uid="{00000000-0005-0000-0000-0000F1020000}"/>
    <cellStyle name="style1410762334139" xfId="754" xr:uid="{00000000-0005-0000-0000-0000F2020000}"/>
    <cellStyle name="style1410762334158" xfId="755" xr:uid="{00000000-0005-0000-0000-0000F3020000}"/>
    <cellStyle name="style1410762334181" xfId="756" xr:uid="{00000000-0005-0000-0000-0000F4020000}"/>
    <cellStyle name="style1410762334205" xfId="757" xr:uid="{00000000-0005-0000-0000-0000F5020000}"/>
    <cellStyle name="style1410762334230" xfId="758" xr:uid="{00000000-0005-0000-0000-0000F6020000}"/>
    <cellStyle name="style1410762334250" xfId="759" xr:uid="{00000000-0005-0000-0000-0000F7020000}"/>
    <cellStyle name="style1410762334275" xfId="760" xr:uid="{00000000-0005-0000-0000-0000F8020000}"/>
    <cellStyle name="style1410762334294" xfId="761" xr:uid="{00000000-0005-0000-0000-0000F9020000}"/>
    <cellStyle name="style1410762334313" xfId="762" xr:uid="{00000000-0005-0000-0000-0000FA020000}"/>
    <cellStyle name="style1410762334333" xfId="763" xr:uid="{00000000-0005-0000-0000-0000FB020000}"/>
    <cellStyle name="style1410762334354" xfId="764" xr:uid="{00000000-0005-0000-0000-0000FC020000}"/>
    <cellStyle name="style1410762334372" xfId="765" xr:uid="{00000000-0005-0000-0000-0000FD020000}"/>
    <cellStyle name="style1410762334391" xfId="766" xr:uid="{00000000-0005-0000-0000-0000FE020000}"/>
    <cellStyle name="style1410762334410" xfId="767" xr:uid="{00000000-0005-0000-0000-0000FF020000}"/>
    <cellStyle name="style1410762334428" xfId="768" xr:uid="{00000000-0005-0000-0000-000000030000}"/>
    <cellStyle name="style1410762334446" xfId="769" xr:uid="{00000000-0005-0000-0000-000001030000}"/>
    <cellStyle name="style1410762334464" xfId="770" xr:uid="{00000000-0005-0000-0000-000002030000}"/>
    <cellStyle name="style1410762334482" xfId="771" xr:uid="{00000000-0005-0000-0000-000003030000}"/>
    <cellStyle name="style1410762334646" xfId="772" xr:uid="{00000000-0005-0000-0000-000004030000}"/>
    <cellStyle name="style1410762334676" xfId="773" xr:uid="{00000000-0005-0000-0000-000005030000}"/>
    <cellStyle name="style1410762334710" xfId="774" xr:uid="{00000000-0005-0000-0000-000006030000}"/>
    <cellStyle name="style1410762334814" xfId="775" xr:uid="{00000000-0005-0000-0000-000007030000}"/>
    <cellStyle name="style1410762335009" xfId="776" xr:uid="{00000000-0005-0000-0000-000008030000}"/>
    <cellStyle name="style1410851014922" xfId="777" xr:uid="{00000000-0005-0000-0000-000009030000}"/>
    <cellStyle name="style1410851015234" xfId="778" xr:uid="{00000000-0005-0000-0000-00000A030000}"/>
    <cellStyle name="style1410851404619" xfId="779" xr:uid="{00000000-0005-0000-0000-00000B030000}"/>
    <cellStyle name="style1411446450504" xfId="780" xr:uid="{00000000-0005-0000-0000-00000C030000}"/>
    <cellStyle name="style1411446450504 2" xfId="781" xr:uid="{00000000-0005-0000-0000-00000D030000}"/>
    <cellStyle name="style1411446450551" xfId="782" xr:uid="{00000000-0005-0000-0000-00000E030000}"/>
    <cellStyle name="style1411446450551 2" xfId="783" xr:uid="{00000000-0005-0000-0000-00000F030000}"/>
    <cellStyle name="style1411446450598" xfId="784" xr:uid="{00000000-0005-0000-0000-000010030000}"/>
    <cellStyle name="style1411446450598 2" xfId="785" xr:uid="{00000000-0005-0000-0000-000011030000}"/>
    <cellStyle name="style1411446450629" xfId="786" xr:uid="{00000000-0005-0000-0000-000012030000}"/>
    <cellStyle name="style1411446450629 2" xfId="787" xr:uid="{00000000-0005-0000-0000-000013030000}"/>
    <cellStyle name="style1411446450660" xfId="788" xr:uid="{00000000-0005-0000-0000-000014030000}"/>
    <cellStyle name="style1411446450660 2" xfId="789" xr:uid="{00000000-0005-0000-0000-000015030000}"/>
    <cellStyle name="style1411446450738" xfId="790" xr:uid="{00000000-0005-0000-0000-000016030000}"/>
    <cellStyle name="style1411446450738 2" xfId="791" xr:uid="{00000000-0005-0000-0000-000017030000}"/>
    <cellStyle name="style1411446450769" xfId="792" xr:uid="{00000000-0005-0000-0000-000018030000}"/>
    <cellStyle name="style1411446450769 2" xfId="793" xr:uid="{00000000-0005-0000-0000-000019030000}"/>
    <cellStyle name="style1411446450801" xfId="794" xr:uid="{00000000-0005-0000-0000-00001A030000}"/>
    <cellStyle name="style1411446450801 2" xfId="795" xr:uid="{00000000-0005-0000-0000-00001B030000}"/>
    <cellStyle name="style1411446450847" xfId="796" xr:uid="{00000000-0005-0000-0000-00001C030000}"/>
    <cellStyle name="style1411446450847 2" xfId="797" xr:uid="{00000000-0005-0000-0000-00001D030000}"/>
    <cellStyle name="style1411446450879" xfId="798" xr:uid="{00000000-0005-0000-0000-00001E030000}"/>
    <cellStyle name="style1411446450879 2" xfId="799" xr:uid="{00000000-0005-0000-0000-00001F030000}"/>
    <cellStyle name="style1411446450910" xfId="800" xr:uid="{00000000-0005-0000-0000-000020030000}"/>
    <cellStyle name="style1411446450910 2" xfId="801" xr:uid="{00000000-0005-0000-0000-000021030000}"/>
    <cellStyle name="style1411446450957" xfId="802" xr:uid="{00000000-0005-0000-0000-000022030000}"/>
    <cellStyle name="style1411446450957 2" xfId="803" xr:uid="{00000000-0005-0000-0000-000023030000}"/>
    <cellStyle name="style1411446450988" xfId="804" xr:uid="{00000000-0005-0000-0000-000024030000}"/>
    <cellStyle name="style1411446450988 2" xfId="805" xr:uid="{00000000-0005-0000-0000-000025030000}"/>
    <cellStyle name="style1411446451019" xfId="806" xr:uid="{00000000-0005-0000-0000-000026030000}"/>
    <cellStyle name="style1411446451019 2" xfId="807" xr:uid="{00000000-0005-0000-0000-000027030000}"/>
    <cellStyle name="style1411446451050" xfId="808" xr:uid="{00000000-0005-0000-0000-000028030000}"/>
    <cellStyle name="style1411446451050 2" xfId="809" xr:uid="{00000000-0005-0000-0000-000029030000}"/>
    <cellStyle name="style1411446451128" xfId="810" xr:uid="{00000000-0005-0000-0000-00002A030000}"/>
    <cellStyle name="style1411446451128 2" xfId="811" xr:uid="{00000000-0005-0000-0000-00002B030000}"/>
    <cellStyle name="style1411446451159" xfId="812" xr:uid="{00000000-0005-0000-0000-00002C030000}"/>
    <cellStyle name="style1411446451159 2" xfId="813" xr:uid="{00000000-0005-0000-0000-00002D030000}"/>
    <cellStyle name="style1411446451191" xfId="814" xr:uid="{00000000-0005-0000-0000-00002E030000}"/>
    <cellStyle name="style1411446451191 2" xfId="815" xr:uid="{00000000-0005-0000-0000-00002F030000}"/>
    <cellStyle name="style1411446451206" xfId="816" xr:uid="{00000000-0005-0000-0000-000030030000}"/>
    <cellStyle name="style1411446451206 2" xfId="817" xr:uid="{00000000-0005-0000-0000-000031030000}"/>
    <cellStyle name="style1411446451237" xfId="818" xr:uid="{00000000-0005-0000-0000-000032030000}"/>
    <cellStyle name="style1411446451237 2" xfId="819" xr:uid="{00000000-0005-0000-0000-000033030000}"/>
    <cellStyle name="style1411446451269" xfId="820" xr:uid="{00000000-0005-0000-0000-000034030000}"/>
    <cellStyle name="style1411446451269 2" xfId="821" xr:uid="{00000000-0005-0000-0000-000035030000}"/>
    <cellStyle name="style1411446451284" xfId="822" xr:uid="{00000000-0005-0000-0000-000036030000}"/>
    <cellStyle name="style1411446451284 2" xfId="823" xr:uid="{00000000-0005-0000-0000-000037030000}"/>
    <cellStyle name="style1411446451315" xfId="824" xr:uid="{00000000-0005-0000-0000-000038030000}"/>
    <cellStyle name="style1411446451315 2" xfId="825" xr:uid="{00000000-0005-0000-0000-000039030000}"/>
    <cellStyle name="style1411446451331" xfId="826" xr:uid="{00000000-0005-0000-0000-00003A030000}"/>
    <cellStyle name="style1411446451331 2" xfId="827" xr:uid="{00000000-0005-0000-0000-00003B030000}"/>
    <cellStyle name="style1411446451362" xfId="828" xr:uid="{00000000-0005-0000-0000-00003C030000}"/>
    <cellStyle name="style1411446451362 2" xfId="829" xr:uid="{00000000-0005-0000-0000-00003D030000}"/>
    <cellStyle name="style1411446451378" xfId="830" xr:uid="{00000000-0005-0000-0000-00003E030000}"/>
    <cellStyle name="style1411446451378 2" xfId="831" xr:uid="{00000000-0005-0000-0000-00003F030000}"/>
    <cellStyle name="style1411446451409" xfId="832" xr:uid="{00000000-0005-0000-0000-000040030000}"/>
    <cellStyle name="style1411446451409 2" xfId="833" xr:uid="{00000000-0005-0000-0000-000041030000}"/>
    <cellStyle name="style1411446451471" xfId="834" xr:uid="{00000000-0005-0000-0000-000042030000}"/>
    <cellStyle name="style1411446451471 2" xfId="835" xr:uid="{00000000-0005-0000-0000-000043030000}"/>
    <cellStyle name="style1411446451518" xfId="836" xr:uid="{00000000-0005-0000-0000-000044030000}"/>
    <cellStyle name="style1411446451518 2" xfId="837" xr:uid="{00000000-0005-0000-0000-000045030000}"/>
    <cellStyle name="style1411446451549" xfId="838" xr:uid="{00000000-0005-0000-0000-000046030000}"/>
    <cellStyle name="style1411446451549 2" xfId="839" xr:uid="{00000000-0005-0000-0000-000047030000}"/>
    <cellStyle name="style1411446451581" xfId="840" xr:uid="{00000000-0005-0000-0000-000048030000}"/>
    <cellStyle name="style1411446451581 2" xfId="841" xr:uid="{00000000-0005-0000-0000-000049030000}"/>
    <cellStyle name="style1411446451596" xfId="842" xr:uid="{00000000-0005-0000-0000-00004A030000}"/>
    <cellStyle name="style1411446451596 2" xfId="843" xr:uid="{00000000-0005-0000-0000-00004B030000}"/>
    <cellStyle name="style1411446451627" xfId="844" xr:uid="{00000000-0005-0000-0000-00004C030000}"/>
    <cellStyle name="style1411446451627 2" xfId="845" xr:uid="{00000000-0005-0000-0000-00004D030000}"/>
    <cellStyle name="style1411446451659" xfId="846" xr:uid="{00000000-0005-0000-0000-00004E030000}"/>
    <cellStyle name="style1411446451659 2" xfId="847" xr:uid="{00000000-0005-0000-0000-00004F030000}"/>
    <cellStyle name="style1411446451690" xfId="848" xr:uid="{00000000-0005-0000-0000-000050030000}"/>
    <cellStyle name="style1411446451690 2" xfId="849" xr:uid="{00000000-0005-0000-0000-000051030000}"/>
    <cellStyle name="style1411446451705" xfId="850" xr:uid="{00000000-0005-0000-0000-000052030000}"/>
    <cellStyle name="style1411446451705 2" xfId="851" xr:uid="{00000000-0005-0000-0000-000053030000}"/>
    <cellStyle name="style1411446451721" xfId="852" xr:uid="{00000000-0005-0000-0000-000054030000}"/>
    <cellStyle name="style1411446451721 2" xfId="853" xr:uid="{00000000-0005-0000-0000-000055030000}"/>
    <cellStyle name="style1411446451752" xfId="854" xr:uid="{00000000-0005-0000-0000-000056030000}"/>
    <cellStyle name="style1411446451752 2" xfId="855" xr:uid="{00000000-0005-0000-0000-000057030000}"/>
    <cellStyle name="style1411446451815" xfId="856" xr:uid="{00000000-0005-0000-0000-000058030000}"/>
    <cellStyle name="style1411446451815 2" xfId="857" xr:uid="{00000000-0005-0000-0000-000059030000}"/>
    <cellStyle name="style1411446451846" xfId="858" xr:uid="{00000000-0005-0000-0000-00005A030000}"/>
    <cellStyle name="style1411446451846 2" xfId="859" xr:uid="{00000000-0005-0000-0000-00005B030000}"/>
    <cellStyle name="style1411446451877" xfId="860" xr:uid="{00000000-0005-0000-0000-00005C030000}"/>
    <cellStyle name="style1411446451877 2" xfId="861" xr:uid="{00000000-0005-0000-0000-00005D030000}"/>
    <cellStyle name="style1411446451893" xfId="862" xr:uid="{00000000-0005-0000-0000-00005E030000}"/>
    <cellStyle name="style1411446451893 2" xfId="863" xr:uid="{00000000-0005-0000-0000-00005F030000}"/>
    <cellStyle name="style1411446451924" xfId="864" xr:uid="{00000000-0005-0000-0000-000060030000}"/>
    <cellStyle name="style1411446451924 2" xfId="865" xr:uid="{00000000-0005-0000-0000-000061030000}"/>
    <cellStyle name="style1411446451955" xfId="866" xr:uid="{00000000-0005-0000-0000-000062030000}"/>
    <cellStyle name="style1411446451955 2" xfId="867" xr:uid="{00000000-0005-0000-0000-000063030000}"/>
    <cellStyle name="style1411446451971" xfId="868" xr:uid="{00000000-0005-0000-0000-000064030000}"/>
    <cellStyle name="style1411446451971 2" xfId="869" xr:uid="{00000000-0005-0000-0000-000065030000}"/>
    <cellStyle name="style1411446452002" xfId="870" xr:uid="{00000000-0005-0000-0000-000066030000}"/>
    <cellStyle name="style1411446452002 2" xfId="871" xr:uid="{00000000-0005-0000-0000-000067030000}"/>
    <cellStyle name="style1411446452033" xfId="872" xr:uid="{00000000-0005-0000-0000-000068030000}"/>
    <cellStyle name="style1411446452033 2" xfId="873" xr:uid="{00000000-0005-0000-0000-000069030000}"/>
    <cellStyle name="style1411446452049" xfId="874" xr:uid="{00000000-0005-0000-0000-00006A030000}"/>
    <cellStyle name="style1411446452049 2" xfId="875" xr:uid="{00000000-0005-0000-0000-00006B030000}"/>
    <cellStyle name="style1411446452111" xfId="876" xr:uid="{00000000-0005-0000-0000-00006C030000}"/>
    <cellStyle name="style1411446452111 2" xfId="877" xr:uid="{00000000-0005-0000-0000-00006D030000}"/>
    <cellStyle name="style1411446452142" xfId="878" xr:uid="{00000000-0005-0000-0000-00006E030000}"/>
    <cellStyle name="style1411446452142 2" xfId="879" xr:uid="{00000000-0005-0000-0000-00006F030000}"/>
    <cellStyle name="style1411446452158" xfId="880" xr:uid="{00000000-0005-0000-0000-000070030000}"/>
    <cellStyle name="style1411446452158 2" xfId="881" xr:uid="{00000000-0005-0000-0000-000071030000}"/>
    <cellStyle name="style1411446452189" xfId="882" xr:uid="{00000000-0005-0000-0000-000072030000}"/>
    <cellStyle name="style1411446452189 2" xfId="883" xr:uid="{00000000-0005-0000-0000-000073030000}"/>
    <cellStyle name="style1411446452220" xfId="884" xr:uid="{00000000-0005-0000-0000-000074030000}"/>
    <cellStyle name="style1411446452220 2" xfId="885" xr:uid="{00000000-0005-0000-0000-000075030000}"/>
    <cellStyle name="style1411446452236" xfId="886" xr:uid="{00000000-0005-0000-0000-000076030000}"/>
    <cellStyle name="style1411446452236 2" xfId="887" xr:uid="{00000000-0005-0000-0000-000077030000}"/>
    <cellStyle name="style1411446452267" xfId="888" xr:uid="{00000000-0005-0000-0000-000078030000}"/>
    <cellStyle name="style1411446452267 2" xfId="889" xr:uid="{00000000-0005-0000-0000-000079030000}"/>
    <cellStyle name="style1411446452298" xfId="890" xr:uid="{00000000-0005-0000-0000-00007A030000}"/>
    <cellStyle name="style1411446452298 2" xfId="891" xr:uid="{00000000-0005-0000-0000-00007B030000}"/>
    <cellStyle name="style1411446452314" xfId="892" xr:uid="{00000000-0005-0000-0000-00007C030000}"/>
    <cellStyle name="style1411446452314 2" xfId="893" xr:uid="{00000000-0005-0000-0000-00007D030000}"/>
    <cellStyle name="style1411446452329" xfId="894" xr:uid="{00000000-0005-0000-0000-00007E030000}"/>
    <cellStyle name="style1411446452329 2" xfId="895" xr:uid="{00000000-0005-0000-0000-00007F030000}"/>
    <cellStyle name="style1411446452361" xfId="896" xr:uid="{00000000-0005-0000-0000-000080030000}"/>
    <cellStyle name="style1411446452361 2" xfId="897" xr:uid="{00000000-0005-0000-0000-000081030000}"/>
    <cellStyle name="style1411446452407" xfId="898" xr:uid="{00000000-0005-0000-0000-000082030000}"/>
    <cellStyle name="style1411446452407 2" xfId="899" xr:uid="{00000000-0005-0000-0000-000083030000}"/>
    <cellStyle name="style1411446452439" xfId="900" xr:uid="{00000000-0005-0000-0000-000084030000}"/>
    <cellStyle name="style1411446452439 2" xfId="901" xr:uid="{00000000-0005-0000-0000-000085030000}"/>
    <cellStyle name="style1411446452454" xfId="902" xr:uid="{00000000-0005-0000-0000-000086030000}"/>
    <cellStyle name="style1411446452454 2" xfId="903" xr:uid="{00000000-0005-0000-0000-000087030000}"/>
    <cellStyle name="style1411446452485" xfId="904" xr:uid="{00000000-0005-0000-0000-000088030000}"/>
    <cellStyle name="style1411446452485 2" xfId="905" xr:uid="{00000000-0005-0000-0000-000089030000}"/>
    <cellStyle name="style1411446452501" xfId="906" xr:uid="{00000000-0005-0000-0000-00008A030000}"/>
    <cellStyle name="style1411446452501 2" xfId="907" xr:uid="{00000000-0005-0000-0000-00008B030000}"/>
    <cellStyle name="style1411446452532" xfId="908" xr:uid="{00000000-0005-0000-0000-00008C030000}"/>
    <cellStyle name="style1411446452532 2" xfId="909" xr:uid="{00000000-0005-0000-0000-00008D030000}"/>
    <cellStyle name="style1411446452548" xfId="910" xr:uid="{00000000-0005-0000-0000-00008E030000}"/>
    <cellStyle name="style1411446452548 2" xfId="911" xr:uid="{00000000-0005-0000-0000-00008F030000}"/>
    <cellStyle name="style1411446452563" xfId="912" xr:uid="{00000000-0005-0000-0000-000090030000}"/>
    <cellStyle name="style1411446452563 2" xfId="913" xr:uid="{00000000-0005-0000-0000-000091030000}"/>
    <cellStyle name="style1411449801970" xfId="914" xr:uid="{00000000-0005-0000-0000-000092030000}"/>
    <cellStyle name="style1411449802014" xfId="915" xr:uid="{00000000-0005-0000-0000-000093030000}"/>
    <cellStyle name="style1411449802039" xfId="916" xr:uid="{00000000-0005-0000-0000-000094030000}"/>
    <cellStyle name="style1411449802064" xfId="917" xr:uid="{00000000-0005-0000-0000-000095030000}"/>
    <cellStyle name="style1411449802092" xfId="918" xr:uid="{00000000-0005-0000-0000-000096030000}"/>
    <cellStyle name="style1411449802118" xfId="919" xr:uid="{00000000-0005-0000-0000-000097030000}"/>
    <cellStyle name="style1411449802516" xfId="920" xr:uid="{00000000-0005-0000-0000-000098030000}"/>
    <cellStyle name="style1411449802578" xfId="921" xr:uid="{00000000-0005-0000-0000-000099030000}"/>
    <cellStyle name="style1411449802602" xfId="922" xr:uid="{00000000-0005-0000-0000-00009A030000}"/>
    <cellStyle name="style1411449802628" xfId="923" xr:uid="{00000000-0005-0000-0000-00009B030000}"/>
    <cellStyle name="style1411449802695" xfId="924" xr:uid="{00000000-0005-0000-0000-00009C030000}"/>
    <cellStyle name="style1411449802719" xfId="925" xr:uid="{00000000-0005-0000-0000-00009D030000}"/>
    <cellStyle name="style1411449802744" xfId="926" xr:uid="{00000000-0005-0000-0000-00009E030000}"/>
    <cellStyle name="style1411449802916" xfId="927" xr:uid="{00000000-0005-0000-0000-00009F030000}"/>
    <cellStyle name="style1411449802935" xfId="928" xr:uid="{00000000-0005-0000-0000-0000A0030000}"/>
    <cellStyle name="style1411449802987" xfId="929" xr:uid="{00000000-0005-0000-0000-0000A1030000}"/>
    <cellStyle name="style1411449803130" xfId="930" xr:uid="{00000000-0005-0000-0000-0000A2030000}"/>
    <cellStyle name="style1411449803296" xfId="931" xr:uid="{00000000-0005-0000-0000-0000A3030000}"/>
    <cellStyle name="style1411449803317" xfId="932" xr:uid="{00000000-0005-0000-0000-0000A4030000}"/>
    <cellStyle name="style1411449803337" xfId="933" xr:uid="{00000000-0005-0000-0000-0000A5030000}"/>
    <cellStyle name="style1411449803356" xfId="934" xr:uid="{00000000-0005-0000-0000-0000A6030000}"/>
    <cellStyle name="style1411449803379" xfId="935" xr:uid="{00000000-0005-0000-0000-0000A7030000}"/>
    <cellStyle name="style1411449803400" xfId="936" xr:uid="{00000000-0005-0000-0000-0000A8030000}"/>
    <cellStyle name="style1411449803420" xfId="937" xr:uid="{00000000-0005-0000-0000-0000A9030000}"/>
    <cellStyle name="style1411449803440" xfId="938" xr:uid="{00000000-0005-0000-0000-0000AA030000}"/>
    <cellStyle name="style1411449803461" xfId="939" xr:uid="{00000000-0005-0000-0000-0000AB030000}"/>
    <cellStyle name="style1411449803483" xfId="940" xr:uid="{00000000-0005-0000-0000-0000AC030000}"/>
    <cellStyle name="style1411449803510" xfId="941" xr:uid="{00000000-0005-0000-0000-0000AD030000}"/>
    <cellStyle name="style1411449803534" xfId="942" xr:uid="{00000000-0005-0000-0000-0000AE030000}"/>
    <cellStyle name="style1411449803554" xfId="943" xr:uid="{00000000-0005-0000-0000-0000AF030000}"/>
    <cellStyle name="style1411449803577" xfId="944" xr:uid="{00000000-0005-0000-0000-0000B0030000}"/>
    <cellStyle name="style1411451081406" xfId="945" xr:uid="{00000000-0005-0000-0000-0000B1030000}"/>
    <cellStyle name="style1411451081449" xfId="946" xr:uid="{00000000-0005-0000-0000-0000B2030000}"/>
    <cellStyle name="style1411451081472" xfId="947" xr:uid="{00000000-0005-0000-0000-0000B3030000}"/>
    <cellStyle name="style1411451081497" xfId="948" xr:uid="{00000000-0005-0000-0000-0000B4030000}"/>
    <cellStyle name="style1411451081522" xfId="949" xr:uid="{00000000-0005-0000-0000-0000B5030000}"/>
    <cellStyle name="style1411451081547" xfId="950" xr:uid="{00000000-0005-0000-0000-0000B6030000}"/>
    <cellStyle name="style1411451081953" xfId="951" xr:uid="{00000000-0005-0000-0000-0000B7030000}"/>
    <cellStyle name="style1411451082017" xfId="952" xr:uid="{00000000-0005-0000-0000-0000B8030000}"/>
    <cellStyle name="style1411451082043" xfId="953" xr:uid="{00000000-0005-0000-0000-0000B9030000}"/>
    <cellStyle name="style1411451082068" xfId="954" xr:uid="{00000000-0005-0000-0000-0000BA030000}"/>
    <cellStyle name="style1411451082091" xfId="955" xr:uid="{00000000-0005-0000-0000-0000BB030000}"/>
    <cellStyle name="style1411451082115" xfId="956" xr:uid="{00000000-0005-0000-0000-0000BC030000}"/>
    <cellStyle name="style1411451082188" xfId="957" xr:uid="{00000000-0005-0000-0000-0000BD030000}"/>
    <cellStyle name="style1411451082364" xfId="958" xr:uid="{00000000-0005-0000-0000-0000BE030000}"/>
    <cellStyle name="style1411451082383" xfId="959" xr:uid="{00000000-0005-0000-0000-0000BF030000}"/>
    <cellStyle name="style1411451082433" xfId="960" xr:uid="{00000000-0005-0000-0000-0000C0030000}"/>
    <cellStyle name="style1411451082533" xfId="961" xr:uid="{00000000-0005-0000-0000-0000C1030000}"/>
    <cellStyle name="style1411451082735" xfId="962" xr:uid="{00000000-0005-0000-0000-0000C2030000}"/>
    <cellStyle name="style1411451082754" xfId="963" xr:uid="{00000000-0005-0000-0000-0000C3030000}"/>
    <cellStyle name="style1411451082774" xfId="964" xr:uid="{00000000-0005-0000-0000-0000C4030000}"/>
    <cellStyle name="style1411451082793" xfId="965" xr:uid="{00000000-0005-0000-0000-0000C5030000}"/>
    <cellStyle name="style1411451082814" xfId="966" xr:uid="{00000000-0005-0000-0000-0000C6030000}"/>
    <cellStyle name="style1411451082834" xfId="967" xr:uid="{00000000-0005-0000-0000-0000C7030000}"/>
    <cellStyle name="style1411451082853" xfId="968" xr:uid="{00000000-0005-0000-0000-0000C8030000}"/>
    <cellStyle name="style1411451082873" xfId="969" xr:uid="{00000000-0005-0000-0000-0000C9030000}"/>
    <cellStyle name="style1411451082893" xfId="970" xr:uid="{00000000-0005-0000-0000-0000CA030000}"/>
    <cellStyle name="style1411451082912" xfId="971" xr:uid="{00000000-0005-0000-0000-0000CB030000}"/>
    <cellStyle name="style1411451082933" xfId="972" xr:uid="{00000000-0005-0000-0000-0000CC030000}"/>
    <cellStyle name="style1411451082954" xfId="973" xr:uid="{00000000-0005-0000-0000-0000CD030000}"/>
    <cellStyle name="style1411451082974" xfId="974" xr:uid="{00000000-0005-0000-0000-0000CE030000}"/>
    <cellStyle name="style1411451082993" xfId="975" xr:uid="{00000000-0005-0000-0000-0000CF030000}"/>
    <cellStyle name="style1411451083012" xfId="976" xr:uid="{00000000-0005-0000-0000-0000D0030000}"/>
    <cellStyle name="style1411542382001" xfId="977" xr:uid="{00000000-0005-0000-0000-0000D1030000}"/>
    <cellStyle name="style1411542382059" xfId="978" xr:uid="{00000000-0005-0000-0000-0000D2030000}"/>
    <cellStyle name="style1411542382094" xfId="979" xr:uid="{00000000-0005-0000-0000-0000D3030000}"/>
    <cellStyle name="style1411542382123" xfId="980" xr:uid="{00000000-0005-0000-0000-0000D4030000}"/>
    <cellStyle name="style1411542382156" xfId="981" xr:uid="{00000000-0005-0000-0000-0000D5030000}"/>
    <cellStyle name="style1411542382190" xfId="982" xr:uid="{00000000-0005-0000-0000-0000D6030000}"/>
    <cellStyle name="style1411542382225" xfId="983" xr:uid="{00000000-0005-0000-0000-0000D7030000}"/>
    <cellStyle name="style1411542382311" xfId="984" xr:uid="{00000000-0005-0000-0000-0000D8030000}"/>
    <cellStyle name="style1411542382346" xfId="985" xr:uid="{00000000-0005-0000-0000-0000D9030000}"/>
    <cellStyle name="style1411542382378" xfId="986" xr:uid="{00000000-0005-0000-0000-0000DA030000}"/>
    <cellStyle name="style1411542382409" xfId="987" xr:uid="{00000000-0005-0000-0000-0000DB030000}"/>
    <cellStyle name="style1411542382440" xfId="988" xr:uid="{00000000-0005-0000-0000-0000DC030000}"/>
    <cellStyle name="style1411542382466" xfId="989" xr:uid="{00000000-0005-0000-0000-0000DD030000}"/>
    <cellStyle name="style1411542382491" xfId="990" xr:uid="{00000000-0005-0000-0000-0000DE030000}"/>
    <cellStyle name="style1411542382523" xfId="991" xr:uid="{00000000-0005-0000-0000-0000DF030000}"/>
    <cellStyle name="style1411542382556" xfId="992" xr:uid="{00000000-0005-0000-0000-0000E0030000}"/>
    <cellStyle name="style1411542382585" xfId="993" xr:uid="{00000000-0005-0000-0000-0000E1030000}"/>
    <cellStyle name="style1411542382613" xfId="994" xr:uid="{00000000-0005-0000-0000-0000E2030000}"/>
    <cellStyle name="style1411542382701" xfId="995" xr:uid="{00000000-0005-0000-0000-0000E3030000}"/>
    <cellStyle name="style1411542382751" xfId="996" xr:uid="{00000000-0005-0000-0000-0000E4030000}"/>
    <cellStyle name="style1411542382774" xfId="997" xr:uid="{00000000-0005-0000-0000-0000E5030000}"/>
    <cellStyle name="style1411542382797" xfId="998" xr:uid="{00000000-0005-0000-0000-0000E6030000}"/>
    <cellStyle name="style1411542382821" xfId="999" xr:uid="{00000000-0005-0000-0000-0000E7030000}"/>
    <cellStyle name="style1411542382844" xfId="1000" xr:uid="{00000000-0005-0000-0000-0000E8030000}"/>
    <cellStyle name="style1411542382872" xfId="1001" xr:uid="{00000000-0005-0000-0000-0000E9030000}"/>
    <cellStyle name="style1411542382898" xfId="1002" xr:uid="{00000000-0005-0000-0000-0000EA030000}"/>
    <cellStyle name="style1411542382921" xfId="1003" xr:uid="{00000000-0005-0000-0000-0000EB030000}"/>
    <cellStyle name="style1411542382949" xfId="1004" xr:uid="{00000000-0005-0000-0000-0000EC030000}"/>
    <cellStyle name="style1411542382977" xfId="1005" xr:uid="{00000000-0005-0000-0000-0000ED030000}"/>
    <cellStyle name="style1411542383005" xfId="1006" xr:uid="{00000000-0005-0000-0000-0000EE030000}"/>
    <cellStyle name="style1411542383036" xfId="1007" xr:uid="{00000000-0005-0000-0000-0000EF030000}"/>
    <cellStyle name="style1411542383066" xfId="1008" xr:uid="{00000000-0005-0000-0000-0000F0030000}"/>
    <cellStyle name="style1411542383094" xfId="1009" xr:uid="{00000000-0005-0000-0000-0000F1030000}"/>
    <cellStyle name="style1411542383116" xfId="1010" xr:uid="{00000000-0005-0000-0000-0000F2030000}"/>
    <cellStyle name="style1411542383137" xfId="1011" xr:uid="{00000000-0005-0000-0000-0000F3030000}"/>
    <cellStyle name="style1411542383160" xfId="1012" xr:uid="{00000000-0005-0000-0000-0000F4030000}"/>
    <cellStyle name="style1411542383184" xfId="1013" xr:uid="{00000000-0005-0000-0000-0000F5030000}"/>
    <cellStyle name="style1411542383249" xfId="1014" xr:uid="{00000000-0005-0000-0000-0000F6030000}"/>
    <cellStyle name="style1411542383276" xfId="1015" xr:uid="{00000000-0005-0000-0000-0000F7030000}"/>
    <cellStyle name="style1411542383303" xfId="1016" xr:uid="{00000000-0005-0000-0000-0000F8030000}"/>
    <cellStyle name="style1411542383332" xfId="1017" xr:uid="{00000000-0005-0000-0000-0000F9030000}"/>
    <cellStyle name="style1411542383355" xfId="1018" xr:uid="{00000000-0005-0000-0000-0000FA030000}"/>
    <cellStyle name="style1411542383382" xfId="1019" xr:uid="{00000000-0005-0000-0000-0000FB030000}"/>
    <cellStyle name="style1411542383409" xfId="1020" xr:uid="{00000000-0005-0000-0000-0000FC030000}"/>
    <cellStyle name="style1411542383430" xfId="1021" xr:uid="{00000000-0005-0000-0000-0000FD030000}"/>
    <cellStyle name="style1411542383457" xfId="1022" xr:uid="{00000000-0005-0000-0000-0000FE030000}"/>
    <cellStyle name="style1411542383483" xfId="1023" xr:uid="{00000000-0005-0000-0000-0000FF030000}"/>
    <cellStyle name="style1411542383510" xfId="1024" xr:uid="{00000000-0005-0000-0000-000000040000}"/>
    <cellStyle name="style1411542383530" xfId="1025" xr:uid="{00000000-0005-0000-0000-000001040000}"/>
    <cellStyle name="style1411542383552" xfId="1026" xr:uid="{00000000-0005-0000-0000-000002040000}"/>
    <cellStyle name="style1411542383579" xfId="1027" xr:uid="{00000000-0005-0000-0000-000003040000}"/>
    <cellStyle name="style1411542383606" xfId="1028" xr:uid="{00000000-0005-0000-0000-000004040000}"/>
    <cellStyle name="style1411542383632" xfId="1029" xr:uid="{00000000-0005-0000-0000-000005040000}"/>
    <cellStyle name="style1411542383654" xfId="1030" xr:uid="{00000000-0005-0000-0000-000006040000}"/>
    <cellStyle name="style1411542383684" xfId="1031" xr:uid="{00000000-0005-0000-0000-000007040000}"/>
    <cellStyle name="style1411542383710" xfId="1032" xr:uid="{00000000-0005-0000-0000-000008040000}"/>
    <cellStyle name="style1411542383732" xfId="1033" xr:uid="{00000000-0005-0000-0000-000009040000}"/>
    <cellStyle name="style1411542383756" xfId="1034" xr:uid="{00000000-0005-0000-0000-00000A040000}"/>
    <cellStyle name="style1411542383790" xfId="1035" xr:uid="{00000000-0005-0000-0000-00000B040000}"/>
    <cellStyle name="style1411542383813" xfId="1036" xr:uid="{00000000-0005-0000-0000-00000C040000}"/>
    <cellStyle name="style1411542383835" xfId="1037" xr:uid="{00000000-0005-0000-0000-00000D040000}"/>
    <cellStyle name="style1411542383858" xfId="1038" xr:uid="{00000000-0005-0000-0000-00000E040000}"/>
    <cellStyle name="style1411542383881" xfId="1039" xr:uid="{00000000-0005-0000-0000-00000F040000}"/>
    <cellStyle name="style1411542383904" xfId="1040" xr:uid="{00000000-0005-0000-0000-000010040000}"/>
    <cellStyle name="style1411542383967" xfId="1041" xr:uid="{00000000-0005-0000-0000-000011040000}"/>
    <cellStyle name="style1411542383989" xfId="1042" xr:uid="{00000000-0005-0000-0000-000012040000}"/>
    <cellStyle name="style1411542384009" xfId="1043" xr:uid="{00000000-0005-0000-0000-000013040000}"/>
    <cellStyle name="style1411542384030" xfId="1044" xr:uid="{00000000-0005-0000-0000-000014040000}"/>
    <cellStyle name="style1411542384052" xfId="1045" xr:uid="{00000000-0005-0000-0000-000015040000}"/>
    <cellStyle name="style1411542384115" xfId="1046" xr:uid="{00000000-0005-0000-0000-000016040000}"/>
    <cellStyle name="style1411542384148" xfId="1047" xr:uid="{00000000-0005-0000-0000-000017040000}"/>
    <cellStyle name="style1411542384169" xfId="1048" xr:uid="{00000000-0005-0000-0000-000018040000}"/>
    <cellStyle name="style1411542384188" xfId="1049" xr:uid="{00000000-0005-0000-0000-000019040000}"/>
    <cellStyle name="style1411542384208" xfId="1050" xr:uid="{00000000-0005-0000-0000-00001A040000}"/>
    <cellStyle name="style1411542384227" xfId="1051" xr:uid="{00000000-0005-0000-0000-00001B040000}"/>
    <cellStyle name="style1411542384246" xfId="1052" xr:uid="{00000000-0005-0000-0000-00001C040000}"/>
    <cellStyle name="style1411542384273" xfId="1053" xr:uid="{00000000-0005-0000-0000-00001D040000}"/>
    <cellStyle name="style1411542384293" xfId="1054" xr:uid="{00000000-0005-0000-0000-00001E040000}"/>
    <cellStyle name="style1420253661832" xfId="1055" xr:uid="{00000000-0005-0000-0000-00001F040000}"/>
    <cellStyle name="style1420253661903" xfId="1056" xr:uid="{00000000-0005-0000-0000-000020040000}"/>
    <cellStyle name="style1420253662413" xfId="1057" xr:uid="{00000000-0005-0000-0000-000021040000}"/>
    <cellStyle name="style1420253662441" xfId="1058" xr:uid="{00000000-0005-0000-0000-000022040000}"/>
    <cellStyle name="style1420253662501" xfId="1059" xr:uid="{00000000-0005-0000-0000-000023040000}"/>
    <cellStyle name="style1420253662542" xfId="1060" xr:uid="{00000000-0005-0000-0000-000024040000}"/>
    <cellStyle name="style1420253662577" xfId="1061" xr:uid="{00000000-0005-0000-0000-000025040000}"/>
    <cellStyle name="style1420253662620" xfId="1062" xr:uid="{00000000-0005-0000-0000-000026040000}"/>
    <cellStyle name="style1420253662653" xfId="1063" xr:uid="{00000000-0005-0000-0000-000027040000}"/>
    <cellStyle name="style1420253662687" xfId="1064" xr:uid="{00000000-0005-0000-0000-000028040000}"/>
    <cellStyle name="style1420253662725" xfId="1065" xr:uid="{00000000-0005-0000-0000-000029040000}"/>
    <cellStyle name="style1420253662774" xfId="1066" xr:uid="{00000000-0005-0000-0000-00002A040000}"/>
    <cellStyle name="style1420253662808" xfId="1067" xr:uid="{00000000-0005-0000-0000-00002B040000}"/>
    <cellStyle name="style1420253662852" xfId="1068" xr:uid="{00000000-0005-0000-0000-00002C040000}"/>
    <cellStyle name="style1420253662897" xfId="1069" xr:uid="{00000000-0005-0000-0000-00002D040000}"/>
    <cellStyle name="style1420253670559" xfId="1070" xr:uid="{00000000-0005-0000-0000-00002E040000}"/>
    <cellStyle name="style1420253670618" xfId="1071" xr:uid="{00000000-0005-0000-0000-00002F040000}"/>
    <cellStyle name="style1420253670657" xfId="1072" xr:uid="{00000000-0005-0000-0000-000030040000}"/>
    <cellStyle name="style1420253670681" xfId="1073" xr:uid="{00000000-0005-0000-0000-000031040000}"/>
    <cellStyle name="style1420253670709" xfId="1074" xr:uid="{00000000-0005-0000-0000-000032040000}"/>
    <cellStyle name="style1420253670741" xfId="1075" xr:uid="{00000000-0005-0000-0000-000033040000}"/>
    <cellStyle name="style1420253670773" xfId="1076" xr:uid="{00000000-0005-0000-0000-000034040000}"/>
    <cellStyle name="style1420253670813" xfId="1077" xr:uid="{00000000-0005-0000-0000-000035040000}"/>
    <cellStyle name="style1420253676111" xfId="1078" xr:uid="{00000000-0005-0000-0000-000036040000}"/>
    <cellStyle name="style1420253676145" xfId="1079" xr:uid="{00000000-0005-0000-0000-000037040000}"/>
    <cellStyle name="style1420253852820" xfId="1080" xr:uid="{00000000-0005-0000-0000-000038040000}"/>
    <cellStyle name="style1420253852844" xfId="1081" xr:uid="{00000000-0005-0000-0000-000039040000}"/>
    <cellStyle name="style1420253910237" xfId="1082" xr:uid="{00000000-0005-0000-0000-00003A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Microsoft/Windows/Temporary%20Internet%20Files/Content.IE5/LIOBQQC5/GVO_2.1.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se%20revision/Base-2011-12/Base%20Revision/FINAL(10.9.14)/All%20Eff%20of%20previous%20base%20corr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CU-MFG-2012-13"/>
      <sheetName val="NDCU-11-12"/>
      <sheetName val="IIP_Base (2011-12)"/>
      <sheetName val="Table"/>
      <sheetName val="Manu GVO 2011-12"/>
      <sheetName val="Estimates 2011-12"/>
      <sheetName val="WPI_Base (2011-12)"/>
      <sheetName val="Unreg GVO"/>
      <sheetName val="Manu 30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Diff"/>
      <sheetName val="Summary Rsq "/>
      <sheetName val="2 vbl genderwise"/>
      <sheetName val="2 vbl"/>
      <sheetName val="GVA &amp; LI 62"/>
      <sheetName val="LI 61"/>
      <sheetName val="3 vbl"/>
      <sheetName val="3 vbl genderwise-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A55-9F2E-4C7B-B3E3-66217DBDE1EF}">
  <dimension ref="A1:E87"/>
  <sheetViews>
    <sheetView tabSelected="1" topLeftCell="A4" workbookViewId="0">
      <selection activeCell="B16" sqref="B16"/>
    </sheetView>
  </sheetViews>
  <sheetFormatPr defaultRowHeight="15" x14ac:dyDescent="0.25"/>
  <cols>
    <col min="2" max="2" width="68.140625" customWidth="1"/>
    <col min="5" max="5" width="11" customWidth="1"/>
  </cols>
  <sheetData>
    <row r="1" spans="1:5" x14ac:dyDescent="0.25">
      <c r="A1" s="61" t="s">
        <v>369</v>
      </c>
    </row>
    <row r="2" spans="1:5" x14ac:dyDescent="0.25">
      <c r="A2" s="61" t="s">
        <v>370</v>
      </c>
    </row>
    <row r="4" spans="1:5" x14ac:dyDescent="0.25">
      <c r="A4" s="61" t="s">
        <v>371</v>
      </c>
      <c r="B4" s="27" t="s">
        <v>440</v>
      </c>
    </row>
    <row r="5" spans="1:5" x14ac:dyDescent="0.25">
      <c r="B5" t="s">
        <v>437</v>
      </c>
      <c r="E5" s="61"/>
    </row>
    <row r="6" spans="1:5" x14ac:dyDescent="0.25">
      <c r="B6" s="106">
        <v>2016</v>
      </c>
    </row>
    <row r="7" spans="1:5" x14ac:dyDescent="0.25">
      <c r="B7" t="s">
        <v>438</v>
      </c>
    </row>
    <row r="8" spans="1:5" x14ac:dyDescent="0.25">
      <c r="B8" s="107" t="s">
        <v>439</v>
      </c>
    </row>
    <row r="10" spans="1:5" x14ac:dyDescent="0.25">
      <c r="B10" s="27" t="s">
        <v>372</v>
      </c>
    </row>
    <row r="11" spans="1:5" x14ac:dyDescent="0.25">
      <c r="B11" t="s">
        <v>441</v>
      </c>
    </row>
    <row r="12" spans="1:5" x14ac:dyDescent="0.25">
      <c r="B12" s="106" t="s">
        <v>444</v>
      </c>
    </row>
    <row r="13" spans="1:5" x14ac:dyDescent="0.25">
      <c r="B13" t="s">
        <v>442</v>
      </c>
    </row>
    <row r="14" spans="1:5" x14ac:dyDescent="0.25">
      <c r="B14" s="107" t="s">
        <v>443</v>
      </c>
    </row>
    <row r="15" spans="1:5" x14ac:dyDescent="0.25">
      <c r="B15" s="108" t="s">
        <v>445</v>
      </c>
    </row>
    <row r="17" spans="1:5" x14ac:dyDescent="0.25">
      <c r="A17" s="61" t="s">
        <v>373</v>
      </c>
      <c r="E17" s="61" t="s">
        <v>433</v>
      </c>
    </row>
    <row r="18" spans="1:5" x14ac:dyDescent="0.25">
      <c r="A18" s="61"/>
    </row>
    <row r="19" spans="1:5" x14ac:dyDescent="0.25">
      <c r="A19" s="61" t="s">
        <v>374</v>
      </c>
      <c r="E19" t="s">
        <v>434</v>
      </c>
    </row>
    <row r="20" spans="1:5" x14ac:dyDescent="0.25">
      <c r="A20" t="s">
        <v>375</v>
      </c>
      <c r="E20" t="s">
        <v>435</v>
      </c>
    </row>
    <row r="21" spans="1:5" x14ac:dyDescent="0.25">
      <c r="A21" t="s">
        <v>376</v>
      </c>
      <c r="E21" t="s">
        <v>436</v>
      </c>
    </row>
    <row r="22" spans="1:5" x14ac:dyDescent="0.25">
      <c r="A22" t="s">
        <v>377</v>
      </c>
    </row>
    <row r="23" spans="1:5" x14ac:dyDescent="0.25">
      <c r="A23" t="s">
        <v>378</v>
      </c>
    </row>
    <row r="24" spans="1:5" x14ac:dyDescent="0.25">
      <c r="A24" t="s">
        <v>379</v>
      </c>
    </row>
    <row r="26" spans="1:5" x14ac:dyDescent="0.25">
      <c r="A26" t="s">
        <v>380</v>
      </c>
    </row>
    <row r="27" spans="1:5" x14ac:dyDescent="0.25">
      <c r="A27" t="s">
        <v>381</v>
      </c>
    </row>
    <row r="28" spans="1:5" x14ac:dyDescent="0.25">
      <c r="A28" t="s">
        <v>382</v>
      </c>
    </row>
    <row r="29" spans="1:5" x14ac:dyDescent="0.25">
      <c r="A29" t="s">
        <v>383</v>
      </c>
    </row>
    <row r="30" spans="1:5" x14ac:dyDescent="0.25">
      <c r="A30" t="s">
        <v>384</v>
      </c>
    </row>
    <row r="32" spans="1:5" x14ac:dyDescent="0.25">
      <c r="A32" t="s">
        <v>385</v>
      </c>
    </row>
    <row r="33" spans="1:1" x14ac:dyDescent="0.25">
      <c r="A33" t="s">
        <v>386</v>
      </c>
    </row>
    <row r="34" spans="1:1" x14ac:dyDescent="0.25">
      <c r="A34" t="s">
        <v>387</v>
      </c>
    </row>
    <row r="35" spans="1:1" x14ac:dyDescent="0.25">
      <c r="A35" t="s">
        <v>388</v>
      </c>
    </row>
    <row r="36" spans="1:1" x14ac:dyDescent="0.25">
      <c r="A36" t="s">
        <v>389</v>
      </c>
    </row>
    <row r="37" spans="1:1" x14ac:dyDescent="0.25">
      <c r="A37" t="s">
        <v>390</v>
      </c>
    </row>
    <row r="38" spans="1:1" x14ac:dyDescent="0.25">
      <c r="A38" t="s">
        <v>391</v>
      </c>
    </row>
    <row r="39" spans="1:1" x14ac:dyDescent="0.25">
      <c r="A39" t="s">
        <v>392</v>
      </c>
    </row>
    <row r="41" spans="1:1" x14ac:dyDescent="0.25">
      <c r="A41" s="61" t="s">
        <v>393</v>
      </c>
    </row>
    <row r="42" spans="1:1" x14ac:dyDescent="0.25">
      <c r="A42" t="s">
        <v>394</v>
      </c>
    </row>
    <row r="43" spans="1:1" x14ac:dyDescent="0.25">
      <c r="A43" t="s">
        <v>395</v>
      </c>
    </row>
    <row r="44" spans="1:1" x14ac:dyDescent="0.25">
      <c r="A44" t="s">
        <v>396</v>
      </c>
    </row>
    <row r="45" spans="1:1" x14ac:dyDescent="0.25">
      <c r="A45" t="s">
        <v>397</v>
      </c>
    </row>
    <row r="47" spans="1:1" x14ac:dyDescent="0.25">
      <c r="A47" s="61" t="s">
        <v>398</v>
      </c>
    </row>
    <row r="48" spans="1:1" x14ac:dyDescent="0.25">
      <c r="A48" t="s">
        <v>399</v>
      </c>
    </row>
    <row r="49" spans="1:1" x14ac:dyDescent="0.25">
      <c r="A49" t="s">
        <v>400</v>
      </c>
    </row>
    <row r="50" spans="1:1" x14ac:dyDescent="0.25">
      <c r="A50" t="s">
        <v>401</v>
      </c>
    </row>
    <row r="51" spans="1:1" x14ac:dyDescent="0.25">
      <c r="A51" t="s">
        <v>402</v>
      </c>
    </row>
    <row r="52" spans="1:1" x14ac:dyDescent="0.25">
      <c r="A52" t="s">
        <v>403</v>
      </c>
    </row>
    <row r="53" spans="1:1" x14ac:dyDescent="0.25">
      <c r="A53" t="s">
        <v>404</v>
      </c>
    </row>
    <row r="54" spans="1:1" x14ac:dyDescent="0.25">
      <c r="A54" t="s">
        <v>405</v>
      </c>
    </row>
    <row r="55" spans="1:1" x14ac:dyDescent="0.25">
      <c r="A55" t="s">
        <v>406</v>
      </c>
    </row>
    <row r="57" spans="1:1" x14ac:dyDescent="0.25">
      <c r="A57" s="61" t="s">
        <v>407</v>
      </c>
    </row>
    <row r="58" spans="1:1" x14ac:dyDescent="0.25">
      <c r="A58" t="s">
        <v>408</v>
      </c>
    </row>
    <row r="59" spans="1:1" x14ac:dyDescent="0.25">
      <c r="A59" t="s">
        <v>409</v>
      </c>
    </row>
    <row r="60" spans="1:1" x14ac:dyDescent="0.25">
      <c r="A60" t="s">
        <v>410</v>
      </c>
    </row>
    <row r="61" spans="1:1" x14ac:dyDescent="0.25">
      <c r="A61" t="s">
        <v>411</v>
      </c>
    </row>
    <row r="62" spans="1:1" x14ac:dyDescent="0.25">
      <c r="A62" t="s">
        <v>412</v>
      </c>
    </row>
    <row r="63" spans="1:1" x14ac:dyDescent="0.25">
      <c r="A63" t="s">
        <v>413</v>
      </c>
    </row>
    <row r="64" spans="1:1" x14ac:dyDescent="0.25">
      <c r="A64" t="s">
        <v>414</v>
      </c>
    </row>
    <row r="65" spans="1:1" x14ac:dyDescent="0.25">
      <c r="A65" t="s">
        <v>415</v>
      </c>
    </row>
    <row r="67" spans="1:1" x14ac:dyDescent="0.25">
      <c r="A67" s="61" t="s">
        <v>416</v>
      </c>
    </row>
    <row r="68" spans="1:1" x14ac:dyDescent="0.25">
      <c r="A68" t="s">
        <v>417</v>
      </c>
    </row>
    <row r="69" spans="1:1" x14ac:dyDescent="0.25">
      <c r="A69" t="s">
        <v>418</v>
      </c>
    </row>
    <row r="70" spans="1:1" x14ac:dyDescent="0.25">
      <c r="A70" t="s">
        <v>419</v>
      </c>
    </row>
    <row r="72" spans="1:1" x14ac:dyDescent="0.25">
      <c r="A72" s="61" t="s">
        <v>160</v>
      </c>
    </row>
    <row r="73" spans="1:1" x14ac:dyDescent="0.25">
      <c r="A73" t="s">
        <v>420</v>
      </c>
    </row>
    <row r="74" spans="1:1" x14ac:dyDescent="0.25">
      <c r="A74" t="s">
        <v>421</v>
      </c>
    </row>
    <row r="75" spans="1:1" x14ac:dyDescent="0.25">
      <c r="A75" t="s">
        <v>422</v>
      </c>
    </row>
    <row r="77" spans="1:1" x14ac:dyDescent="0.25">
      <c r="A77" s="61" t="s">
        <v>423</v>
      </c>
    </row>
    <row r="78" spans="1:1" x14ac:dyDescent="0.25">
      <c r="A78" t="s">
        <v>424</v>
      </c>
    </row>
    <row r="79" spans="1:1" x14ac:dyDescent="0.25">
      <c r="A79" t="s">
        <v>425</v>
      </c>
    </row>
    <row r="80" spans="1:1" x14ac:dyDescent="0.25">
      <c r="A80" t="s">
        <v>426</v>
      </c>
    </row>
    <row r="81" spans="1:1" x14ac:dyDescent="0.25">
      <c r="A81" t="s">
        <v>427</v>
      </c>
    </row>
    <row r="82" spans="1:1" x14ac:dyDescent="0.25">
      <c r="A82" t="s">
        <v>428</v>
      </c>
    </row>
    <row r="84" spans="1:1" x14ac:dyDescent="0.25">
      <c r="A84" s="61" t="s">
        <v>429</v>
      </c>
    </row>
    <row r="85" spans="1:1" x14ac:dyDescent="0.25">
      <c r="A85" t="s">
        <v>430</v>
      </c>
    </row>
    <row r="86" spans="1:1" x14ac:dyDescent="0.25">
      <c r="A86" t="s">
        <v>431</v>
      </c>
    </row>
    <row r="87" spans="1:1" x14ac:dyDescent="0.25">
      <c r="A87" t="s">
        <v>432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AEB5-78EC-41C8-B081-A685E54F3CBE}">
  <dimension ref="A1:I29"/>
  <sheetViews>
    <sheetView workbookViewId="0">
      <selection activeCell="C9" sqref="C9"/>
    </sheetView>
  </sheetViews>
  <sheetFormatPr defaultRowHeight="15" x14ac:dyDescent="0.25"/>
  <cols>
    <col min="2" max="2" width="16.140625" customWidth="1"/>
    <col min="3" max="3" width="57.140625" customWidth="1"/>
    <col min="4" max="4" width="19" bestFit="1" customWidth="1"/>
    <col min="5" max="5" width="17.42578125" customWidth="1"/>
    <col min="6" max="6" width="18.42578125" customWidth="1"/>
    <col min="7" max="7" width="18.140625" customWidth="1"/>
    <col min="8" max="8" width="21.42578125" customWidth="1"/>
    <col min="9" max="9" width="63.7109375" customWidth="1"/>
  </cols>
  <sheetData>
    <row r="1" spans="1:9" x14ac:dyDescent="0.25">
      <c r="D1" s="109" t="s">
        <v>358</v>
      </c>
      <c r="E1" s="110"/>
      <c r="F1" s="110"/>
      <c r="G1" s="110"/>
    </row>
    <row r="2" spans="1:9" ht="33" customHeight="1" x14ac:dyDescent="0.25">
      <c r="A2" s="67" t="s">
        <v>303</v>
      </c>
      <c r="B2" s="67" t="s">
        <v>304</v>
      </c>
      <c r="C2" s="67" t="s">
        <v>305</v>
      </c>
      <c r="D2" s="75" t="s">
        <v>357</v>
      </c>
      <c r="E2" s="76" t="s">
        <v>359</v>
      </c>
      <c r="F2" s="76" t="s">
        <v>360</v>
      </c>
      <c r="G2" s="77" t="s">
        <v>361</v>
      </c>
      <c r="H2" s="100" t="s">
        <v>264</v>
      </c>
      <c r="I2" s="101" t="s">
        <v>364</v>
      </c>
    </row>
    <row r="3" spans="1:9" x14ac:dyDescent="0.25">
      <c r="A3" s="78">
        <v>1</v>
      </c>
      <c r="B3" s="79" t="s">
        <v>306</v>
      </c>
      <c r="C3" s="80" t="s">
        <v>307</v>
      </c>
      <c r="D3" s="81">
        <v>0.42073811945463763</v>
      </c>
      <c r="E3" s="81">
        <v>2.156063304658145E-2</v>
      </c>
      <c r="F3" s="81">
        <v>0.15409783007182062</v>
      </c>
      <c r="G3" s="82">
        <v>5.8524168145772985E-2</v>
      </c>
    </row>
    <row r="4" spans="1:9" x14ac:dyDescent="0.25">
      <c r="A4" s="83">
        <v>2</v>
      </c>
      <c r="B4" s="84" t="s">
        <v>308</v>
      </c>
      <c r="C4" s="74" t="s">
        <v>309</v>
      </c>
      <c r="D4" s="85">
        <v>0.16251943376267228</v>
      </c>
      <c r="E4" s="85">
        <v>8.1995511388526676E-2</v>
      </c>
      <c r="F4" s="85">
        <v>0.21885452347116549</v>
      </c>
      <c r="G4" s="86">
        <v>0.12043135725457747</v>
      </c>
    </row>
    <row r="5" spans="1:9" x14ac:dyDescent="0.25">
      <c r="A5" s="83">
        <v>3</v>
      </c>
      <c r="B5" s="84" t="s">
        <v>310</v>
      </c>
      <c r="C5" s="102" t="s">
        <v>311</v>
      </c>
      <c r="D5" s="85">
        <v>6.8902357153408325E-2</v>
      </c>
      <c r="E5" s="85">
        <v>6.4437732994097295E-3</v>
      </c>
      <c r="F5" s="85">
        <v>0.66295700628765608</v>
      </c>
      <c r="G5" s="86">
        <v>0.14416606726244238</v>
      </c>
      <c r="H5" s="104">
        <f>SUM('Use Calculations'!D57:D71)</f>
        <v>133848684</v>
      </c>
    </row>
    <row r="6" spans="1:9" x14ac:dyDescent="0.25">
      <c r="A6" s="83">
        <v>4</v>
      </c>
      <c r="B6" s="84" t="s">
        <v>312</v>
      </c>
      <c r="C6" s="102" t="s">
        <v>313</v>
      </c>
      <c r="D6" s="85">
        <v>0.12922249279799705</v>
      </c>
      <c r="E6" s="85">
        <v>3.0458998127270414E-2</v>
      </c>
      <c r="F6" s="85">
        <v>0.52401391334512537</v>
      </c>
      <c r="G6" s="86">
        <v>0.16396665130598795</v>
      </c>
      <c r="H6" s="104">
        <f>SUM('Use Calculations'!D72:D80)</f>
        <v>117324149</v>
      </c>
    </row>
    <row r="7" spans="1:9" x14ac:dyDescent="0.25">
      <c r="A7" s="83">
        <v>5</v>
      </c>
      <c r="B7" s="84" t="s">
        <v>314</v>
      </c>
      <c r="C7" s="102" t="s">
        <v>315</v>
      </c>
      <c r="D7" s="85">
        <v>0.11270416697894291</v>
      </c>
      <c r="E7" s="85">
        <v>7.1150519490574514E-3</v>
      </c>
      <c r="F7" s="85">
        <v>0.51076907431046126</v>
      </c>
      <c r="G7" s="86">
        <v>0.12203531978374446</v>
      </c>
      <c r="H7" s="104">
        <f>SUM('Use Calculations'!D81,'Use Calculations'!D84)</f>
        <v>21080364</v>
      </c>
    </row>
    <row r="8" spans="1:9" x14ac:dyDescent="0.25">
      <c r="A8" s="83">
        <v>6</v>
      </c>
      <c r="B8" s="84" t="s">
        <v>316</v>
      </c>
      <c r="C8" s="102" t="s">
        <v>317</v>
      </c>
      <c r="D8" s="85">
        <v>0.11061098281030206</v>
      </c>
      <c r="E8" s="85">
        <v>7.0576759795450472E-2</v>
      </c>
      <c r="F8" s="85">
        <v>0.54980592100557857</v>
      </c>
      <c r="G8" s="86">
        <v>0.11483875015975016</v>
      </c>
      <c r="H8" s="104">
        <f>SUM('Use Calculations'!D82:D83)</f>
        <v>19914648</v>
      </c>
    </row>
    <row r="9" spans="1:9" x14ac:dyDescent="0.25">
      <c r="A9" s="83">
        <v>7</v>
      </c>
      <c r="B9" s="84" t="s">
        <v>318</v>
      </c>
      <c r="C9" s="74" t="s">
        <v>319</v>
      </c>
      <c r="D9" s="85">
        <v>9.7067053288804588E-3</v>
      </c>
      <c r="E9" s="85">
        <v>1.4880089255938513E-2</v>
      </c>
      <c r="F9" s="85">
        <v>0.71310107819911817</v>
      </c>
      <c r="G9" s="86">
        <v>5.8699917990305515E-2</v>
      </c>
    </row>
    <row r="10" spans="1:9" x14ac:dyDescent="0.25">
      <c r="A10" s="83">
        <v>8</v>
      </c>
      <c r="B10" s="84" t="s">
        <v>320</v>
      </c>
      <c r="C10" s="74" t="s">
        <v>321</v>
      </c>
      <c r="D10" s="85">
        <v>7.0674293353641296E-2</v>
      </c>
      <c r="E10" s="85">
        <v>5.0519790149920397E-2</v>
      </c>
      <c r="F10" s="85">
        <v>0.58183117905381831</v>
      </c>
      <c r="G10" s="86">
        <v>8.05916836182093E-2</v>
      </c>
    </row>
    <row r="11" spans="1:9" x14ac:dyDescent="0.25">
      <c r="A11" s="83">
        <v>9</v>
      </c>
      <c r="B11" s="84" t="s">
        <v>322</v>
      </c>
      <c r="C11" s="102" t="s">
        <v>323</v>
      </c>
      <c r="D11" s="85">
        <v>8.5125906414599231E-2</v>
      </c>
      <c r="E11" s="85">
        <v>5.452729351159212E-2</v>
      </c>
      <c r="F11" s="85">
        <v>0.55656725307040822</v>
      </c>
      <c r="G11" s="86">
        <v>0.13062117171374282</v>
      </c>
      <c r="H11" s="104">
        <f>SUM('Use Calculations'!D85:D86)</f>
        <v>43503902</v>
      </c>
    </row>
    <row r="12" spans="1:9" x14ac:dyDescent="0.25">
      <c r="A12" s="83">
        <v>10</v>
      </c>
      <c r="B12" s="84" t="s">
        <v>324</v>
      </c>
      <c r="C12" s="74" t="s">
        <v>325</v>
      </c>
      <c r="D12" s="85">
        <v>0.10198555755493525</v>
      </c>
      <c r="E12" s="85">
        <v>0.11766832817670411</v>
      </c>
      <c r="F12" s="85">
        <v>0.38293399515649401</v>
      </c>
      <c r="G12" s="86">
        <v>0.1667354532954321</v>
      </c>
    </row>
    <row r="13" spans="1:9" x14ac:dyDescent="0.25">
      <c r="A13" s="83">
        <v>11</v>
      </c>
      <c r="B13" s="84" t="s">
        <v>326</v>
      </c>
      <c r="C13" s="74" t="s">
        <v>327</v>
      </c>
      <c r="D13" s="85">
        <v>6.9964861399477801E-2</v>
      </c>
      <c r="E13" s="85">
        <v>0.15534844425248631</v>
      </c>
      <c r="F13" s="85">
        <v>0.49758459784190889</v>
      </c>
      <c r="G13" s="86">
        <v>0.1316999292052925</v>
      </c>
    </row>
    <row r="14" spans="1:9" x14ac:dyDescent="0.25">
      <c r="A14" s="83">
        <v>12</v>
      </c>
      <c r="B14" s="84" t="s">
        <v>328</v>
      </c>
      <c r="C14" s="102" t="s">
        <v>329</v>
      </c>
      <c r="D14" s="85">
        <v>0.12543356365876671</v>
      </c>
      <c r="E14" s="85">
        <v>1.4526822911269834E-2</v>
      </c>
      <c r="F14" s="85">
        <v>0.50008571290376413</v>
      </c>
      <c r="G14" s="86">
        <v>0.16419992902431577</v>
      </c>
      <c r="H14" s="104">
        <f>SUM('Use Calculations'!D104:D110)</f>
        <v>77772553</v>
      </c>
    </row>
    <row r="15" spans="1:9" x14ac:dyDescent="0.25">
      <c r="A15" s="83">
        <v>13</v>
      </c>
      <c r="B15" s="84" t="s">
        <v>330</v>
      </c>
      <c r="C15" s="102" t="s">
        <v>331</v>
      </c>
      <c r="D15" s="85">
        <v>0.12529215245399142</v>
      </c>
      <c r="E15" s="85">
        <v>1.3347195274429315E-2</v>
      </c>
      <c r="F15" s="85">
        <v>0.54498457643275744</v>
      </c>
      <c r="G15" s="86">
        <v>0.17181607990519746</v>
      </c>
      <c r="H15" s="104">
        <f>SUM('Use Calculations'!D111:D119)</f>
        <v>45857285</v>
      </c>
    </row>
    <row r="16" spans="1:9" x14ac:dyDescent="0.25">
      <c r="A16" s="83">
        <v>14</v>
      </c>
      <c r="B16" s="84" t="s">
        <v>332</v>
      </c>
      <c r="C16" s="102" t="s">
        <v>333</v>
      </c>
      <c r="D16" s="85">
        <v>6.9899904869744192E-2</v>
      </c>
      <c r="E16" s="85">
        <v>1.8194856787152242E-2</v>
      </c>
      <c r="F16" s="85">
        <v>0.59439563365978387</v>
      </c>
      <c r="G16" s="86">
        <v>0.13510114398617482</v>
      </c>
      <c r="H16" s="104">
        <f>SUM('Use Calculations'!D120:D126)</f>
        <v>88472777</v>
      </c>
    </row>
    <row r="17" spans="1:8" x14ac:dyDescent="0.25">
      <c r="A17" s="87">
        <v>15</v>
      </c>
      <c r="B17" s="88" t="s">
        <v>334</v>
      </c>
      <c r="C17" s="103" t="s">
        <v>335</v>
      </c>
      <c r="D17" s="89">
        <v>7.1837627333963525E-2</v>
      </c>
      <c r="E17" s="89">
        <v>1.3134409842432082E-2</v>
      </c>
      <c r="F17" s="89">
        <v>0.55151701804241549</v>
      </c>
      <c r="G17" s="90">
        <v>0.28763241877808382</v>
      </c>
      <c r="H17" s="104">
        <f>SUM('Use Calculations'!D127:D128)</f>
        <v>34001112</v>
      </c>
    </row>
    <row r="18" spans="1:8" x14ac:dyDescent="0.25">
      <c r="A18" s="68">
        <v>16</v>
      </c>
      <c r="B18" s="69" t="s">
        <v>336</v>
      </c>
      <c r="C18" s="70" t="s">
        <v>337</v>
      </c>
      <c r="D18" s="72">
        <v>0.13817308769270836</v>
      </c>
      <c r="E18" s="72">
        <v>0.19244668629215855</v>
      </c>
      <c r="F18" s="72">
        <v>0.22685542740070269</v>
      </c>
      <c r="G18" s="72">
        <v>0.21426775828489714</v>
      </c>
    </row>
    <row r="19" spans="1:8" x14ac:dyDescent="0.25">
      <c r="A19" s="68">
        <v>17</v>
      </c>
      <c r="B19" s="69" t="s">
        <v>338</v>
      </c>
      <c r="C19" s="70" t="s">
        <v>339</v>
      </c>
      <c r="D19" s="72">
        <v>0.27760446416250018</v>
      </c>
      <c r="E19" s="72">
        <v>1.7937460717543499E-2</v>
      </c>
      <c r="F19" s="72">
        <v>0.43636971690197313</v>
      </c>
      <c r="G19" s="72">
        <v>0.18804426931759372</v>
      </c>
    </row>
    <row r="20" spans="1:8" x14ac:dyDescent="0.25">
      <c r="A20" s="68">
        <v>18</v>
      </c>
      <c r="B20" s="69" t="s">
        <v>340</v>
      </c>
      <c r="C20" s="70" t="s">
        <v>54</v>
      </c>
      <c r="D20" s="72">
        <v>0.33930825952208948</v>
      </c>
      <c r="E20" s="72">
        <v>2.8940469683816E-2</v>
      </c>
      <c r="F20" s="72">
        <v>4.4757209762914321E-2</v>
      </c>
      <c r="G20" s="72">
        <v>0.18759839479221632</v>
      </c>
    </row>
    <row r="21" spans="1:8" x14ac:dyDescent="0.25">
      <c r="A21" s="68">
        <v>19</v>
      </c>
      <c r="B21" s="69" t="s">
        <v>341</v>
      </c>
      <c r="C21" s="70" t="s">
        <v>342</v>
      </c>
      <c r="D21" s="72">
        <v>0.19146169180592162</v>
      </c>
      <c r="E21" s="72">
        <v>4.6228563834886618E-2</v>
      </c>
      <c r="F21" s="72">
        <v>0.47177076105708193</v>
      </c>
      <c r="G21" s="72">
        <v>0.14093991594509966</v>
      </c>
    </row>
    <row r="22" spans="1:8" x14ac:dyDescent="0.25">
      <c r="A22" s="68">
        <v>20</v>
      </c>
      <c r="B22" s="69" t="s">
        <v>343</v>
      </c>
      <c r="C22" s="70" t="s">
        <v>344</v>
      </c>
      <c r="D22" s="72">
        <v>0.24385284278835312</v>
      </c>
      <c r="E22" s="72">
        <v>0.20088778200186141</v>
      </c>
      <c r="F22" s="72">
        <v>0.1254274844818227</v>
      </c>
      <c r="G22" s="72">
        <v>0.21681061108519933</v>
      </c>
    </row>
    <row r="23" spans="1:8" x14ac:dyDescent="0.25">
      <c r="A23" s="68">
        <v>21</v>
      </c>
      <c r="B23" s="69" t="s">
        <v>345</v>
      </c>
      <c r="C23" s="70" t="s">
        <v>346</v>
      </c>
      <c r="D23" s="72">
        <v>0.14690788580019368</v>
      </c>
      <c r="E23" s="72">
        <v>6.9723641585486607E-2</v>
      </c>
      <c r="F23" s="72">
        <v>0.3900221174980843</v>
      </c>
      <c r="G23" s="72">
        <v>0.12023453039732762</v>
      </c>
    </row>
    <row r="24" spans="1:8" x14ac:dyDescent="0.25">
      <c r="A24" s="68">
        <v>22</v>
      </c>
      <c r="B24" s="69" t="s">
        <v>347</v>
      </c>
      <c r="C24" s="70" t="s">
        <v>56</v>
      </c>
      <c r="D24" s="72">
        <v>0.24049430738371139</v>
      </c>
      <c r="E24" s="72">
        <v>2.3210667095047984E-2</v>
      </c>
      <c r="F24" s="72">
        <v>5.1846844724629512E-2</v>
      </c>
      <c r="G24" s="72">
        <v>0.17976832006083385</v>
      </c>
    </row>
    <row r="25" spans="1:8" x14ac:dyDescent="0.25">
      <c r="A25" s="68">
        <v>23</v>
      </c>
      <c r="B25" s="69" t="s">
        <v>348</v>
      </c>
      <c r="C25" s="70" t="s">
        <v>349</v>
      </c>
      <c r="D25" s="72">
        <v>0.28057868700244232</v>
      </c>
      <c r="E25" s="73">
        <v>2.6500367327959493E-2</v>
      </c>
      <c r="F25" s="72">
        <v>8.3728691021712903E-2</v>
      </c>
      <c r="G25" s="72">
        <v>0.26285953414301261</v>
      </c>
    </row>
    <row r="26" spans="1:8" x14ac:dyDescent="0.25">
      <c r="A26" s="68">
        <v>24</v>
      </c>
      <c r="B26" s="69" t="s">
        <v>350</v>
      </c>
      <c r="C26" s="70" t="s">
        <v>351</v>
      </c>
      <c r="D26" s="72">
        <v>0.62704933176081001</v>
      </c>
      <c r="E26" s="72">
        <v>8.7464340801633334E-3</v>
      </c>
      <c r="F26" s="72">
        <v>4.4184555021309385E-2</v>
      </c>
      <c r="G26" s="72">
        <v>0.21069968229341604</v>
      </c>
    </row>
    <row r="27" spans="1:8" x14ac:dyDescent="0.25">
      <c r="A27" s="68">
        <v>25</v>
      </c>
      <c r="B27" s="69" t="s">
        <v>352</v>
      </c>
      <c r="C27" s="70" t="s">
        <v>353</v>
      </c>
      <c r="D27" s="72">
        <v>0.55017252777544978</v>
      </c>
      <c r="E27" s="72">
        <v>1.5713394029430113E-2</v>
      </c>
      <c r="F27" s="72">
        <v>4.0703665854238E-2</v>
      </c>
      <c r="G27" s="72">
        <v>0.14088539148764354</v>
      </c>
    </row>
    <row r="28" spans="1:8" x14ac:dyDescent="0.25">
      <c r="A28" s="68">
        <v>26</v>
      </c>
      <c r="B28" s="69" t="s">
        <v>354</v>
      </c>
      <c r="C28" s="70" t="s">
        <v>355</v>
      </c>
      <c r="D28" s="72">
        <v>0.42412065217120215</v>
      </c>
      <c r="E28" s="72">
        <v>6.1808383788491648E-3</v>
      </c>
      <c r="F28" s="72">
        <v>0.29787127314797462</v>
      </c>
      <c r="G28" s="72">
        <v>7.7159071086834868E-2</v>
      </c>
    </row>
    <row r="29" spans="1:8" x14ac:dyDescent="0.25">
      <c r="A29" s="68">
        <v>27</v>
      </c>
      <c r="B29" s="69" t="s">
        <v>356</v>
      </c>
      <c r="C29" s="71" t="s">
        <v>67</v>
      </c>
      <c r="D29" s="72">
        <v>0.38507561797588169</v>
      </c>
      <c r="E29" s="72">
        <v>3.4752292678930309E-3</v>
      </c>
      <c r="F29" s="72">
        <v>9.7792041632317445E-2</v>
      </c>
      <c r="G29" s="72">
        <v>0.11558087254316161</v>
      </c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358A-CE54-4A02-917E-818A171C1179}">
  <sheetPr>
    <tabColor theme="4" tint="-0.499984740745262"/>
  </sheetPr>
  <dimension ref="A1:J17"/>
  <sheetViews>
    <sheetView workbookViewId="0">
      <selection activeCell="A2" sqref="A2"/>
    </sheetView>
  </sheetViews>
  <sheetFormatPr defaultColWidth="9.140625" defaultRowHeight="15" x14ac:dyDescent="0.25"/>
  <cols>
    <col min="1" max="1" width="33.42578125" customWidth="1"/>
    <col min="2" max="10" width="17.42578125" customWidth="1"/>
  </cols>
  <sheetData>
    <row r="1" spans="1:10" ht="45" x14ac:dyDescent="0.25">
      <c r="A1" s="66" t="s">
        <v>300</v>
      </c>
      <c r="B1" s="40" t="s">
        <v>266</v>
      </c>
      <c r="C1" s="40" t="s">
        <v>267</v>
      </c>
      <c r="D1" s="40" t="s">
        <v>288</v>
      </c>
      <c r="E1" s="40" t="s">
        <v>289</v>
      </c>
      <c r="F1" s="40" t="s">
        <v>269</v>
      </c>
      <c r="G1" s="40" t="s">
        <v>270</v>
      </c>
      <c r="H1" s="40" t="s">
        <v>290</v>
      </c>
      <c r="I1" s="40" t="s">
        <v>272</v>
      </c>
      <c r="J1" s="40" t="s">
        <v>273</v>
      </c>
    </row>
    <row r="2" spans="1:10" x14ac:dyDescent="0.25">
      <c r="A2" t="s">
        <v>279</v>
      </c>
      <c r="B2" s="45">
        <f>Supply_Condensed!K83</f>
        <v>0.23741305676046481</v>
      </c>
      <c r="C2" s="45">
        <f>'India KLEMS database'!F12*(1-'Imported Shares of Inputs'!B2)</f>
        <v>0.32404629369005478</v>
      </c>
      <c r="D2" s="45">
        <f>'India KLEMS database'!D12+'India KLEMS database'!G12</f>
        <v>0.26872101085036737</v>
      </c>
      <c r="E2" s="45">
        <f>'India KLEMS database'!F12*'Imported Shares of Inputs'!B2</f>
        <v>5.8887701466439228E-2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</row>
    <row r="3" spans="1:10" x14ac:dyDescent="0.25">
      <c r="A3" t="s">
        <v>280</v>
      </c>
      <c r="B3" s="45">
        <f>(SUMPRODUCT(Supply_Condensed!K32:K33,'Use Calculations'!D47:D48)+Supply_Condensed!K72*'Use Calculations'!D87)/SUM('Use Calculations'!D47:D48,'Use Calculations'!D87)</f>
        <v>0.28884213905176642</v>
      </c>
      <c r="C3" s="45">
        <f>0.8*('India KLEMS database'!F9*(1-'Imported Shares of Inputs'!B3))</f>
        <v>0.301855540227911</v>
      </c>
      <c r="D3" s="45">
        <f>0.8*('India KLEMS database'!D9+'India KLEMS database'!G9)</f>
        <v>5.4725298655348781E-2</v>
      </c>
      <c r="E3" s="45">
        <f>0.8*('India KLEMS database'!F9*'Imported Shares of Inputs'!B3)</f>
        <v>0.26862532233138359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</row>
    <row r="4" spans="1:10" x14ac:dyDescent="0.25">
      <c r="A4" t="s">
        <v>281</v>
      </c>
      <c r="B4" s="45">
        <f>(Supply_Condensed!K34*'Use Calculations'!D49+SUMPRODUCT(Supply_Condensed!K85:K87,'Use Calculations'!D100:D102))/SUM('Use Calculations'!D49,'Use Calculations'!D100:D102)</f>
        <v>0.10183893912814058</v>
      </c>
      <c r="C4" s="45">
        <f>'India KLEMS database'!F13*(1-'Imported Shares of Inputs'!B4)</f>
        <v>0.43262620552084452</v>
      </c>
      <c r="D4" s="45">
        <f>'India KLEMS database'!D13+'India KLEMS database'!G13</f>
        <v>0.2016647906047703</v>
      </c>
      <c r="E4" s="45">
        <f>'India KLEMS database'!F13*'Imported Shares of Inputs'!B4</f>
        <v>6.4958392321064332E-2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</row>
    <row r="5" spans="1:10" x14ac:dyDescent="0.25">
      <c r="A5" t="s">
        <v>282</v>
      </c>
      <c r="B5" s="45">
        <f>SUMPRODUCT(Supply_Condensed!K74:K82,'Use Calculations'!D89:D97)/SUM('Use Calculations'!D89:D97)</f>
        <v>4.2859722315605926E-2</v>
      </c>
      <c r="C5" s="45">
        <f>'India KLEMS database'!F10*(1-'Imported Shares of Inputs'!B5)</f>
        <v>0.48621650921543713</v>
      </c>
      <c r="D5" s="45">
        <f>'India KLEMS database'!D10+'India KLEMS database'!G10</f>
        <v>0.1512659769718506</v>
      </c>
      <c r="E5" s="45">
        <f>'India KLEMS database'!F10*'Imported Shares of Inputs'!B5</f>
        <v>9.5614669838381156E-2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</row>
    <row r="6" spans="1:10" x14ac:dyDescent="0.25">
      <c r="A6" t="s">
        <v>283</v>
      </c>
      <c r="B6" s="45">
        <f>(Supply_Condensed!K31*'Use Calculations'!D46+Supply_Condensed!K73*'Use Calculations'!D88)/SUM('Use Calculations'!D46,'Use Calculations'!D88)</f>
        <v>1.8680096835020849E-3</v>
      </c>
      <c r="C6" s="45">
        <f>'India KLEMS database'!F4*(1-'Imported Shares of Inputs'!B6)</f>
        <v>0.20170758362946786</v>
      </c>
      <c r="D6" s="45">
        <f>'India KLEMS database'!D4+'India KLEMS database'!G4</f>
        <v>0.28295079101724974</v>
      </c>
      <c r="E6" s="45">
        <f>'India KLEMS database'!F4*'Imported Shares of Inputs'!B6</f>
        <v>1.7146939841697635E-2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</row>
    <row r="7" spans="1:10" x14ac:dyDescent="0.25">
      <c r="A7" t="s">
        <v>284</v>
      </c>
      <c r="B7" s="99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</row>
    <row r="8" spans="1:10" x14ac:dyDescent="0.25">
      <c r="A8" t="s">
        <v>3</v>
      </c>
      <c r="B8" s="45">
        <f>SUMPRODUCT(Supply_Condensed!K2:K25,'Use Calculations'!D17:D40)/SUM('Use Calculations'!D17:D40)</f>
        <v>-3.5024849514195765E-3</v>
      </c>
      <c r="C8" s="45">
        <f>'India KLEMS database'!F3*(1-'Imported Shares of Inputs'!B8)</f>
        <v>0.13584972952021868</v>
      </c>
      <c r="D8" s="45">
        <f>'India KLEMS database'!D3+'India KLEMS database'!G3</f>
        <v>0.47926228760041062</v>
      </c>
      <c r="E8" s="45">
        <f>'India KLEMS database'!F3*'Imported Shares of Inputs'!B8</f>
        <v>1.8248100551601951E-2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</row>
    <row r="9" spans="1:10" x14ac:dyDescent="0.25">
      <c r="A9" t="s">
        <v>285</v>
      </c>
      <c r="B9" s="45">
        <f>(SUMPRODUCT(Supply_Condensed!K26:K30,'Use Calculations'!D41:D45)+SUMPRODUCT(Supply_Condensed!K35:K71,'Use Calculations'!D50:D86)+Supply_Condensed!K84*'Use Calculations'!D99+SUMPRODUCT(Supply_Condensed!K88:K113,'Use Calculations'!D103:D128))/SUM('Use Calculations'!D41:D45,'Use Calculations'!D50:D86,'Use Calculations'!D99,'Use Calculations'!D103:D128)</f>
        <v>7.8267942037878818E-2</v>
      </c>
      <c r="C9" s="45">
        <f>((SUMPRODUCT('India KLEMS database'!F5:F8,'India KLEMS database'!H5:H8)+'India KLEMS database'!F11*'India KLEMS database'!H11+SUMPRODUCT('India KLEMS database'!F14:F17,'India KLEMS database'!H14:H17))/SUM('India KLEMS database'!H5:H8,'India KLEMS database'!H11,'India KLEMS database'!H14:H17))*(1-'Imported Shares of Inputs'!B9)</f>
        <v>0.49180862159790301</v>
      </c>
      <c r="D9" s="45">
        <f>((SUMPRODUCT('India KLEMS database'!D5:D8,'India KLEMS database'!H5:H8)+'India KLEMS database'!D11*'India KLEMS database'!H11+SUMPRODUCT('India KLEMS database'!D14:D17,'India KLEMS database'!H14:H17))/SUM('India KLEMS database'!H5:H8,'India KLEMS database'!H11,'India KLEMS database'!H14:H17))+((SUMPRODUCT('India KLEMS database'!G5:G8,'India KLEMS database'!H5:H8)+'India KLEMS database'!G11*'India KLEMS database'!H11+SUMPRODUCT('India KLEMS database'!G14:G17,'India KLEMS database'!H14:H17))/SUM('India KLEMS database'!H5:H8,'India KLEMS database'!H11,'India KLEMS database'!H14:H17))</f>
        <v>0.25482440173778592</v>
      </c>
      <c r="E9" s="45">
        <f>((SUMPRODUCT('India KLEMS database'!F5:F8,'India KLEMS database'!H5:H8)+'India KLEMS database'!F11*'India KLEMS database'!H11+SUMPRODUCT('India KLEMS database'!F14:F17,'India KLEMS database'!H14:H17))/SUM('India KLEMS database'!H5:H8,'India KLEMS database'!H11,'India KLEMS database'!H14:H17))*'Imported Shares of Inputs'!B9</f>
        <v>7.7773873062995616E-2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</row>
    <row r="10" spans="1:10" x14ac:dyDescent="0.25">
      <c r="E10" s="45"/>
    </row>
    <row r="12" spans="1:10" x14ac:dyDescent="0.25">
      <c r="A12" s="35" t="s">
        <v>301</v>
      </c>
      <c r="B12" s="35"/>
      <c r="C12" s="35"/>
      <c r="D12" s="35"/>
      <c r="E12" s="35"/>
    </row>
    <row r="13" spans="1:10" x14ac:dyDescent="0.25">
      <c r="A13" t="s">
        <v>302</v>
      </c>
    </row>
    <row r="14" spans="1:10" x14ac:dyDescent="0.25">
      <c r="A14" s="105" t="s">
        <v>368</v>
      </c>
    </row>
    <row r="15" spans="1:10" x14ac:dyDescent="0.25">
      <c r="A15" s="105" t="s">
        <v>365</v>
      </c>
      <c r="D15" s="45"/>
    </row>
    <row r="16" spans="1:10" x14ac:dyDescent="0.25">
      <c r="A16" s="105" t="s">
        <v>367</v>
      </c>
    </row>
    <row r="17" spans="1:1" x14ac:dyDescent="0.25">
      <c r="A17" s="105" t="s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47"/>
  <sheetViews>
    <sheetView showZeros="0" zoomScale="90" zoomScaleNormal="90" zoomScaleSheetLayoutView="172" workbookViewId="0">
      <pane xSplit="2" ySplit="3" topLeftCell="C4" activePane="bottomRight" state="frozen"/>
      <selection activeCell="BU136" sqref="BU136"/>
      <selection pane="topRight" activeCell="BU136" sqref="BU136"/>
      <selection pane="bottomLeft" activeCell="BU136" sqref="BU136"/>
      <selection pane="bottomRight" activeCell="BQ4" sqref="BQ4"/>
    </sheetView>
  </sheetViews>
  <sheetFormatPr defaultRowHeight="12.75" x14ac:dyDescent="0.2"/>
  <cols>
    <col min="1" max="1" width="9" style="1" customWidth="1"/>
    <col min="2" max="2" width="22.5703125" style="1" customWidth="1"/>
    <col min="3" max="3" width="12.7109375" style="1" customWidth="1"/>
    <col min="4" max="6" width="9.42578125" style="1" bestFit="1" customWidth="1"/>
    <col min="7" max="7" width="10.5703125" style="1" customWidth="1"/>
    <col min="8" max="9" width="9.42578125" style="1" customWidth="1"/>
    <col min="10" max="12" width="9.28515625" style="1" customWidth="1"/>
    <col min="13" max="15" width="9.42578125" style="1" customWidth="1"/>
    <col min="16" max="18" width="9.28515625" style="1" customWidth="1"/>
    <col min="19" max="19" width="9.42578125" style="1" customWidth="1"/>
    <col min="20" max="24" width="9.28515625" style="1" customWidth="1"/>
    <col min="25" max="25" width="10.5703125" style="1" customWidth="1"/>
    <col min="26" max="26" width="9.28515625" style="1" customWidth="1"/>
    <col min="27" max="31" width="9.42578125" style="1" customWidth="1"/>
    <col min="32" max="32" width="11.28515625" style="1" customWidth="1"/>
    <col min="33" max="37" width="9.28515625" style="1" customWidth="1"/>
    <col min="38" max="39" width="9.42578125" style="1" customWidth="1"/>
    <col min="40" max="41" width="9.28515625" style="1" customWidth="1"/>
    <col min="42" max="43" width="10.5703125" style="1" customWidth="1"/>
    <col min="44" max="44" width="9.42578125" style="1" customWidth="1"/>
    <col min="45" max="47" width="9.28515625" style="1" customWidth="1"/>
    <col min="48" max="48" width="9.42578125" style="1" customWidth="1"/>
    <col min="49" max="50" width="9.28515625" style="1" customWidth="1"/>
    <col min="51" max="52" width="12" style="1" customWidth="1"/>
    <col min="53" max="53" width="9.42578125" style="1" customWidth="1"/>
    <col min="54" max="54" width="10.5703125" style="1" customWidth="1"/>
    <col min="55" max="55" width="10" style="1" customWidth="1"/>
    <col min="56" max="60" width="9.42578125" style="1" customWidth="1"/>
    <col min="61" max="61" width="11.28515625" style="1" customWidth="1"/>
    <col min="62" max="63" width="10.42578125" style="1" customWidth="1"/>
    <col min="64" max="64" width="11.5703125" style="1" customWidth="1"/>
    <col min="65" max="65" width="11.7109375" style="1" customWidth="1"/>
    <col min="66" max="67" width="9.42578125" style="1" customWidth="1"/>
    <col min="68" max="68" width="10.5703125" style="1" customWidth="1"/>
    <col min="69" max="69" width="16.7109375" style="1" customWidth="1"/>
    <col min="70" max="70" width="18.140625" style="1" customWidth="1"/>
    <col min="71" max="71" width="25.85546875" style="1" customWidth="1"/>
    <col min="72" max="74" width="12" style="1" customWidth="1"/>
    <col min="75" max="75" width="13.5703125" style="1" customWidth="1"/>
    <col min="76" max="76" width="11" style="1" customWidth="1"/>
    <col min="77" max="77" width="12.42578125" style="1" customWidth="1"/>
    <col min="78" max="78" width="11" style="1" customWidth="1"/>
    <col min="79" max="79" width="13.28515625" style="2" customWidth="1"/>
    <col min="80" max="16384" width="9.140625" style="2"/>
  </cols>
  <sheetData>
    <row r="1" spans="1:79" ht="30.75" customHeight="1" x14ac:dyDescent="0.2">
      <c r="A1" s="1" t="s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</row>
    <row r="2" spans="1:79" s="23" customFormat="1" ht="54.75" customHeight="1" x14ac:dyDescent="0.25">
      <c r="A2" s="22" t="s">
        <v>1</v>
      </c>
      <c r="B2" s="20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1" t="s">
        <v>35</v>
      </c>
      <c r="AJ2" s="21" t="s">
        <v>36</v>
      </c>
      <c r="AK2" s="21" t="s">
        <v>37</v>
      </c>
      <c r="AL2" s="21" t="s">
        <v>38</v>
      </c>
      <c r="AM2" s="21" t="s">
        <v>39</v>
      </c>
      <c r="AN2" s="21" t="s">
        <v>40</v>
      </c>
      <c r="AO2" s="21" t="s">
        <v>41</v>
      </c>
      <c r="AP2" s="21" t="s">
        <v>42</v>
      </c>
      <c r="AQ2" s="21" t="s">
        <v>43</v>
      </c>
      <c r="AR2" s="21" t="s">
        <v>44</v>
      </c>
      <c r="AS2" s="21" t="s">
        <v>45</v>
      </c>
      <c r="AT2" s="21" t="s">
        <v>46</v>
      </c>
      <c r="AU2" s="21" t="s">
        <v>47</v>
      </c>
      <c r="AV2" s="21" t="s">
        <v>48</v>
      </c>
      <c r="AW2" s="21" t="s">
        <v>49</v>
      </c>
      <c r="AX2" s="21" t="s">
        <v>50</v>
      </c>
      <c r="AY2" s="21" t="s">
        <v>51</v>
      </c>
      <c r="AZ2" s="21" t="s">
        <v>52</v>
      </c>
      <c r="BA2" s="21" t="s">
        <v>53</v>
      </c>
      <c r="BB2" s="21" t="s">
        <v>54</v>
      </c>
      <c r="BC2" s="21" t="s">
        <v>55</v>
      </c>
      <c r="BD2" s="21" t="s">
        <v>56</v>
      </c>
      <c r="BE2" s="21" t="s">
        <v>57</v>
      </c>
      <c r="BF2" s="21" t="s">
        <v>58</v>
      </c>
      <c r="BG2" s="21" t="s">
        <v>59</v>
      </c>
      <c r="BH2" s="21" t="s">
        <v>60</v>
      </c>
      <c r="BI2" s="21" t="s">
        <v>61</v>
      </c>
      <c r="BJ2" s="21" t="s">
        <v>62</v>
      </c>
      <c r="BK2" s="21" t="s">
        <v>63</v>
      </c>
      <c r="BL2" s="21" t="s">
        <v>64</v>
      </c>
      <c r="BM2" s="21" t="s">
        <v>65</v>
      </c>
      <c r="BN2" s="21" t="s">
        <v>66</v>
      </c>
      <c r="BO2" s="21" t="s">
        <v>67</v>
      </c>
      <c r="BP2" s="21" t="s">
        <v>68</v>
      </c>
      <c r="BQ2" s="22" t="s">
        <v>69</v>
      </c>
      <c r="BR2" s="22" t="s">
        <v>70</v>
      </c>
      <c r="BS2" s="22" t="s">
        <v>71</v>
      </c>
      <c r="BT2" s="22" t="s">
        <v>72</v>
      </c>
      <c r="BU2" s="22" t="s">
        <v>73</v>
      </c>
      <c r="BV2" s="22" t="s">
        <v>74</v>
      </c>
      <c r="BW2" s="22" t="s">
        <v>75</v>
      </c>
      <c r="BX2" s="22" t="s">
        <v>76</v>
      </c>
      <c r="BY2" s="22" t="s">
        <v>77</v>
      </c>
      <c r="BZ2" s="22" t="s">
        <v>78</v>
      </c>
      <c r="CA2" s="22" t="s">
        <v>79</v>
      </c>
    </row>
    <row r="3" spans="1:79" s="5" customFormat="1" x14ac:dyDescent="0.2">
      <c r="A3" s="4">
        <v>0</v>
      </c>
      <c r="B3" s="4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32</v>
      </c>
      <c r="AI3" s="4">
        <v>33</v>
      </c>
      <c r="AJ3" s="4">
        <v>34</v>
      </c>
      <c r="AK3" s="4">
        <v>35</v>
      </c>
      <c r="AL3" s="4">
        <v>36</v>
      </c>
      <c r="AM3" s="4">
        <v>37</v>
      </c>
      <c r="AN3" s="4">
        <v>38</v>
      </c>
      <c r="AO3" s="4">
        <v>39</v>
      </c>
      <c r="AP3" s="4">
        <v>40</v>
      </c>
      <c r="AQ3" s="4">
        <v>41</v>
      </c>
      <c r="AR3" s="4">
        <v>42</v>
      </c>
      <c r="AS3" s="4">
        <v>43</v>
      </c>
      <c r="AT3" s="4">
        <v>44</v>
      </c>
      <c r="AU3" s="4">
        <v>45</v>
      </c>
      <c r="AV3" s="4">
        <v>46</v>
      </c>
      <c r="AW3" s="4">
        <v>47</v>
      </c>
      <c r="AX3" s="4">
        <v>48</v>
      </c>
      <c r="AY3" s="4">
        <v>49</v>
      </c>
      <c r="AZ3" s="4">
        <v>50</v>
      </c>
      <c r="BA3" s="4">
        <v>51</v>
      </c>
      <c r="BB3" s="4">
        <v>52</v>
      </c>
      <c r="BC3" s="4">
        <v>53</v>
      </c>
      <c r="BD3" s="4">
        <v>54</v>
      </c>
      <c r="BE3" s="4">
        <v>55</v>
      </c>
      <c r="BF3" s="4">
        <v>56</v>
      </c>
      <c r="BG3" s="4">
        <v>57</v>
      </c>
      <c r="BH3" s="4">
        <v>58</v>
      </c>
      <c r="BI3" s="4">
        <v>59</v>
      </c>
      <c r="BJ3" s="4">
        <v>60</v>
      </c>
      <c r="BK3" s="4">
        <v>61</v>
      </c>
      <c r="BL3" s="4">
        <v>62</v>
      </c>
      <c r="BM3" s="4">
        <v>63</v>
      </c>
      <c r="BN3" s="4">
        <v>64</v>
      </c>
      <c r="BO3" s="4">
        <v>65</v>
      </c>
      <c r="BP3" s="4">
        <v>66</v>
      </c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79" ht="15" x14ac:dyDescent="0.25">
      <c r="A4" s="3">
        <v>1</v>
      </c>
      <c r="B4" s="3" t="s">
        <v>80</v>
      </c>
      <c r="C4" s="3">
        <v>22807927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92"/>
      <c r="BQ4" s="3">
        <v>22807927</v>
      </c>
      <c r="BR4" s="3">
        <v>-185224</v>
      </c>
      <c r="BS4" s="3">
        <v>22622703</v>
      </c>
      <c r="BT4" s="3">
        <v>0</v>
      </c>
      <c r="BU4" s="6"/>
      <c r="BV4" s="3">
        <v>0</v>
      </c>
      <c r="BW4" s="6"/>
      <c r="BX4" s="3">
        <v>0</v>
      </c>
      <c r="BY4" s="3">
        <v>22622703</v>
      </c>
      <c r="BZ4" s="3">
        <v>3384995</v>
      </c>
      <c r="CA4" s="3">
        <v>26007698</v>
      </c>
    </row>
    <row r="5" spans="1:79" ht="15" x14ac:dyDescent="0.25">
      <c r="A5" s="3">
        <v>2</v>
      </c>
      <c r="B5" s="3" t="s">
        <v>81</v>
      </c>
      <c r="C5" s="3">
        <v>14593870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14593870</v>
      </c>
      <c r="BR5" s="3">
        <v>-105434</v>
      </c>
      <c r="BS5" s="3">
        <v>14488436</v>
      </c>
      <c r="BT5" s="3">
        <v>87258</v>
      </c>
      <c r="BU5" s="6"/>
      <c r="BV5" s="3">
        <v>87258</v>
      </c>
      <c r="BW5" s="6">
        <v>21057</v>
      </c>
      <c r="BX5" s="3">
        <v>108315</v>
      </c>
      <c r="BY5" s="3">
        <v>14596751</v>
      </c>
      <c r="BZ5" s="3">
        <v>2253659</v>
      </c>
      <c r="CA5" s="3">
        <v>16850410</v>
      </c>
    </row>
    <row r="6" spans="1:79" ht="15" x14ac:dyDescent="0.25">
      <c r="A6" s="3">
        <v>3</v>
      </c>
      <c r="B6" s="3" t="s">
        <v>82</v>
      </c>
      <c r="C6" s="3">
        <v>5776311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5776311</v>
      </c>
      <c r="BR6" s="3">
        <v>-47695</v>
      </c>
      <c r="BS6" s="3">
        <v>5728616</v>
      </c>
      <c r="BT6" s="3">
        <v>34395</v>
      </c>
      <c r="BU6" s="6"/>
      <c r="BV6" s="3">
        <v>34395</v>
      </c>
      <c r="BW6" s="6">
        <v>1659</v>
      </c>
      <c r="BX6" s="3">
        <v>36054</v>
      </c>
      <c r="BY6" s="3">
        <v>5764670</v>
      </c>
      <c r="BZ6" s="3">
        <v>1471528</v>
      </c>
      <c r="CA6" s="3">
        <v>7236198</v>
      </c>
    </row>
    <row r="7" spans="1:79" ht="15" x14ac:dyDescent="0.25">
      <c r="A7" s="3">
        <v>4</v>
      </c>
      <c r="B7" s="3" t="s">
        <v>83</v>
      </c>
      <c r="C7" s="3">
        <v>3365276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3365276</v>
      </c>
      <c r="BR7" s="3">
        <v>-19970</v>
      </c>
      <c r="BS7" s="3">
        <v>3345306</v>
      </c>
      <c r="BT7" s="3">
        <v>0</v>
      </c>
      <c r="BU7" s="6"/>
      <c r="BV7" s="3">
        <v>0</v>
      </c>
      <c r="BW7" s="6"/>
      <c r="BX7" s="3">
        <v>0</v>
      </c>
      <c r="BY7" s="3">
        <v>3345306</v>
      </c>
      <c r="BZ7" s="3">
        <v>363119</v>
      </c>
      <c r="CA7" s="3">
        <v>3708425</v>
      </c>
    </row>
    <row r="8" spans="1:79" ht="15" x14ac:dyDescent="0.25">
      <c r="A8" s="3">
        <v>5</v>
      </c>
      <c r="B8" s="3" t="s">
        <v>84</v>
      </c>
      <c r="C8" s="3">
        <v>1981350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1981350</v>
      </c>
      <c r="BR8" s="3">
        <v>-12020</v>
      </c>
      <c r="BS8" s="3">
        <v>1969330</v>
      </c>
      <c r="BT8" s="3">
        <v>0</v>
      </c>
      <c r="BU8" s="6"/>
      <c r="BV8" s="3">
        <v>0</v>
      </c>
      <c r="BW8" s="6"/>
      <c r="BX8" s="3">
        <v>0</v>
      </c>
      <c r="BY8" s="3">
        <v>1969330</v>
      </c>
      <c r="BZ8" s="3">
        <v>370441</v>
      </c>
      <c r="CA8" s="3">
        <v>2339771</v>
      </c>
    </row>
    <row r="9" spans="1:79" ht="15" x14ac:dyDescent="0.25">
      <c r="A9" s="3">
        <v>6</v>
      </c>
      <c r="B9" s="3" t="s">
        <v>85</v>
      </c>
      <c r="C9" s="3">
        <v>4140274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4140274</v>
      </c>
      <c r="BR9" s="3">
        <v>-27643</v>
      </c>
      <c r="BS9" s="3">
        <v>4112631</v>
      </c>
      <c r="BT9" s="3">
        <v>0</v>
      </c>
      <c r="BU9" s="6"/>
      <c r="BV9" s="3">
        <v>0</v>
      </c>
      <c r="BW9" s="6"/>
      <c r="BX9" s="3">
        <v>0</v>
      </c>
      <c r="BY9" s="3">
        <v>4112631</v>
      </c>
      <c r="BZ9" s="3">
        <v>774083</v>
      </c>
      <c r="CA9" s="3">
        <v>4886714</v>
      </c>
    </row>
    <row r="10" spans="1:79" ht="15" x14ac:dyDescent="0.25">
      <c r="A10" s="3">
        <v>7</v>
      </c>
      <c r="B10" s="3" t="s">
        <v>86</v>
      </c>
      <c r="C10" s="3">
        <v>3028119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3028119</v>
      </c>
      <c r="BR10" s="3">
        <v>-24212</v>
      </c>
      <c r="BS10" s="3">
        <v>3003907</v>
      </c>
      <c r="BT10" s="3">
        <v>0</v>
      </c>
      <c r="BU10" s="6"/>
      <c r="BV10" s="3">
        <v>0</v>
      </c>
      <c r="BW10" s="6"/>
      <c r="BX10" s="3">
        <v>0</v>
      </c>
      <c r="BY10" s="3">
        <v>3003907</v>
      </c>
      <c r="BZ10" s="3">
        <v>301465</v>
      </c>
      <c r="CA10" s="3">
        <v>3305372</v>
      </c>
    </row>
    <row r="11" spans="1:79" ht="15" x14ac:dyDescent="0.25">
      <c r="A11" s="3">
        <v>8</v>
      </c>
      <c r="B11" s="3" t="s">
        <v>87</v>
      </c>
      <c r="C11" s="3">
        <v>2605567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2605567</v>
      </c>
      <c r="BR11" s="3">
        <v>120452</v>
      </c>
      <c r="BS11" s="3">
        <v>2726019</v>
      </c>
      <c r="BT11" s="3">
        <v>818</v>
      </c>
      <c r="BU11" s="6"/>
      <c r="BV11" s="3">
        <v>818</v>
      </c>
      <c r="BW11" s="6">
        <v>131</v>
      </c>
      <c r="BX11" s="3">
        <v>949</v>
      </c>
      <c r="BY11" s="3">
        <v>2726968</v>
      </c>
      <c r="BZ11" s="3">
        <v>528468</v>
      </c>
      <c r="CA11" s="3">
        <v>3255436</v>
      </c>
    </row>
    <row r="12" spans="1:79" ht="15" x14ac:dyDescent="0.25">
      <c r="A12" s="3">
        <v>9</v>
      </c>
      <c r="B12" s="3" t="s">
        <v>88</v>
      </c>
      <c r="C12" s="3">
        <v>4687732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4687732</v>
      </c>
      <c r="BR12" s="3">
        <v>373633</v>
      </c>
      <c r="BS12" s="3">
        <v>5061365</v>
      </c>
      <c r="BT12" s="3">
        <v>27251</v>
      </c>
      <c r="BU12" s="6"/>
      <c r="BV12" s="3">
        <v>27251</v>
      </c>
      <c r="BW12" s="6">
        <v>4384</v>
      </c>
      <c r="BX12" s="3">
        <v>31635</v>
      </c>
      <c r="BY12" s="3">
        <v>5093000</v>
      </c>
      <c r="BZ12" s="3">
        <v>950778</v>
      </c>
      <c r="CA12" s="3">
        <v>6043778</v>
      </c>
    </row>
    <row r="13" spans="1:79" ht="15" x14ac:dyDescent="0.25">
      <c r="A13" s="3">
        <v>10</v>
      </c>
      <c r="B13" s="3" t="s">
        <v>89</v>
      </c>
      <c r="C13" s="3">
        <v>6232794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6232794</v>
      </c>
      <c r="BR13" s="3">
        <v>-57819</v>
      </c>
      <c r="BS13" s="3">
        <v>6174975</v>
      </c>
      <c r="BT13" s="3">
        <v>0</v>
      </c>
      <c r="BU13" s="6"/>
      <c r="BV13" s="3">
        <v>0</v>
      </c>
      <c r="BW13" s="6"/>
      <c r="BX13" s="3">
        <v>0</v>
      </c>
      <c r="BY13" s="3">
        <v>6174975</v>
      </c>
      <c r="BZ13" s="3">
        <v>2083611</v>
      </c>
      <c r="CA13" s="3">
        <v>8258586</v>
      </c>
    </row>
    <row r="14" spans="1:79" ht="15" x14ac:dyDescent="0.25">
      <c r="A14" s="3">
        <v>11</v>
      </c>
      <c r="B14" s="3" t="s">
        <v>90</v>
      </c>
      <c r="C14" s="3">
        <v>665432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665432</v>
      </c>
      <c r="BR14" s="3">
        <v>-4314</v>
      </c>
      <c r="BS14" s="3">
        <v>661118</v>
      </c>
      <c r="BT14" s="3">
        <v>52418</v>
      </c>
      <c r="BU14" s="6"/>
      <c r="BV14" s="3">
        <v>52418</v>
      </c>
      <c r="BW14" s="6"/>
      <c r="BX14" s="3">
        <v>52418</v>
      </c>
      <c r="BY14" s="3">
        <v>713536</v>
      </c>
      <c r="BZ14" s="3">
        <v>400034</v>
      </c>
      <c r="CA14" s="3">
        <v>1113570</v>
      </c>
    </row>
    <row r="15" spans="1:79" ht="15" x14ac:dyDescent="0.25">
      <c r="A15" s="3">
        <v>12</v>
      </c>
      <c r="B15" s="3" t="s">
        <v>91</v>
      </c>
      <c r="C15" s="3">
        <v>7487877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7487877</v>
      </c>
      <c r="BR15" s="3">
        <v>-64100</v>
      </c>
      <c r="BS15" s="3">
        <v>7423777</v>
      </c>
      <c r="BT15" s="3">
        <v>0</v>
      </c>
      <c r="BU15" s="6"/>
      <c r="BV15" s="3">
        <v>0</v>
      </c>
      <c r="BW15" s="6"/>
      <c r="BX15" s="3">
        <v>0</v>
      </c>
      <c r="BY15" s="3">
        <v>7423777</v>
      </c>
      <c r="BZ15" s="3">
        <v>2841721</v>
      </c>
      <c r="CA15" s="3">
        <v>10265498</v>
      </c>
    </row>
    <row r="16" spans="1:79" ht="15" x14ac:dyDescent="0.25">
      <c r="A16" s="3">
        <v>13</v>
      </c>
      <c r="B16" s="3" t="s">
        <v>92</v>
      </c>
      <c r="C16" s="3">
        <v>2028688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2028688</v>
      </c>
      <c r="BR16" s="3">
        <v>-17529</v>
      </c>
      <c r="BS16" s="3">
        <v>2011159</v>
      </c>
      <c r="BT16" s="3">
        <v>206</v>
      </c>
      <c r="BU16" s="6"/>
      <c r="BV16" s="3">
        <v>206</v>
      </c>
      <c r="BW16" s="6">
        <v>49</v>
      </c>
      <c r="BX16" s="3">
        <v>255</v>
      </c>
      <c r="BY16" s="3">
        <v>2011414</v>
      </c>
      <c r="BZ16" s="3">
        <v>262588</v>
      </c>
      <c r="CA16" s="3">
        <v>2274002</v>
      </c>
    </row>
    <row r="17" spans="1:79" ht="15" x14ac:dyDescent="0.25">
      <c r="A17" s="3">
        <v>14</v>
      </c>
      <c r="B17" s="3" t="s">
        <v>93</v>
      </c>
      <c r="C17" s="3">
        <v>1073263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1073263</v>
      </c>
      <c r="BR17" s="3">
        <v>-9404</v>
      </c>
      <c r="BS17" s="3">
        <v>1063859</v>
      </c>
      <c r="BT17" s="3">
        <v>0</v>
      </c>
      <c r="BU17" s="6"/>
      <c r="BV17" s="3">
        <v>0</v>
      </c>
      <c r="BW17" s="6"/>
      <c r="BX17" s="3">
        <v>0</v>
      </c>
      <c r="BY17" s="3">
        <v>1063859</v>
      </c>
      <c r="BZ17" s="3">
        <v>314120</v>
      </c>
      <c r="CA17" s="3">
        <v>1377979</v>
      </c>
    </row>
    <row r="18" spans="1:79" ht="15" x14ac:dyDescent="0.25">
      <c r="A18" s="3">
        <v>15</v>
      </c>
      <c r="B18" s="3" t="s">
        <v>94</v>
      </c>
      <c r="C18" s="3">
        <v>1158539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1158539</v>
      </c>
      <c r="BR18" s="3">
        <v>-8173</v>
      </c>
      <c r="BS18" s="3">
        <v>1150366</v>
      </c>
      <c r="BT18" s="3">
        <v>0</v>
      </c>
      <c r="BU18" s="6"/>
      <c r="BV18" s="3">
        <v>0</v>
      </c>
      <c r="BW18" s="6"/>
      <c r="BX18" s="3">
        <v>0</v>
      </c>
      <c r="BY18" s="3">
        <v>1150366</v>
      </c>
      <c r="BZ18" s="3">
        <v>297561</v>
      </c>
      <c r="CA18" s="3">
        <v>1447927</v>
      </c>
    </row>
    <row r="19" spans="1:79" ht="15" x14ac:dyDescent="0.25">
      <c r="A19" s="3">
        <v>16</v>
      </c>
      <c r="B19" s="3" t="s">
        <v>95</v>
      </c>
      <c r="C19" s="3">
        <v>810749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810749</v>
      </c>
      <c r="BR19" s="3">
        <v>-7025</v>
      </c>
      <c r="BS19" s="3">
        <v>803724</v>
      </c>
      <c r="BT19" s="3">
        <v>32394</v>
      </c>
      <c r="BU19" s="6"/>
      <c r="BV19" s="3">
        <v>32394</v>
      </c>
      <c r="BW19" s="6">
        <v>26058</v>
      </c>
      <c r="BX19" s="3">
        <v>58452</v>
      </c>
      <c r="BY19" s="3">
        <v>862176</v>
      </c>
      <c r="BZ19" s="3">
        <v>168839</v>
      </c>
      <c r="CA19" s="3">
        <v>1031015</v>
      </c>
    </row>
    <row r="20" spans="1:79" ht="15" x14ac:dyDescent="0.25">
      <c r="A20" s="3">
        <v>17</v>
      </c>
      <c r="B20" s="3" t="s">
        <v>96</v>
      </c>
      <c r="C20" s="3">
        <v>548260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548260</v>
      </c>
      <c r="BR20" s="3">
        <v>-5982</v>
      </c>
      <c r="BS20" s="3">
        <v>542278</v>
      </c>
      <c r="BT20" s="3">
        <v>0</v>
      </c>
      <c r="BU20" s="6"/>
      <c r="BV20" s="3">
        <v>0</v>
      </c>
      <c r="BW20" s="6"/>
      <c r="BX20" s="3">
        <v>0</v>
      </c>
      <c r="BY20" s="3">
        <v>542278</v>
      </c>
      <c r="BZ20" s="3">
        <v>203704</v>
      </c>
      <c r="CA20" s="3">
        <v>745982</v>
      </c>
    </row>
    <row r="21" spans="1:79" ht="15" x14ac:dyDescent="0.25">
      <c r="A21" s="3">
        <v>18</v>
      </c>
      <c r="B21" s="3" t="s">
        <v>97</v>
      </c>
      <c r="C21" s="3">
        <v>19386396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19386396</v>
      </c>
      <c r="BR21" s="3">
        <v>6639</v>
      </c>
      <c r="BS21" s="3">
        <v>19393035</v>
      </c>
      <c r="BT21" s="3">
        <v>253119</v>
      </c>
      <c r="BU21" s="6"/>
      <c r="BV21" s="3">
        <v>253119</v>
      </c>
      <c r="BW21" s="6">
        <v>40722</v>
      </c>
      <c r="BX21" s="3">
        <v>293841</v>
      </c>
      <c r="BY21" s="3">
        <v>19686876</v>
      </c>
      <c r="BZ21" s="3">
        <v>7743826</v>
      </c>
      <c r="CA21" s="3">
        <v>27430702</v>
      </c>
    </row>
    <row r="22" spans="1:79" ht="15" x14ac:dyDescent="0.25">
      <c r="A22" s="3">
        <v>19</v>
      </c>
      <c r="B22" s="3" t="s">
        <v>98</v>
      </c>
      <c r="C22" s="3">
        <v>24984660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24984660</v>
      </c>
      <c r="BR22" s="3">
        <v>-200341</v>
      </c>
      <c r="BS22" s="3">
        <v>24784319</v>
      </c>
      <c r="BT22" s="3">
        <v>159215</v>
      </c>
      <c r="BU22" s="6"/>
      <c r="BV22" s="3">
        <v>159215</v>
      </c>
      <c r="BW22" s="6">
        <v>25615</v>
      </c>
      <c r="BX22" s="3">
        <v>184830</v>
      </c>
      <c r="BY22" s="3">
        <v>24969149</v>
      </c>
      <c r="BZ22" s="3">
        <v>9707183</v>
      </c>
      <c r="CA22" s="3">
        <v>34676332</v>
      </c>
    </row>
    <row r="23" spans="1:79" ht="15" x14ac:dyDescent="0.25">
      <c r="A23" s="3">
        <v>20</v>
      </c>
      <c r="B23" s="3" t="s">
        <v>99</v>
      </c>
      <c r="C23" s="3">
        <v>36589216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36589216</v>
      </c>
      <c r="BR23" s="3">
        <v>-150860</v>
      </c>
      <c r="BS23" s="3">
        <v>36438356</v>
      </c>
      <c r="BT23" s="3">
        <v>462479</v>
      </c>
      <c r="BU23" s="6"/>
      <c r="BV23" s="3">
        <v>462479</v>
      </c>
      <c r="BW23" s="6">
        <v>18600</v>
      </c>
      <c r="BX23" s="3">
        <v>481079</v>
      </c>
      <c r="BY23" s="3">
        <v>36919435</v>
      </c>
      <c r="BZ23" s="3">
        <v>19817186</v>
      </c>
      <c r="CA23" s="3">
        <v>56736621</v>
      </c>
    </row>
    <row r="24" spans="1:79" ht="15" x14ac:dyDescent="0.25">
      <c r="A24" s="3">
        <v>21</v>
      </c>
      <c r="B24" s="3" t="s">
        <v>100</v>
      </c>
      <c r="C24" s="3">
        <v>0</v>
      </c>
      <c r="D24" s="3">
        <v>56077700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56077700</v>
      </c>
      <c r="BR24" s="3">
        <v>-405221</v>
      </c>
      <c r="BS24" s="3">
        <v>55672479</v>
      </c>
      <c r="BT24" s="3">
        <v>0</v>
      </c>
      <c r="BU24" s="6"/>
      <c r="BV24" s="3">
        <v>0</v>
      </c>
      <c r="BW24" s="6"/>
      <c r="BX24" s="3">
        <v>0</v>
      </c>
      <c r="BY24" s="3">
        <v>55672479</v>
      </c>
      <c r="BZ24" s="3">
        <v>13077868</v>
      </c>
      <c r="CA24" s="3">
        <v>68750347</v>
      </c>
    </row>
    <row r="25" spans="1:79" ht="15" x14ac:dyDescent="0.25">
      <c r="A25" s="3">
        <v>22</v>
      </c>
      <c r="B25" s="3" t="s">
        <v>101</v>
      </c>
      <c r="C25" s="3">
        <v>0</v>
      </c>
      <c r="D25" s="3">
        <v>54200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54200</v>
      </c>
      <c r="BR25" s="3">
        <v>-473</v>
      </c>
      <c r="BS25" s="3">
        <v>53727</v>
      </c>
      <c r="BT25" s="3">
        <v>0</v>
      </c>
      <c r="BU25" s="6"/>
      <c r="BV25" s="3">
        <v>0</v>
      </c>
      <c r="BW25" s="6"/>
      <c r="BX25" s="3">
        <v>0</v>
      </c>
      <c r="BY25" s="3">
        <v>53727</v>
      </c>
      <c r="BZ25" s="3">
        <v>10024</v>
      </c>
      <c r="CA25" s="3">
        <v>63751</v>
      </c>
    </row>
    <row r="26" spans="1:79" ht="15" x14ac:dyDescent="0.25">
      <c r="A26" s="3">
        <v>23</v>
      </c>
      <c r="B26" s="3" t="s">
        <v>102</v>
      </c>
      <c r="C26" s="3">
        <v>0</v>
      </c>
      <c r="D26" s="3">
        <v>10343800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10343800</v>
      </c>
      <c r="BR26" s="3">
        <v>-73302</v>
      </c>
      <c r="BS26" s="3">
        <v>10270498</v>
      </c>
      <c r="BT26" s="3">
        <v>806</v>
      </c>
      <c r="BU26" s="6"/>
      <c r="BV26" s="3">
        <v>806</v>
      </c>
      <c r="BW26" s="3">
        <v>193</v>
      </c>
      <c r="BX26" s="3">
        <v>999</v>
      </c>
      <c r="BY26" s="3">
        <v>10271497</v>
      </c>
      <c r="BZ26" s="3">
        <v>2578785</v>
      </c>
      <c r="CA26" s="3">
        <v>12850282</v>
      </c>
    </row>
    <row r="27" spans="1:79" ht="15" x14ac:dyDescent="0.25">
      <c r="A27" s="3">
        <v>24</v>
      </c>
      <c r="B27" s="3" t="s">
        <v>103</v>
      </c>
      <c r="C27" s="3">
        <v>0</v>
      </c>
      <c r="D27" s="3">
        <v>17040000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17040000</v>
      </c>
      <c r="BR27" s="3">
        <v>46277</v>
      </c>
      <c r="BS27" s="3">
        <v>17086277</v>
      </c>
      <c r="BT27" s="3">
        <v>369367</v>
      </c>
      <c r="BU27" s="6"/>
      <c r="BV27" s="3">
        <v>369367</v>
      </c>
      <c r="BW27" s="3">
        <v>29712</v>
      </c>
      <c r="BX27" s="3">
        <v>399079</v>
      </c>
      <c r="BY27" s="3">
        <v>17485356</v>
      </c>
      <c r="BZ27" s="3">
        <v>3185947</v>
      </c>
      <c r="CA27" s="3">
        <v>20671303</v>
      </c>
    </row>
    <row r="28" spans="1:79" ht="15" x14ac:dyDescent="0.25">
      <c r="A28" s="3">
        <v>25</v>
      </c>
      <c r="B28" s="3" t="s">
        <v>104</v>
      </c>
      <c r="C28" s="3">
        <v>0</v>
      </c>
      <c r="D28" s="3">
        <v>0</v>
      </c>
      <c r="E28" s="3">
        <v>11725700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11725700</v>
      </c>
      <c r="BR28" s="3">
        <v>548150</v>
      </c>
      <c r="BS28" s="3">
        <v>12273850</v>
      </c>
      <c r="BT28" s="3">
        <v>0</v>
      </c>
      <c r="BU28" s="6"/>
      <c r="BV28" s="3">
        <v>0</v>
      </c>
      <c r="BW28" s="6"/>
      <c r="BX28" s="3">
        <v>0</v>
      </c>
      <c r="BY28" s="3">
        <v>12273850</v>
      </c>
      <c r="BZ28" s="3">
        <v>3293029</v>
      </c>
      <c r="CA28" s="3">
        <v>15566879</v>
      </c>
    </row>
    <row r="29" spans="1:79" ht="15" x14ac:dyDescent="0.25">
      <c r="A29" s="3">
        <v>26</v>
      </c>
      <c r="B29" s="3" t="s">
        <v>105</v>
      </c>
      <c r="C29" s="3">
        <v>0</v>
      </c>
      <c r="D29" s="3">
        <v>0</v>
      </c>
      <c r="E29" s="3">
        <v>6176200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6176200</v>
      </c>
      <c r="BR29" s="3">
        <v>-48562</v>
      </c>
      <c r="BS29" s="3">
        <v>6127638</v>
      </c>
      <c r="BT29" s="3">
        <v>61</v>
      </c>
      <c r="BU29" s="6"/>
      <c r="BV29" s="3">
        <v>61</v>
      </c>
      <c r="BW29" s="6"/>
      <c r="BX29" s="3">
        <v>61</v>
      </c>
      <c r="BY29" s="3">
        <v>6127699</v>
      </c>
      <c r="BZ29" s="3">
        <v>1687106</v>
      </c>
      <c r="CA29" s="3">
        <v>7814805</v>
      </c>
    </row>
    <row r="30" spans="1:79" ht="15" x14ac:dyDescent="0.25">
      <c r="A30" s="3">
        <v>27</v>
      </c>
      <c r="B30" s="3" t="s">
        <v>106</v>
      </c>
      <c r="C30" s="3">
        <v>0</v>
      </c>
      <c r="D30" s="3">
        <v>0</v>
      </c>
      <c r="E30" s="3">
        <v>3882000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3882000</v>
      </c>
      <c r="BR30" s="3">
        <v>-27996</v>
      </c>
      <c r="BS30" s="3">
        <v>3854004</v>
      </c>
      <c r="BT30" s="3">
        <v>2625866</v>
      </c>
      <c r="BU30" s="6"/>
      <c r="BV30" s="3">
        <v>2625866</v>
      </c>
      <c r="BW30" s="3">
        <v>316848</v>
      </c>
      <c r="BX30" s="3">
        <v>2942714</v>
      </c>
      <c r="BY30" s="3">
        <v>6796718</v>
      </c>
      <c r="BZ30" s="3">
        <v>1090215</v>
      </c>
      <c r="CA30" s="3">
        <v>7886933</v>
      </c>
    </row>
    <row r="31" spans="1:79" ht="15" x14ac:dyDescent="0.25">
      <c r="A31" s="3">
        <v>28</v>
      </c>
      <c r="B31" s="3" t="s">
        <v>107</v>
      </c>
      <c r="C31" s="3">
        <v>0</v>
      </c>
      <c r="D31" s="3">
        <v>0</v>
      </c>
      <c r="E31" s="3">
        <v>0</v>
      </c>
      <c r="F31" s="3">
        <v>8532300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8532300</v>
      </c>
      <c r="BR31" s="3">
        <v>-64806</v>
      </c>
      <c r="BS31" s="3">
        <v>8467494</v>
      </c>
      <c r="BT31" s="3">
        <v>16225</v>
      </c>
      <c r="BU31" s="6"/>
      <c r="BV31" s="3">
        <v>16225</v>
      </c>
      <c r="BW31" s="6">
        <v>3915</v>
      </c>
      <c r="BX31" s="3">
        <v>20140</v>
      </c>
      <c r="BY31" s="3">
        <v>8487634</v>
      </c>
      <c r="BZ31" s="3">
        <v>3792896</v>
      </c>
      <c r="CA31" s="3">
        <v>12280530</v>
      </c>
    </row>
    <row r="32" spans="1:79" ht="15" x14ac:dyDescent="0.25">
      <c r="A32" s="3">
        <v>29</v>
      </c>
      <c r="B32" s="3" t="s">
        <v>108</v>
      </c>
      <c r="C32" s="3">
        <v>0</v>
      </c>
      <c r="D32" s="3">
        <v>0</v>
      </c>
      <c r="E32" s="3">
        <v>0</v>
      </c>
      <c r="F32" s="3">
        <v>6841400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6841400</v>
      </c>
      <c r="BR32" s="3">
        <v>-46459</v>
      </c>
      <c r="BS32" s="3">
        <v>6794941</v>
      </c>
      <c r="BT32" s="3">
        <v>22084</v>
      </c>
      <c r="BU32" s="6"/>
      <c r="BV32" s="3">
        <v>22084</v>
      </c>
      <c r="BW32" s="6">
        <v>5329</v>
      </c>
      <c r="BX32" s="3">
        <v>27413</v>
      </c>
      <c r="BY32" s="3">
        <v>6822354</v>
      </c>
      <c r="BZ32" s="3">
        <v>2755987</v>
      </c>
      <c r="CA32" s="3">
        <v>9578341</v>
      </c>
    </row>
    <row r="33" spans="1:79" ht="15" x14ac:dyDescent="0.25">
      <c r="A33" s="3">
        <v>30</v>
      </c>
      <c r="B33" s="3" t="s">
        <v>109</v>
      </c>
      <c r="C33" s="3">
        <v>0</v>
      </c>
      <c r="D33" s="3">
        <v>0</v>
      </c>
      <c r="E33" s="3">
        <v>0</v>
      </c>
      <c r="F33" s="3">
        <v>0</v>
      </c>
      <c r="G33" s="3">
        <v>11194900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11194900</v>
      </c>
      <c r="BR33" s="3">
        <v>21069</v>
      </c>
      <c r="BS33" s="3">
        <v>11215969</v>
      </c>
      <c r="BT33" s="3">
        <v>8938489</v>
      </c>
      <c r="BU33" s="6"/>
      <c r="BV33" s="3">
        <v>8938489</v>
      </c>
      <c r="BW33" s="6">
        <v>719034</v>
      </c>
      <c r="BX33" s="3">
        <v>9657523</v>
      </c>
      <c r="BY33" s="3">
        <v>20873492</v>
      </c>
      <c r="BZ33" s="3">
        <v>8260910</v>
      </c>
      <c r="CA33" s="3">
        <v>29134402</v>
      </c>
    </row>
    <row r="34" spans="1:79" ht="15" x14ac:dyDescent="0.25">
      <c r="A34" s="3">
        <v>31</v>
      </c>
      <c r="B34" s="3" t="s">
        <v>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5070230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5070230</v>
      </c>
      <c r="BR34" s="3">
        <v>207974</v>
      </c>
      <c r="BS34" s="3">
        <v>5278204</v>
      </c>
      <c r="BT34" s="3">
        <v>0</v>
      </c>
      <c r="BU34" s="6"/>
      <c r="BV34" s="3">
        <v>0</v>
      </c>
      <c r="BW34" s="6"/>
      <c r="BX34" s="3">
        <v>0</v>
      </c>
      <c r="BY34" s="3">
        <v>5278204</v>
      </c>
      <c r="BZ34" s="3">
        <v>1326656</v>
      </c>
      <c r="CA34" s="3">
        <v>6604860</v>
      </c>
    </row>
    <row r="35" spans="1:79" ht="15" x14ac:dyDescent="0.25">
      <c r="A35" s="3">
        <v>32</v>
      </c>
      <c r="B35" s="3" t="s">
        <v>110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14598569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14598569</v>
      </c>
      <c r="BR35" s="3">
        <v>1995984</v>
      </c>
      <c r="BS35" s="3">
        <v>16594553</v>
      </c>
      <c r="BT35" s="3">
        <v>42939993</v>
      </c>
      <c r="BU35" s="6"/>
      <c r="BV35" s="3">
        <v>42939993</v>
      </c>
      <c r="BW35" s="6">
        <v>1727101</v>
      </c>
      <c r="BX35" s="3">
        <v>44667094</v>
      </c>
      <c r="BY35" s="3">
        <v>61261647</v>
      </c>
      <c r="BZ35" s="3">
        <v>709524</v>
      </c>
      <c r="CA35" s="3">
        <v>61971171</v>
      </c>
    </row>
    <row r="36" spans="1:79" ht="15" x14ac:dyDescent="0.25">
      <c r="A36" s="3">
        <v>33</v>
      </c>
      <c r="B36" s="3" t="s">
        <v>111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5922300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5922300</v>
      </c>
      <c r="BR36" s="3">
        <v>148548</v>
      </c>
      <c r="BS36" s="3">
        <v>6070848</v>
      </c>
      <c r="BT36" s="3">
        <v>317787</v>
      </c>
      <c r="BU36" s="6"/>
      <c r="BV36" s="3">
        <v>317787</v>
      </c>
      <c r="BW36" s="6">
        <v>12781</v>
      </c>
      <c r="BX36" s="3">
        <v>330568</v>
      </c>
      <c r="BY36" s="3">
        <v>6401416</v>
      </c>
      <c r="BZ36" s="3">
        <v>4798659</v>
      </c>
      <c r="CA36" s="3">
        <v>11200075</v>
      </c>
    </row>
    <row r="37" spans="1:79" ht="15" x14ac:dyDescent="0.25">
      <c r="A37" s="3">
        <v>34</v>
      </c>
      <c r="B37" s="3" t="s">
        <v>112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226700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226700</v>
      </c>
      <c r="BR37" s="3">
        <v>-3142</v>
      </c>
      <c r="BS37" s="3">
        <v>223558</v>
      </c>
      <c r="BT37" s="3">
        <v>206705</v>
      </c>
      <c r="BU37" s="6"/>
      <c r="BV37" s="3">
        <v>206705</v>
      </c>
      <c r="BW37" s="6">
        <v>8313</v>
      </c>
      <c r="BX37" s="3">
        <v>215018</v>
      </c>
      <c r="BY37" s="3">
        <v>438576</v>
      </c>
      <c r="BZ37" s="3">
        <v>114094</v>
      </c>
      <c r="CA37" s="3">
        <v>552670</v>
      </c>
    </row>
    <row r="38" spans="1:79" ht="15" x14ac:dyDescent="0.25">
      <c r="A38" s="3">
        <v>35</v>
      </c>
      <c r="B38" s="3" t="s">
        <v>113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409600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409600</v>
      </c>
      <c r="BR38" s="3">
        <v>13977</v>
      </c>
      <c r="BS38" s="3">
        <v>423577</v>
      </c>
      <c r="BT38" s="3">
        <v>59866</v>
      </c>
      <c r="BU38" s="6"/>
      <c r="BV38" s="3">
        <v>59866</v>
      </c>
      <c r="BW38" s="6">
        <v>2407</v>
      </c>
      <c r="BX38" s="3">
        <v>62273</v>
      </c>
      <c r="BY38" s="3">
        <v>485850</v>
      </c>
      <c r="BZ38" s="3">
        <v>255147</v>
      </c>
      <c r="CA38" s="3">
        <v>740997</v>
      </c>
    </row>
    <row r="39" spans="1:79" ht="15" x14ac:dyDescent="0.25">
      <c r="A39" s="3">
        <v>36</v>
      </c>
      <c r="B39" s="3" t="s">
        <v>114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173700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173700</v>
      </c>
      <c r="BR39" s="3">
        <v>2113</v>
      </c>
      <c r="BS39" s="3">
        <v>175813</v>
      </c>
      <c r="BT39" s="3">
        <v>2631343</v>
      </c>
      <c r="BU39" s="6"/>
      <c r="BV39" s="3">
        <v>2631343</v>
      </c>
      <c r="BW39" s="6">
        <v>105835</v>
      </c>
      <c r="BX39" s="3">
        <v>2737178</v>
      </c>
      <c r="BY39" s="3">
        <v>2912991</v>
      </c>
      <c r="BZ39" s="3">
        <v>154008</v>
      </c>
      <c r="CA39" s="3">
        <v>3066999</v>
      </c>
    </row>
    <row r="40" spans="1:79" ht="15" x14ac:dyDescent="0.25">
      <c r="A40" s="3">
        <v>37</v>
      </c>
      <c r="B40" s="3" t="s">
        <v>115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2188500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2188500</v>
      </c>
      <c r="BR40" s="3">
        <v>-7774</v>
      </c>
      <c r="BS40" s="3">
        <v>2180726</v>
      </c>
      <c r="BT40" s="3">
        <v>344954</v>
      </c>
      <c r="BU40" s="6"/>
      <c r="BV40" s="3">
        <v>344954</v>
      </c>
      <c r="BW40" s="6">
        <v>13873</v>
      </c>
      <c r="BX40" s="3">
        <v>358827</v>
      </c>
      <c r="BY40" s="3">
        <v>2539553</v>
      </c>
      <c r="BZ40" s="3">
        <v>780906</v>
      </c>
      <c r="CA40" s="3">
        <v>3320459</v>
      </c>
    </row>
    <row r="41" spans="1:79" ht="15" x14ac:dyDescent="0.25">
      <c r="A41" s="3">
        <v>38</v>
      </c>
      <c r="B41" s="3" t="s">
        <v>116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1822101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1822101</v>
      </c>
      <c r="BR41" s="3">
        <v>-13336</v>
      </c>
      <c r="BS41" s="3">
        <v>1808765</v>
      </c>
      <c r="BT41" s="3">
        <v>237727</v>
      </c>
      <c r="BU41" s="6"/>
      <c r="BV41" s="3">
        <v>237727</v>
      </c>
      <c r="BW41" s="6">
        <v>9561</v>
      </c>
      <c r="BX41" s="3">
        <v>247288</v>
      </c>
      <c r="BY41" s="3">
        <v>2056053</v>
      </c>
      <c r="BZ41" s="3">
        <v>1293350</v>
      </c>
      <c r="CA41" s="3">
        <v>3349403</v>
      </c>
    </row>
    <row r="42" spans="1:79" ht="15" x14ac:dyDescent="0.25">
      <c r="A42" s="3">
        <v>39</v>
      </c>
      <c r="B42" s="3" t="s">
        <v>117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230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230</v>
      </c>
      <c r="BR42" s="3">
        <v>-2</v>
      </c>
      <c r="BS42" s="3">
        <v>228</v>
      </c>
      <c r="BT42" s="3">
        <v>0</v>
      </c>
      <c r="BU42" s="6"/>
      <c r="BV42" s="3">
        <v>0</v>
      </c>
      <c r="BW42" s="6"/>
      <c r="BX42" s="3">
        <v>0</v>
      </c>
      <c r="BY42" s="3">
        <v>228</v>
      </c>
      <c r="BZ42" s="3">
        <v>90</v>
      </c>
      <c r="CA42" s="3">
        <v>318</v>
      </c>
    </row>
    <row r="43" spans="1:79" ht="15" x14ac:dyDescent="0.25">
      <c r="A43" s="3">
        <v>40</v>
      </c>
      <c r="B43" s="3" t="s">
        <v>118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8794569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8794569</v>
      </c>
      <c r="BR43" s="3">
        <v>-1371</v>
      </c>
      <c r="BS43" s="3">
        <v>8793198</v>
      </c>
      <c r="BT43" s="3">
        <v>1042061</v>
      </c>
      <c r="BU43" s="6"/>
      <c r="BV43" s="3">
        <v>1042061</v>
      </c>
      <c r="BW43" s="6">
        <v>41912</v>
      </c>
      <c r="BX43" s="3">
        <v>1083973</v>
      </c>
      <c r="BY43" s="3">
        <v>9877171</v>
      </c>
      <c r="BZ43" s="3">
        <v>5883104</v>
      </c>
      <c r="CA43" s="3">
        <v>15760275</v>
      </c>
    </row>
    <row r="44" spans="1:79" ht="15" x14ac:dyDescent="0.25">
      <c r="A44" s="3">
        <v>41</v>
      </c>
      <c r="B44" s="3" t="s">
        <v>119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4872250</v>
      </c>
      <c r="N44" s="3">
        <v>711</v>
      </c>
      <c r="O44" s="3">
        <v>3160</v>
      </c>
      <c r="P44" s="3">
        <v>10356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4886477</v>
      </c>
      <c r="BR44" s="3">
        <v>233642</v>
      </c>
      <c r="BS44" s="3">
        <v>5120119</v>
      </c>
      <c r="BT44" s="3">
        <v>14875</v>
      </c>
      <c r="BU44" s="6"/>
      <c r="BV44" s="3">
        <v>14875</v>
      </c>
      <c r="BW44" s="6">
        <v>3589</v>
      </c>
      <c r="BX44" s="3">
        <v>18464</v>
      </c>
      <c r="BY44" s="3">
        <v>5138583</v>
      </c>
      <c r="BZ44" s="3">
        <v>819585</v>
      </c>
      <c r="CA44" s="3">
        <v>5958168</v>
      </c>
    </row>
    <row r="45" spans="1:79" ht="15" x14ac:dyDescent="0.25">
      <c r="A45" s="3">
        <v>42</v>
      </c>
      <c r="B45" s="3" t="s">
        <v>120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82616</v>
      </c>
      <c r="N45" s="3">
        <v>0</v>
      </c>
      <c r="O45" s="3">
        <v>0</v>
      </c>
      <c r="P45" s="3">
        <v>20450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103066</v>
      </c>
      <c r="BR45" s="3">
        <v>1393</v>
      </c>
      <c r="BS45" s="3">
        <v>104459</v>
      </c>
      <c r="BT45" s="3">
        <v>244</v>
      </c>
      <c r="BU45" s="6"/>
      <c r="BV45" s="3">
        <v>244</v>
      </c>
      <c r="BW45" s="6">
        <v>58</v>
      </c>
      <c r="BX45" s="3">
        <v>302</v>
      </c>
      <c r="BY45" s="3">
        <v>104761</v>
      </c>
      <c r="BZ45" s="3">
        <v>59640</v>
      </c>
      <c r="CA45" s="3">
        <v>164401</v>
      </c>
    </row>
    <row r="46" spans="1:79" ht="15" x14ac:dyDescent="0.25">
      <c r="A46" s="3">
        <v>43</v>
      </c>
      <c r="B46" s="3" t="s">
        <v>121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1948416</v>
      </c>
      <c r="N46" s="3">
        <v>0</v>
      </c>
      <c r="O46" s="3">
        <v>1051</v>
      </c>
      <c r="P46" s="3">
        <v>103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1949570</v>
      </c>
      <c r="BR46" s="3">
        <v>115652</v>
      </c>
      <c r="BS46" s="3">
        <v>2065222</v>
      </c>
      <c r="BT46" s="3">
        <v>25505</v>
      </c>
      <c r="BU46" s="6"/>
      <c r="BV46" s="3">
        <v>25505</v>
      </c>
      <c r="BW46" s="6">
        <v>6154</v>
      </c>
      <c r="BX46" s="3">
        <v>31659</v>
      </c>
      <c r="BY46" s="3">
        <v>2096881</v>
      </c>
      <c r="BZ46" s="3">
        <v>851165</v>
      </c>
      <c r="CA46" s="3">
        <v>2948046</v>
      </c>
    </row>
    <row r="47" spans="1:79" ht="15" x14ac:dyDescent="0.25">
      <c r="A47" s="3">
        <v>44</v>
      </c>
      <c r="B47" s="3" t="s">
        <v>122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1048665</v>
      </c>
      <c r="N47" s="3">
        <v>1620</v>
      </c>
      <c r="O47" s="3">
        <v>297</v>
      </c>
      <c r="P47" s="3">
        <v>237936</v>
      </c>
      <c r="Q47" s="3">
        <v>3769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1292287</v>
      </c>
      <c r="BR47" s="3">
        <v>41528</v>
      </c>
      <c r="BS47" s="3">
        <v>1333815</v>
      </c>
      <c r="BT47" s="3">
        <v>583483</v>
      </c>
      <c r="BU47" s="6"/>
      <c r="BV47" s="3">
        <v>583483</v>
      </c>
      <c r="BW47" s="6">
        <v>93873</v>
      </c>
      <c r="BX47" s="3">
        <v>677356</v>
      </c>
      <c r="BY47" s="3">
        <v>2011171</v>
      </c>
      <c r="BZ47" s="3">
        <v>469340</v>
      </c>
      <c r="CA47" s="3">
        <v>2480511</v>
      </c>
    </row>
    <row r="48" spans="1:79" ht="15" x14ac:dyDescent="0.25">
      <c r="A48" s="3">
        <v>45</v>
      </c>
      <c r="B48" s="3" t="s">
        <v>123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629879</v>
      </c>
      <c r="N48" s="3">
        <v>13731739</v>
      </c>
      <c r="O48" s="3">
        <v>1516</v>
      </c>
      <c r="P48" s="3">
        <v>185578</v>
      </c>
      <c r="Q48" s="3">
        <v>128600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14677312</v>
      </c>
      <c r="BR48" s="3">
        <v>270778</v>
      </c>
      <c r="BS48" s="3">
        <v>14948090</v>
      </c>
      <c r="BT48" s="3">
        <v>34777</v>
      </c>
      <c r="BU48" s="6"/>
      <c r="BV48" s="3">
        <v>34777</v>
      </c>
      <c r="BW48" s="6">
        <v>12588</v>
      </c>
      <c r="BX48" s="3">
        <v>47365</v>
      </c>
      <c r="BY48" s="3">
        <v>14995455</v>
      </c>
      <c r="BZ48" s="3">
        <v>1472342</v>
      </c>
      <c r="CA48" s="3">
        <v>16467797</v>
      </c>
    </row>
    <row r="49" spans="1:79" ht="15" x14ac:dyDescent="0.25">
      <c r="A49" s="3">
        <v>46</v>
      </c>
      <c r="B49" s="3" t="s">
        <v>124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7944884</v>
      </c>
      <c r="N49" s="3">
        <v>0</v>
      </c>
      <c r="O49" s="3">
        <v>220048</v>
      </c>
      <c r="P49" s="3">
        <v>221318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8386250</v>
      </c>
      <c r="BR49" s="3">
        <v>503386</v>
      </c>
      <c r="BS49" s="3">
        <v>8889636</v>
      </c>
      <c r="BT49" s="3">
        <v>6882197</v>
      </c>
      <c r="BU49" s="6"/>
      <c r="BV49" s="3">
        <v>6882197</v>
      </c>
      <c r="BW49" s="6">
        <v>1771588</v>
      </c>
      <c r="BX49" s="3">
        <v>8653785</v>
      </c>
      <c r="BY49" s="3">
        <v>17543421</v>
      </c>
      <c r="BZ49" s="3">
        <v>2374807</v>
      </c>
      <c r="CA49" s="3">
        <v>19918228</v>
      </c>
    </row>
    <row r="50" spans="1:79" ht="15" x14ac:dyDescent="0.25">
      <c r="A50" s="3">
        <v>47</v>
      </c>
      <c r="B50" s="3" t="s">
        <v>125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240844</v>
      </c>
      <c r="N50" s="3">
        <v>0</v>
      </c>
      <c r="O50" s="3">
        <v>21393163</v>
      </c>
      <c r="P50" s="3">
        <v>6098325</v>
      </c>
      <c r="Q50" s="3">
        <v>33008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27765340</v>
      </c>
      <c r="BR50" s="3">
        <v>-131748</v>
      </c>
      <c r="BS50" s="3">
        <v>27633592</v>
      </c>
      <c r="BT50" s="3">
        <v>2107542</v>
      </c>
      <c r="BU50" s="6"/>
      <c r="BV50" s="3">
        <v>2107542</v>
      </c>
      <c r="BW50" s="6">
        <v>508607</v>
      </c>
      <c r="BX50" s="3">
        <v>2616149</v>
      </c>
      <c r="BY50" s="3">
        <v>30249741</v>
      </c>
      <c r="BZ50" s="3">
        <v>7671261</v>
      </c>
      <c r="CA50" s="3">
        <v>37921002</v>
      </c>
    </row>
    <row r="51" spans="1:79" ht="15" x14ac:dyDescent="0.25">
      <c r="A51" s="3">
        <v>48</v>
      </c>
      <c r="B51" s="3" t="s">
        <v>126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217781</v>
      </c>
      <c r="N51" s="3">
        <v>2079</v>
      </c>
      <c r="O51" s="3">
        <v>1981</v>
      </c>
      <c r="P51" s="3">
        <v>7279357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7501198</v>
      </c>
      <c r="BR51" s="3">
        <v>979274</v>
      </c>
      <c r="BS51" s="3">
        <v>8480472</v>
      </c>
      <c r="BT51" s="3">
        <v>404311</v>
      </c>
      <c r="BU51" s="6"/>
      <c r="BV51" s="3">
        <v>404311</v>
      </c>
      <c r="BW51" s="6">
        <v>146356</v>
      </c>
      <c r="BX51" s="3">
        <v>550667</v>
      </c>
      <c r="BY51" s="3">
        <v>9031139</v>
      </c>
      <c r="BZ51" s="3">
        <v>1925299</v>
      </c>
      <c r="CA51" s="3">
        <v>10956438</v>
      </c>
    </row>
    <row r="52" spans="1:79" ht="15" x14ac:dyDescent="0.25">
      <c r="A52" s="3">
        <v>49</v>
      </c>
      <c r="B52" s="3" t="s">
        <v>127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2060</v>
      </c>
      <c r="N52" s="3">
        <v>0</v>
      </c>
      <c r="O52" s="3">
        <v>12780</v>
      </c>
      <c r="P52" s="3">
        <v>3713125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3727965</v>
      </c>
      <c r="BR52" s="3">
        <v>176598</v>
      </c>
      <c r="BS52" s="3">
        <v>3904563</v>
      </c>
      <c r="BT52" s="3">
        <v>18933</v>
      </c>
      <c r="BU52" s="6"/>
      <c r="BV52" s="3">
        <v>18933</v>
      </c>
      <c r="BW52" s="6">
        <v>4568</v>
      </c>
      <c r="BX52" s="3">
        <v>23501</v>
      </c>
      <c r="BY52" s="3">
        <v>3928064</v>
      </c>
      <c r="BZ52" s="3">
        <v>571600</v>
      </c>
      <c r="CA52" s="3">
        <v>4499664</v>
      </c>
    </row>
    <row r="53" spans="1:79" ht="15" x14ac:dyDescent="0.25">
      <c r="A53" s="3">
        <v>50</v>
      </c>
      <c r="B53" s="3" t="s">
        <v>128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1171862</v>
      </c>
      <c r="N53" s="3">
        <v>218013</v>
      </c>
      <c r="O53" s="3">
        <v>5610878</v>
      </c>
      <c r="P53" s="3">
        <v>8227418</v>
      </c>
      <c r="Q53" s="3">
        <v>69183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48691</v>
      </c>
      <c r="AH53" s="3">
        <v>180153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15526198</v>
      </c>
      <c r="BR53" s="3">
        <v>513481</v>
      </c>
      <c r="BS53" s="3">
        <v>16039679</v>
      </c>
      <c r="BT53" s="3">
        <v>484652</v>
      </c>
      <c r="BU53" s="6"/>
      <c r="BV53" s="3">
        <v>484652</v>
      </c>
      <c r="BW53" s="6">
        <v>116959</v>
      </c>
      <c r="BX53" s="3">
        <v>601611</v>
      </c>
      <c r="BY53" s="3">
        <v>16641290</v>
      </c>
      <c r="BZ53" s="3">
        <v>2629748</v>
      </c>
      <c r="CA53" s="3">
        <v>19271038</v>
      </c>
    </row>
    <row r="54" spans="1:79" ht="15" x14ac:dyDescent="0.25">
      <c r="A54" s="3">
        <v>51</v>
      </c>
      <c r="B54" s="3" t="s">
        <v>129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38625</v>
      </c>
      <c r="N54" s="3">
        <v>93</v>
      </c>
      <c r="O54" s="3">
        <v>0</v>
      </c>
      <c r="P54" s="3">
        <v>137607</v>
      </c>
      <c r="Q54" s="3">
        <v>4264548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51591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4492464</v>
      </c>
      <c r="BR54" s="3">
        <v>2019458</v>
      </c>
      <c r="BS54" s="3">
        <v>6511922</v>
      </c>
      <c r="BT54" s="3">
        <v>284845</v>
      </c>
      <c r="BU54" s="6"/>
      <c r="BV54" s="3">
        <v>284845</v>
      </c>
      <c r="BW54" s="6">
        <v>343704</v>
      </c>
      <c r="BX54" s="3">
        <v>628549</v>
      </c>
      <c r="BY54" s="3">
        <v>7140471</v>
      </c>
      <c r="BZ54" s="3">
        <v>813994</v>
      </c>
      <c r="CA54" s="3">
        <v>7954465</v>
      </c>
    </row>
    <row r="55" spans="1:79" ht="15" x14ac:dyDescent="0.25">
      <c r="A55" s="3">
        <v>52</v>
      </c>
      <c r="B55" s="3" t="s">
        <v>130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105585</v>
      </c>
      <c r="N55" s="3">
        <v>1715</v>
      </c>
      <c r="O55" s="3">
        <v>0</v>
      </c>
      <c r="P55" s="3">
        <v>50469</v>
      </c>
      <c r="Q55" s="3">
        <v>1962952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615</v>
      </c>
      <c r="AH55" s="3">
        <v>130219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2251555</v>
      </c>
      <c r="BR55" s="3">
        <v>215758</v>
      </c>
      <c r="BS55" s="3">
        <v>2467313</v>
      </c>
      <c r="BT55" s="3">
        <v>108405</v>
      </c>
      <c r="BU55" s="6"/>
      <c r="BV55" s="3">
        <v>108405</v>
      </c>
      <c r="BW55" s="6">
        <v>26160</v>
      </c>
      <c r="BX55" s="3">
        <v>134565</v>
      </c>
      <c r="BY55" s="3">
        <v>2601878</v>
      </c>
      <c r="BZ55" s="3">
        <v>414486</v>
      </c>
      <c r="CA55" s="3">
        <v>3016364</v>
      </c>
    </row>
    <row r="56" spans="1:79" ht="15" x14ac:dyDescent="0.25">
      <c r="A56" s="3">
        <v>53</v>
      </c>
      <c r="B56" s="3" t="s">
        <v>131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2398654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2398654</v>
      </c>
      <c r="BR56" s="3">
        <v>102282</v>
      </c>
      <c r="BS56" s="3">
        <v>2500936</v>
      </c>
      <c r="BT56" s="3">
        <v>37740</v>
      </c>
      <c r="BU56" s="6"/>
      <c r="BV56" s="3">
        <v>37740</v>
      </c>
      <c r="BW56" s="6">
        <v>30359</v>
      </c>
      <c r="BX56" s="3">
        <v>68099</v>
      </c>
      <c r="BY56" s="3">
        <v>2569035</v>
      </c>
      <c r="BZ56" s="3">
        <v>885797</v>
      </c>
      <c r="CA56" s="3">
        <v>3454832</v>
      </c>
    </row>
    <row r="57" spans="1:79" ht="15" x14ac:dyDescent="0.25">
      <c r="A57" s="3">
        <v>54</v>
      </c>
      <c r="B57" s="3" t="s">
        <v>132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890810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890810</v>
      </c>
      <c r="BR57" s="3">
        <v>72211</v>
      </c>
      <c r="BS57" s="3">
        <v>963021</v>
      </c>
      <c r="BT57" s="3">
        <v>84047</v>
      </c>
      <c r="BU57" s="6"/>
      <c r="BV57" s="3">
        <v>84047</v>
      </c>
      <c r="BW57" s="6">
        <v>67609</v>
      </c>
      <c r="BX57" s="3">
        <v>151656</v>
      </c>
      <c r="BY57" s="3">
        <v>1114677</v>
      </c>
      <c r="BZ57" s="3">
        <v>385432</v>
      </c>
      <c r="CA57" s="3">
        <v>1500109</v>
      </c>
    </row>
    <row r="58" spans="1:79" ht="15" x14ac:dyDescent="0.25">
      <c r="A58" s="3">
        <v>55</v>
      </c>
      <c r="B58" s="3" t="s">
        <v>133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6127110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6127110</v>
      </c>
      <c r="BR58" s="3">
        <v>3928116</v>
      </c>
      <c r="BS58" s="3">
        <v>10055226</v>
      </c>
      <c r="BT58" s="3">
        <v>33098</v>
      </c>
      <c r="BU58" s="6"/>
      <c r="BV58" s="3">
        <v>33098</v>
      </c>
      <c r="BW58" s="6">
        <v>7987</v>
      </c>
      <c r="BX58" s="3">
        <v>41085</v>
      </c>
      <c r="BY58" s="3">
        <v>10096311</v>
      </c>
      <c r="BZ58" s="3">
        <v>1486123</v>
      </c>
      <c r="CA58" s="3">
        <v>11582434</v>
      </c>
    </row>
    <row r="59" spans="1:79" ht="15" x14ac:dyDescent="0.25">
      <c r="A59" s="3">
        <v>56</v>
      </c>
      <c r="B59" s="3" t="s">
        <v>134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18131927</v>
      </c>
      <c r="T59" s="3">
        <v>1522850</v>
      </c>
      <c r="U59" s="3">
        <v>0</v>
      </c>
      <c r="V59" s="3">
        <v>0</v>
      </c>
      <c r="W59" s="3">
        <v>0</v>
      </c>
      <c r="X59" s="3">
        <v>134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72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19654983</v>
      </c>
      <c r="BR59" s="3">
        <v>1370564</v>
      </c>
      <c r="BS59" s="3">
        <v>21025547</v>
      </c>
      <c r="BT59" s="3">
        <v>416655</v>
      </c>
      <c r="BU59" s="6"/>
      <c r="BV59" s="3">
        <v>416655</v>
      </c>
      <c r="BW59" s="6">
        <v>67033</v>
      </c>
      <c r="BX59" s="3">
        <v>483688</v>
      </c>
      <c r="BY59" s="3">
        <v>21509235</v>
      </c>
      <c r="BZ59" s="3">
        <v>7729846</v>
      </c>
      <c r="CA59" s="3">
        <v>29239081</v>
      </c>
    </row>
    <row r="60" spans="1:79" ht="15" x14ac:dyDescent="0.25">
      <c r="A60" s="3">
        <v>57</v>
      </c>
      <c r="B60" s="3" t="s">
        <v>135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14463535</v>
      </c>
      <c r="T60" s="3">
        <v>308142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57289</v>
      </c>
      <c r="AH60" s="3">
        <v>0</v>
      </c>
      <c r="AI60" s="3">
        <v>194085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15023051</v>
      </c>
      <c r="BR60" s="3">
        <v>794022</v>
      </c>
      <c r="BS60" s="3">
        <v>15817073</v>
      </c>
      <c r="BT60" s="3">
        <v>1487969</v>
      </c>
      <c r="BU60" s="6"/>
      <c r="BV60" s="3">
        <v>1487969</v>
      </c>
      <c r="BW60" s="6">
        <v>179543</v>
      </c>
      <c r="BX60" s="3">
        <v>1667512</v>
      </c>
      <c r="BY60" s="3">
        <v>17484585</v>
      </c>
      <c r="BZ60" s="3">
        <v>9846041</v>
      </c>
      <c r="CA60" s="3">
        <v>27330626</v>
      </c>
    </row>
    <row r="61" spans="1:79" ht="15" x14ac:dyDescent="0.25">
      <c r="A61" s="3">
        <v>58</v>
      </c>
      <c r="B61" s="3" t="s">
        <v>136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3115049</v>
      </c>
      <c r="T61" s="3">
        <v>2600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1767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3119416</v>
      </c>
      <c r="BR61" s="3">
        <v>39590</v>
      </c>
      <c r="BS61" s="3">
        <v>3159006</v>
      </c>
      <c r="BT61" s="3">
        <v>34542</v>
      </c>
      <c r="BU61" s="6"/>
      <c r="BV61" s="3">
        <v>34542</v>
      </c>
      <c r="BW61" s="6">
        <v>6946</v>
      </c>
      <c r="BX61" s="3">
        <v>41488</v>
      </c>
      <c r="BY61" s="3">
        <v>3200494</v>
      </c>
      <c r="BZ61" s="3">
        <v>2091166</v>
      </c>
      <c r="CA61" s="3">
        <v>5291660</v>
      </c>
    </row>
    <row r="62" spans="1:79" ht="15" x14ac:dyDescent="0.25">
      <c r="A62" s="3">
        <v>59</v>
      </c>
      <c r="B62" s="3" t="s">
        <v>137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5495445</v>
      </c>
      <c r="T62" s="3">
        <v>104719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5600164</v>
      </c>
      <c r="BR62" s="3">
        <v>42865</v>
      </c>
      <c r="BS62" s="3">
        <v>5643029</v>
      </c>
      <c r="BT62" s="3">
        <v>33201</v>
      </c>
      <c r="BU62" s="6"/>
      <c r="BV62" s="3">
        <v>33201</v>
      </c>
      <c r="BW62" s="6">
        <v>6676</v>
      </c>
      <c r="BX62" s="3">
        <v>39877</v>
      </c>
      <c r="BY62" s="3">
        <v>5682906</v>
      </c>
      <c r="BZ62" s="3">
        <v>2082104</v>
      </c>
      <c r="CA62" s="3">
        <v>7765010</v>
      </c>
    </row>
    <row r="63" spans="1:79" ht="15" x14ac:dyDescent="0.25">
      <c r="A63" s="3">
        <v>60</v>
      </c>
      <c r="B63" s="3" t="s">
        <v>138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1462653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688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1463341</v>
      </c>
      <c r="BR63" s="3">
        <v>-18716</v>
      </c>
      <c r="BS63" s="3">
        <v>1444625</v>
      </c>
      <c r="BT63" s="3">
        <v>60855</v>
      </c>
      <c r="BU63" s="6"/>
      <c r="BV63" s="3">
        <v>60855</v>
      </c>
      <c r="BW63" s="6">
        <v>11258</v>
      </c>
      <c r="BX63" s="3">
        <v>72113</v>
      </c>
      <c r="BY63" s="3">
        <v>1516738</v>
      </c>
      <c r="BZ63" s="3">
        <v>628401</v>
      </c>
      <c r="CA63" s="3">
        <v>2145139</v>
      </c>
    </row>
    <row r="64" spans="1:79" ht="15" x14ac:dyDescent="0.25">
      <c r="A64" s="3">
        <v>61</v>
      </c>
      <c r="B64" s="3" t="s">
        <v>139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3879600</v>
      </c>
      <c r="T64" s="3">
        <v>12252999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9019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554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16142172</v>
      </c>
      <c r="BR64" s="3">
        <v>882053</v>
      </c>
      <c r="BS64" s="3">
        <v>17024225</v>
      </c>
      <c r="BT64" s="3">
        <v>386746</v>
      </c>
      <c r="BU64" s="6"/>
      <c r="BV64" s="3">
        <v>386746</v>
      </c>
      <c r="BW64" s="6">
        <v>77776</v>
      </c>
      <c r="BX64" s="3">
        <v>464522</v>
      </c>
      <c r="BY64" s="3">
        <v>17488747</v>
      </c>
      <c r="BZ64" s="3">
        <v>4901358</v>
      </c>
      <c r="CA64" s="3">
        <v>22390105</v>
      </c>
    </row>
    <row r="65" spans="1:79" ht="15" x14ac:dyDescent="0.25">
      <c r="A65" s="3">
        <v>62</v>
      </c>
      <c r="B65" s="3" t="s">
        <v>140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1015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9186009</v>
      </c>
      <c r="T65" s="3">
        <v>220855</v>
      </c>
      <c r="U65" s="3">
        <v>700396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367</v>
      </c>
      <c r="AJ65" s="3">
        <v>0</v>
      </c>
      <c r="AK65" s="3">
        <v>129695</v>
      </c>
      <c r="AL65" s="3">
        <v>0</v>
      </c>
      <c r="AM65" s="3">
        <v>5529</v>
      </c>
      <c r="AN65" s="3">
        <v>126227</v>
      </c>
      <c r="AO65" s="3">
        <v>28382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10398475</v>
      </c>
      <c r="BR65" s="3">
        <v>460189</v>
      </c>
      <c r="BS65" s="3">
        <v>10858664</v>
      </c>
      <c r="BT65" s="3">
        <v>1098169</v>
      </c>
      <c r="BU65" s="6"/>
      <c r="BV65" s="3">
        <v>1098169</v>
      </c>
      <c r="BW65" s="6">
        <v>88338</v>
      </c>
      <c r="BX65" s="3">
        <v>1186507</v>
      </c>
      <c r="BY65" s="3">
        <v>12045171</v>
      </c>
      <c r="BZ65" s="3">
        <v>3149021</v>
      </c>
      <c r="CA65" s="3">
        <v>15194192</v>
      </c>
    </row>
    <row r="66" spans="1:79" ht="15" x14ac:dyDescent="0.25">
      <c r="A66" s="3">
        <v>63</v>
      </c>
      <c r="B66" s="3" t="s">
        <v>141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4425106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43473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285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4468864</v>
      </c>
      <c r="BR66" s="3">
        <v>200201</v>
      </c>
      <c r="BS66" s="3">
        <v>4669065</v>
      </c>
      <c r="BT66" s="3">
        <v>310244</v>
      </c>
      <c r="BU66" s="6"/>
      <c r="BV66" s="3">
        <v>310244</v>
      </c>
      <c r="BW66" s="6">
        <v>62392</v>
      </c>
      <c r="BX66" s="3">
        <v>372636</v>
      </c>
      <c r="BY66" s="3">
        <v>5041701</v>
      </c>
      <c r="BZ66" s="3">
        <v>2793780</v>
      </c>
      <c r="CA66" s="3">
        <v>7835481</v>
      </c>
    </row>
    <row r="67" spans="1:79" ht="15" x14ac:dyDescent="0.25">
      <c r="A67" s="3">
        <v>64</v>
      </c>
      <c r="B67" s="3" t="s">
        <v>142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8770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92255</v>
      </c>
      <c r="T67" s="3">
        <v>155849</v>
      </c>
      <c r="U67" s="3">
        <v>2612348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1017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7342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2877581</v>
      </c>
      <c r="BR67" s="3">
        <v>190219</v>
      </c>
      <c r="BS67" s="3">
        <v>3067800</v>
      </c>
      <c r="BT67" s="3">
        <v>557225</v>
      </c>
      <c r="BU67" s="6"/>
      <c r="BV67" s="3">
        <v>557225</v>
      </c>
      <c r="BW67" s="6">
        <v>44824</v>
      </c>
      <c r="BX67" s="3">
        <v>602049</v>
      </c>
      <c r="BY67" s="3">
        <v>3669849</v>
      </c>
      <c r="BZ67" s="3">
        <v>1393398</v>
      </c>
      <c r="CA67" s="3">
        <v>5063247</v>
      </c>
    </row>
    <row r="68" spans="1:79" ht="15" x14ac:dyDescent="0.25">
      <c r="A68" s="3">
        <v>65</v>
      </c>
      <c r="B68" s="3" t="s">
        <v>143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3331</v>
      </c>
      <c r="P68" s="3">
        <v>0</v>
      </c>
      <c r="Q68" s="3">
        <v>0</v>
      </c>
      <c r="R68" s="3">
        <v>0</v>
      </c>
      <c r="S68" s="3">
        <v>107449</v>
      </c>
      <c r="T68" s="3">
        <v>0</v>
      </c>
      <c r="U68" s="3">
        <v>0</v>
      </c>
      <c r="V68" s="3">
        <v>0</v>
      </c>
      <c r="W68" s="3">
        <v>0</v>
      </c>
      <c r="X68" s="3">
        <v>12415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2100</v>
      </c>
      <c r="AK68" s="3">
        <v>5662072</v>
      </c>
      <c r="AL68" s="3">
        <v>3991</v>
      </c>
      <c r="AM68" s="3">
        <v>1938</v>
      </c>
      <c r="AN68" s="3">
        <v>1560274</v>
      </c>
      <c r="AO68" s="3">
        <v>13976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7367546</v>
      </c>
      <c r="BR68" s="3">
        <v>1082454</v>
      </c>
      <c r="BS68" s="3">
        <v>8450000</v>
      </c>
      <c r="BT68" s="3">
        <v>818963</v>
      </c>
      <c r="BU68" s="6"/>
      <c r="BV68" s="3">
        <v>818963</v>
      </c>
      <c r="BW68" s="6">
        <v>32939</v>
      </c>
      <c r="BX68" s="3">
        <v>851902</v>
      </c>
      <c r="BY68" s="3">
        <v>9301902</v>
      </c>
      <c r="BZ68" s="3">
        <v>1682241</v>
      </c>
      <c r="CA68" s="3">
        <v>10984143</v>
      </c>
    </row>
    <row r="69" spans="1:79" ht="15" x14ac:dyDescent="0.25">
      <c r="A69" s="3">
        <v>66</v>
      </c>
      <c r="B69" s="3" t="s">
        <v>144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1258</v>
      </c>
      <c r="O69" s="3">
        <v>0</v>
      </c>
      <c r="P69" s="3">
        <v>0</v>
      </c>
      <c r="Q69" s="3">
        <v>0</v>
      </c>
      <c r="R69" s="3">
        <v>0</v>
      </c>
      <c r="S69" s="3">
        <v>556</v>
      </c>
      <c r="T69" s="3">
        <v>0</v>
      </c>
      <c r="U69" s="3">
        <v>0</v>
      </c>
      <c r="V69" s="3">
        <v>1095</v>
      </c>
      <c r="W69" s="3">
        <v>0</v>
      </c>
      <c r="X69" s="3">
        <v>3665</v>
      </c>
      <c r="Y69" s="3">
        <v>0</v>
      </c>
      <c r="Z69" s="3">
        <v>0</v>
      </c>
      <c r="AA69" s="3">
        <v>0</v>
      </c>
      <c r="AB69" s="3">
        <v>467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865</v>
      </c>
      <c r="AJ69" s="3">
        <v>546</v>
      </c>
      <c r="AK69" s="3">
        <v>44076</v>
      </c>
      <c r="AL69" s="3">
        <v>10411928</v>
      </c>
      <c r="AM69" s="3">
        <v>1685689</v>
      </c>
      <c r="AN69" s="3">
        <v>0</v>
      </c>
      <c r="AO69" s="3">
        <v>9320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12159465</v>
      </c>
      <c r="BR69" s="3">
        <v>911359</v>
      </c>
      <c r="BS69" s="3">
        <v>13070824</v>
      </c>
      <c r="BT69" s="3">
        <v>2733629</v>
      </c>
      <c r="BU69" s="6"/>
      <c r="BV69" s="3">
        <v>2733629</v>
      </c>
      <c r="BW69" s="6">
        <v>153930</v>
      </c>
      <c r="BX69" s="3">
        <v>2887559</v>
      </c>
      <c r="BY69" s="3">
        <v>15958383</v>
      </c>
      <c r="BZ69" s="3">
        <v>1791453</v>
      </c>
      <c r="CA69" s="3">
        <v>17749836</v>
      </c>
    </row>
    <row r="70" spans="1:79" ht="15" x14ac:dyDescent="0.25">
      <c r="A70" s="3">
        <v>67</v>
      </c>
      <c r="B70" s="3" t="s">
        <v>145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34444</v>
      </c>
      <c r="T70" s="3">
        <v>0</v>
      </c>
      <c r="U70" s="3">
        <v>0</v>
      </c>
      <c r="V70" s="3">
        <v>0</v>
      </c>
      <c r="W70" s="3">
        <v>0</v>
      </c>
      <c r="X70" s="3">
        <v>1154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1305</v>
      </c>
      <c r="AJ70" s="3">
        <v>14066</v>
      </c>
      <c r="AK70" s="3">
        <v>5121</v>
      </c>
      <c r="AL70" s="3">
        <v>177010</v>
      </c>
      <c r="AM70" s="3">
        <v>3390400</v>
      </c>
      <c r="AN70" s="3">
        <v>1904</v>
      </c>
      <c r="AO70" s="3">
        <v>13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3625417</v>
      </c>
      <c r="BR70" s="3">
        <v>31326</v>
      </c>
      <c r="BS70" s="3">
        <v>3656743</v>
      </c>
      <c r="BT70" s="3">
        <v>228815</v>
      </c>
      <c r="BU70" s="6"/>
      <c r="BV70" s="3">
        <v>228815</v>
      </c>
      <c r="BW70" s="6">
        <v>14725</v>
      </c>
      <c r="BX70" s="3">
        <v>243540</v>
      </c>
      <c r="BY70" s="3">
        <v>3900283</v>
      </c>
      <c r="BZ70" s="3">
        <v>1395628</v>
      </c>
      <c r="CA70" s="3">
        <v>5295911</v>
      </c>
    </row>
    <row r="71" spans="1:79" ht="15" x14ac:dyDescent="0.25">
      <c r="A71" s="3">
        <v>68</v>
      </c>
      <c r="B71" s="3" t="s">
        <v>146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6355</v>
      </c>
      <c r="T71" s="3">
        <v>0</v>
      </c>
      <c r="U71" s="3">
        <v>0</v>
      </c>
      <c r="V71" s="3">
        <v>0</v>
      </c>
      <c r="W71" s="3">
        <v>0</v>
      </c>
      <c r="X71" s="3">
        <v>79088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184</v>
      </c>
      <c r="AJ71" s="3">
        <v>206</v>
      </c>
      <c r="AK71" s="3">
        <v>2138289</v>
      </c>
      <c r="AL71" s="3">
        <v>0</v>
      </c>
      <c r="AM71" s="3">
        <v>0</v>
      </c>
      <c r="AN71" s="3">
        <v>6057850</v>
      </c>
      <c r="AO71" s="3">
        <v>1119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8283091</v>
      </c>
      <c r="BR71" s="3">
        <v>156445</v>
      </c>
      <c r="BS71" s="3">
        <v>8439536</v>
      </c>
      <c r="BT71" s="3">
        <v>483765</v>
      </c>
      <c r="BU71" s="6"/>
      <c r="BV71" s="3">
        <v>483765</v>
      </c>
      <c r="BW71" s="6">
        <v>66137</v>
      </c>
      <c r="BX71" s="3">
        <v>549902</v>
      </c>
      <c r="BY71" s="3">
        <v>8989438</v>
      </c>
      <c r="BZ71" s="3">
        <v>2508587</v>
      </c>
      <c r="CA71" s="3">
        <v>11498025</v>
      </c>
    </row>
    <row r="72" spans="1:79" ht="15" x14ac:dyDescent="0.25">
      <c r="A72" s="3">
        <v>69</v>
      </c>
      <c r="B72" s="3" t="s">
        <v>147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142438</v>
      </c>
      <c r="T72" s="3">
        <v>0</v>
      </c>
      <c r="U72" s="3">
        <v>244025</v>
      </c>
      <c r="V72" s="3">
        <v>0</v>
      </c>
      <c r="W72" s="3">
        <v>0</v>
      </c>
      <c r="X72" s="3">
        <v>92893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1885975</v>
      </c>
      <c r="AF72" s="3">
        <v>0</v>
      </c>
      <c r="AG72" s="3">
        <v>0</v>
      </c>
      <c r="AH72" s="3">
        <v>0</v>
      </c>
      <c r="AI72" s="3">
        <v>8995468</v>
      </c>
      <c r="AJ72" s="3">
        <v>168</v>
      </c>
      <c r="AK72" s="3">
        <v>0</v>
      </c>
      <c r="AL72" s="3">
        <v>0</v>
      </c>
      <c r="AM72" s="3">
        <v>1236</v>
      </c>
      <c r="AN72" s="3">
        <v>405071</v>
      </c>
      <c r="AO72" s="3">
        <v>41686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11808960</v>
      </c>
      <c r="BR72" s="3">
        <v>699982</v>
      </c>
      <c r="BS72" s="3">
        <v>12508942</v>
      </c>
      <c r="BT72" s="3">
        <v>1906899</v>
      </c>
      <c r="BU72" s="6"/>
      <c r="BV72" s="3">
        <v>1906899</v>
      </c>
      <c r="BW72" s="6">
        <v>230093</v>
      </c>
      <c r="BX72" s="3">
        <v>2136992</v>
      </c>
      <c r="BY72" s="3">
        <v>14645934</v>
      </c>
      <c r="BZ72" s="3">
        <v>3843055</v>
      </c>
      <c r="CA72" s="3">
        <v>18488989</v>
      </c>
    </row>
    <row r="73" spans="1:79" ht="15" x14ac:dyDescent="0.25">
      <c r="A73" s="3">
        <v>70</v>
      </c>
      <c r="B73" s="3" t="s">
        <v>148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51726</v>
      </c>
      <c r="T73" s="3">
        <v>0</v>
      </c>
      <c r="U73" s="3">
        <v>1151902</v>
      </c>
      <c r="V73" s="3">
        <v>4104</v>
      </c>
      <c r="W73" s="3">
        <v>0</v>
      </c>
      <c r="X73" s="3">
        <v>31574</v>
      </c>
      <c r="Y73" s="3">
        <v>48612</v>
      </c>
      <c r="Z73" s="3">
        <v>0</v>
      </c>
      <c r="AA73" s="3">
        <v>93191</v>
      </c>
      <c r="AB73" s="3">
        <v>196</v>
      </c>
      <c r="AC73" s="3">
        <v>0</v>
      </c>
      <c r="AD73" s="3">
        <v>0</v>
      </c>
      <c r="AE73" s="3">
        <v>363378</v>
      </c>
      <c r="AF73" s="3">
        <v>0</v>
      </c>
      <c r="AG73" s="3">
        <v>5004819</v>
      </c>
      <c r="AH73" s="3">
        <v>0</v>
      </c>
      <c r="AI73" s="3">
        <v>14116987</v>
      </c>
      <c r="AJ73" s="3">
        <v>12051</v>
      </c>
      <c r="AK73" s="3">
        <v>79941</v>
      </c>
      <c r="AL73" s="3">
        <v>0</v>
      </c>
      <c r="AM73" s="3">
        <v>680802</v>
      </c>
      <c r="AN73" s="3">
        <v>144192</v>
      </c>
      <c r="AO73" s="3">
        <v>60802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21844277</v>
      </c>
      <c r="BR73" s="3">
        <v>1935222</v>
      </c>
      <c r="BS73" s="3">
        <v>23779499</v>
      </c>
      <c r="BT73" s="3">
        <v>7464599</v>
      </c>
      <c r="BU73" s="6"/>
      <c r="BV73" s="3">
        <v>7464599</v>
      </c>
      <c r="BW73" s="6">
        <v>600470</v>
      </c>
      <c r="BX73" s="3">
        <v>8065069</v>
      </c>
      <c r="BY73" s="3">
        <v>31844568</v>
      </c>
      <c r="BZ73" s="3">
        <v>3372406</v>
      </c>
      <c r="CA73" s="3">
        <v>35216974</v>
      </c>
    </row>
    <row r="74" spans="1:79" ht="15" x14ac:dyDescent="0.25">
      <c r="A74" s="3">
        <v>71</v>
      </c>
      <c r="B74" s="3" t="s">
        <v>149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103879906</v>
      </c>
      <c r="AG74" s="3">
        <v>0</v>
      </c>
      <c r="AH74" s="3">
        <v>10944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103890850</v>
      </c>
      <c r="BR74" s="3">
        <v>32867214</v>
      </c>
      <c r="BS74" s="3">
        <v>136758064</v>
      </c>
      <c r="BT74" s="3">
        <v>11110475</v>
      </c>
      <c r="BU74" s="6"/>
      <c r="BV74" s="3">
        <v>11110475</v>
      </c>
      <c r="BW74" s="6">
        <v>715004</v>
      </c>
      <c r="BX74" s="3">
        <v>11825479</v>
      </c>
      <c r="BY74" s="3">
        <v>148583543</v>
      </c>
      <c r="BZ74" s="3">
        <v>18364368</v>
      </c>
      <c r="CA74" s="3">
        <v>166947911</v>
      </c>
    </row>
    <row r="75" spans="1:79" ht="15" x14ac:dyDescent="0.25">
      <c r="A75" s="3">
        <v>72</v>
      </c>
      <c r="B75" s="3" t="s">
        <v>150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3420434</v>
      </c>
      <c r="AG75" s="3">
        <v>0</v>
      </c>
      <c r="AH75" s="3">
        <v>0</v>
      </c>
      <c r="AI75" s="3">
        <v>0</v>
      </c>
      <c r="AJ75" s="3">
        <v>2196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3422630</v>
      </c>
      <c r="BR75" s="3">
        <v>6188</v>
      </c>
      <c r="BS75" s="3">
        <v>3428818</v>
      </c>
      <c r="BT75" s="3">
        <v>4484</v>
      </c>
      <c r="BU75" s="6"/>
      <c r="BV75" s="3">
        <v>4484</v>
      </c>
      <c r="BW75" s="6">
        <v>360</v>
      </c>
      <c r="BX75" s="3">
        <v>4844</v>
      </c>
      <c r="BY75" s="3">
        <v>3433662</v>
      </c>
      <c r="BZ75" s="3">
        <v>1115112</v>
      </c>
      <c r="CA75" s="3">
        <v>4548774</v>
      </c>
    </row>
    <row r="76" spans="1:79" ht="15" x14ac:dyDescent="0.25">
      <c r="A76" s="3">
        <v>73</v>
      </c>
      <c r="B76" s="3" t="s">
        <v>151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11668</v>
      </c>
      <c r="R76" s="3">
        <v>0</v>
      </c>
      <c r="S76" s="3">
        <v>189748</v>
      </c>
      <c r="T76" s="3">
        <v>0</v>
      </c>
      <c r="U76" s="3">
        <v>0</v>
      </c>
      <c r="V76" s="3">
        <v>35297</v>
      </c>
      <c r="W76" s="3">
        <v>0</v>
      </c>
      <c r="X76" s="3">
        <v>43959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8129654</v>
      </c>
      <c r="AG76" s="3">
        <v>10005474</v>
      </c>
      <c r="AH76" s="3">
        <v>269293</v>
      </c>
      <c r="AI76" s="3">
        <v>203265</v>
      </c>
      <c r="AJ76" s="3">
        <v>171267</v>
      </c>
      <c r="AK76" s="3">
        <v>0</v>
      </c>
      <c r="AL76" s="3">
        <v>0</v>
      </c>
      <c r="AM76" s="3">
        <v>0</v>
      </c>
      <c r="AN76" s="3">
        <v>0</v>
      </c>
      <c r="AO76" s="3">
        <v>10875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19070500</v>
      </c>
      <c r="BR76" s="3">
        <v>407873</v>
      </c>
      <c r="BS76" s="3">
        <v>19478373</v>
      </c>
      <c r="BT76" s="3">
        <v>3362775</v>
      </c>
      <c r="BU76" s="6"/>
      <c r="BV76" s="3">
        <v>3362775</v>
      </c>
      <c r="BW76" s="6">
        <v>270509</v>
      </c>
      <c r="BX76" s="3">
        <v>3633284</v>
      </c>
      <c r="BY76" s="3">
        <v>23111657</v>
      </c>
      <c r="BZ76" s="3">
        <v>2699129</v>
      </c>
      <c r="CA76" s="3">
        <v>25810786</v>
      </c>
    </row>
    <row r="77" spans="1:79" ht="15" x14ac:dyDescent="0.25">
      <c r="A77" s="3">
        <v>74</v>
      </c>
      <c r="B77" s="3" t="s">
        <v>152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99152</v>
      </c>
      <c r="N77" s="3">
        <v>0</v>
      </c>
      <c r="O77" s="3">
        <v>36083</v>
      </c>
      <c r="P77" s="3">
        <v>260570</v>
      </c>
      <c r="Q77" s="3">
        <v>897379</v>
      </c>
      <c r="R77" s="3">
        <v>0</v>
      </c>
      <c r="S77" s="3">
        <v>0</v>
      </c>
      <c r="T77" s="3">
        <v>0</v>
      </c>
      <c r="U77" s="3">
        <v>0</v>
      </c>
      <c r="V77" s="3">
        <v>2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8092759</v>
      </c>
      <c r="AG77" s="3">
        <v>20281767</v>
      </c>
      <c r="AH77" s="3">
        <v>691610</v>
      </c>
      <c r="AI77" s="3">
        <v>753814</v>
      </c>
      <c r="AJ77" s="3">
        <v>73772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31186908</v>
      </c>
      <c r="BR77" s="3">
        <v>423174</v>
      </c>
      <c r="BS77" s="3">
        <v>31610082</v>
      </c>
      <c r="BT77" s="3">
        <v>12918579</v>
      </c>
      <c r="BU77" s="6"/>
      <c r="BV77" s="3">
        <v>12918579</v>
      </c>
      <c r="BW77" s="6">
        <v>1039202</v>
      </c>
      <c r="BX77" s="3">
        <v>13957781</v>
      </c>
      <c r="BY77" s="3">
        <v>45567863</v>
      </c>
      <c r="BZ77" s="3">
        <v>8778915</v>
      </c>
      <c r="CA77" s="3">
        <v>54346778</v>
      </c>
    </row>
    <row r="78" spans="1:79" ht="15" x14ac:dyDescent="0.25">
      <c r="A78" s="3">
        <v>75</v>
      </c>
      <c r="B78" s="3" t="s">
        <v>153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1124972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1124972</v>
      </c>
      <c r="BR78" s="3">
        <v>108869</v>
      </c>
      <c r="BS78" s="3">
        <v>1233841</v>
      </c>
      <c r="BT78" s="3">
        <v>4597306</v>
      </c>
      <c r="BU78" s="6"/>
      <c r="BV78" s="3">
        <v>4597306</v>
      </c>
      <c r="BW78" s="6">
        <v>277363</v>
      </c>
      <c r="BX78" s="3">
        <v>4874669</v>
      </c>
      <c r="BY78" s="3">
        <v>6108510</v>
      </c>
      <c r="BZ78" s="3">
        <v>134105</v>
      </c>
      <c r="CA78" s="3">
        <v>6242615</v>
      </c>
    </row>
    <row r="79" spans="1:79" ht="15" x14ac:dyDescent="0.25">
      <c r="A79" s="3">
        <v>76</v>
      </c>
      <c r="B79" s="3" t="s">
        <v>154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3250446</v>
      </c>
      <c r="AH79" s="3">
        <v>95322</v>
      </c>
      <c r="AI79" s="3">
        <v>0</v>
      </c>
      <c r="AJ79" s="3">
        <v>27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3345795</v>
      </c>
      <c r="BR79" s="3">
        <v>52806</v>
      </c>
      <c r="BS79" s="3">
        <v>3398601</v>
      </c>
      <c r="BT79" s="3">
        <v>0</v>
      </c>
      <c r="BU79" s="6"/>
      <c r="BV79" s="3">
        <v>0</v>
      </c>
      <c r="BW79" s="6"/>
      <c r="BX79" s="3">
        <v>0</v>
      </c>
      <c r="BY79" s="3">
        <v>3398601</v>
      </c>
      <c r="BZ79" s="3">
        <v>391127</v>
      </c>
      <c r="CA79" s="3">
        <v>3789728</v>
      </c>
    </row>
    <row r="80" spans="1:79" ht="15" x14ac:dyDescent="0.25">
      <c r="A80" s="3">
        <v>77</v>
      </c>
      <c r="B80" s="3" t="s">
        <v>155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59108</v>
      </c>
      <c r="AG80" s="3">
        <v>5952919</v>
      </c>
      <c r="AH80" s="3">
        <v>0</v>
      </c>
      <c r="AI80" s="3">
        <v>18165</v>
      </c>
      <c r="AJ80" s="3">
        <v>0</v>
      </c>
      <c r="AK80" s="3">
        <v>0</v>
      </c>
      <c r="AL80" s="3">
        <v>0</v>
      </c>
      <c r="AM80" s="3">
        <v>0</v>
      </c>
      <c r="AN80" s="3">
        <v>35</v>
      </c>
      <c r="AO80" s="3">
        <v>21497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6051724</v>
      </c>
      <c r="BR80" s="3">
        <v>650075</v>
      </c>
      <c r="BS80" s="3">
        <v>6701799</v>
      </c>
      <c r="BT80" s="3">
        <v>1108840</v>
      </c>
      <c r="BU80" s="6"/>
      <c r="BV80" s="3">
        <v>1108840</v>
      </c>
      <c r="BW80" s="6">
        <v>44598</v>
      </c>
      <c r="BX80" s="3">
        <v>1153438</v>
      </c>
      <c r="BY80" s="3">
        <v>7855237</v>
      </c>
      <c r="BZ80" s="3">
        <v>1968970</v>
      </c>
      <c r="CA80" s="3">
        <v>9824207</v>
      </c>
    </row>
    <row r="81" spans="1:79" ht="15" x14ac:dyDescent="0.25">
      <c r="A81" s="3">
        <v>78</v>
      </c>
      <c r="B81" s="3" t="s">
        <v>156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183531</v>
      </c>
      <c r="N81" s="3">
        <v>0</v>
      </c>
      <c r="O81" s="3">
        <v>7529</v>
      </c>
      <c r="P81" s="3">
        <v>50825</v>
      </c>
      <c r="Q81" s="3">
        <v>0</v>
      </c>
      <c r="R81" s="3">
        <v>0</v>
      </c>
      <c r="S81" s="3">
        <v>36209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1225058</v>
      </c>
      <c r="AH81" s="3">
        <v>21357617</v>
      </c>
      <c r="AI81" s="3">
        <v>118092</v>
      </c>
      <c r="AJ81" s="3">
        <v>769</v>
      </c>
      <c r="AK81" s="3">
        <v>227</v>
      </c>
      <c r="AL81" s="3">
        <v>0</v>
      </c>
      <c r="AM81" s="3">
        <v>0</v>
      </c>
      <c r="AN81" s="3">
        <v>0</v>
      </c>
      <c r="AO81" s="3">
        <v>59502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23039359</v>
      </c>
      <c r="BR81" s="3">
        <v>1346730</v>
      </c>
      <c r="BS81" s="3">
        <v>24386089</v>
      </c>
      <c r="BT81" s="3">
        <v>1081875</v>
      </c>
      <c r="BU81" s="6"/>
      <c r="BV81" s="3">
        <v>1081875</v>
      </c>
      <c r="BW81" s="6">
        <v>69623</v>
      </c>
      <c r="BX81" s="3">
        <v>1151498</v>
      </c>
      <c r="BY81" s="3">
        <v>25537587</v>
      </c>
      <c r="BZ81" s="3">
        <v>2970411</v>
      </c>
      <c r="CA81" s="3">
        <v>28507998</v>
      </c>
    </row>
    <row r="82" spans="1:79" ht="15" x14ac:dyDescent="0.25">
      <c r="A82" s="3">
        <v>79</v>
      </c>
      <c r="B82" s="3" t="s">
        <v>157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80306</v>
      </c>
      <c r="N82" s="3">
        <v>11099</v>
      </c>
      <c r="O82" s="3">
        <v>398</v>
      </c>
      <c r="P82" s="3">
        <v>119064</v>
      </c>
      <c r="Q82" s="3">
        <v>173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22892</v>
      </c>
      <c r="AG82" s="3">
        <v>7909428</v>
      </c>
      <c r="AH82" s="3">
        <v>296236</v>
      </c>
      <c r="AI82" s="3">
        <v>0</v>
      </c>
      <c r="AJ82" s="3">
        <v>139</v>
      </c>
      <c r="AK82" s="3">
        <v>4275</v>
      </c>
      <c r="AL82" s="3">
        <v>0</v>
      </c>
      <c r="AM82" s="3">
        <v>0</v>
      </c>
      <c r="AN82" s="3">
        <v>9682</v>
      </c>
      <c r="AO82" s="3">
        <v>259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8453951</v>
      </c>
      <c r="BR82" s="3">
        <v>1273787</v>
      </c>
      <c r="BS82" s="3">
        <v>9727738</v>
      </c>
      <c r="BT82" s="3">
        <v>766622</v>
      </c>
      <c r="BU82" s="6"/>
      <c r="BV82" s="3">
        <v>766622</v>
      </c>
      <c r="BW82" s="6">
        <v>30834</v>
      </c>
      <c r="BX82" s="3">
        <v>797456</v>
      </c>
      <c r="BY82" s="3">
        <v>10525194</v>
      </c>
      <c r="BZ82" s="3">
        <v>1820801</v>
      </c>
      <c r="CA82" s="3">
        <v>12345995</v>
      </c>
    </row>
    <row r="83" spans="1:79" ht="15" x14ac:dyDescent="0.25">
      <c r="A83" s="3">
        <v>80</v>
      </c>
      <c r="B83" s="3" t="s">
        <v>158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5982187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1125</v>
      </c>
      <c r="AG83" s="3">
        <v>3367755</v>
      </c>
      <c r="AH83" s="3">
        <v>0</v>
      </c>
      <c r="AI83" s="3">
        <v>524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37510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9389101</v>
      </c>
      <c r="BR83" s="3">
        <v>53281</v>
      </c>
      <c r="BS83" s="3">
        <v>9442382</v>
      </c>
      <c r="BT83" s="3">
        <v>0</v>
      </c>
      <c r="BU83" s="6"/>
      <c r="BV83" s="3">
        <v>0</v>
      </c>
      <c r="BW83" s="6"/>
      <c r="BX83" s="3">
        <v>0</v>
      </c>
      <c r="BY83" s="3">
        <v>9442382</v>
      </c>
      <c r="BZ83" s="3">
        <v>2856620</v>
      </c>
      <c r="CA83" s="3">
        <v>12299002</v>
      </c>
    </row>
    <row r="84" spans="1:79" ht="15" x14ac:dyDescent="0.25">
      <c r="A84" s="3">
        <v>81</v>
      </c>
      <c r="B84" s="3" t="s">
        <v>159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2735216</v>
      </c>
      <c r="N84" s="3">
        <v>0</v>
      </c>
      <c r="O84" s="3">
        <v>24942</v>
      </c>
      <c r="P84" s="3">
        <v>2634</v>
      </c>
      <c r="Q84" s="3">
        <v>0</v>
      </c>
      <c r="R84" s="3">
        <v>0</v>
      </c>
      <c r="S84" s="3">
        <v>5018</v>
      </c>
      <c r="T84" s="3">
        <v>0</v>
      </c>
      <c r="U84" s="3">
        <v>82435</v>
      </c>
      <c r="V84" s="3">
        <v>3672</v>
      </c>
      <c r="W84" s="3">
        <v>667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2063077</v>
      </c>
      <c r="AG84" s="3">
        <v>2653150</v>
      </c>
      <c r="AH84" s="3">
        <v>3643873</v>
      </c>
      <c r="AI84" s="3">
        <v>13823</v>
      </c>
      <c r="AJ84" s="3">
        <v>85761</v>
      </c>
      <c r="AK84" s="3">
        <v>14171</v>
      </c>
      <c r="AL84" s="3">
        <v>15886</v>
      </c>
      <c r="AM84" s="3">
        <v>1793</v>
      </c>
      <c r="AN84" s="3">
        <v>6030</v>
      </c>
      <c r="AO84" s="3">
        <v>288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11352436</v>
      </c>
      <c r="BR84" s="3">
        <v>415061</v>
      </c>
      <c r="BS84" s="3">
        <v>11767497</v>
      </c>
      <c r="BT84" s="3">
        <v>383525</v>
      </c>
      <c r="BU84" s="6"/>
      <c r="BV84" s="3">
        <v>383525</v>
      </c>
      <c r="BW84" s="6">
        <v>30851</v>
      </c>
      <c r="BX84" s="3">
        <v>414376</v>
      </c>
      <c r="BY84" s="3">
        <v>12181873</v>
      </c>
      <c r="BZ84" s="3">
        <v>1894448</v>
      </c>
      <c r="CA84" s="3">
        <v>14076321</v>
      </c>
    </row>
    <row r="85" spans="1:79" ht="15" x14ac:dyDescent="0.25">
      <c r="A85" s="3">
        <v>82</v>
      </c>
      <c r="B85" s="3" t="s">
        <v>160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10525689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10525689</v>
      </c>
      <c r="BR85" s="3">
        <v>2498936</v>
      </c>
      <c r="BS85" s="3">
        <v>13024625</v>
      </c>
      <c r="BT85" s="3">
        <v>216563</v>
      </c>
      <c r="BU85" s="6"/>
      <c r="BV85" s="3">
        <v>216563</v>
      </c>
      <c r="BW85" s="6">
        <v>17420</v>
      </c>
      <c r="BX85" s="3">
        <v>233983</v>
      </c>
      <c r="BY85" s="3">
        <v>13258608</v>
      </c>
      <c r="BZ85" s="3">
        <v>3294550</v>
      </c>
      <c r="CA85" s="3">
        <v>16553158</v>
      </c>
    </row>
    <row r="86" spans="1:79" ht="15" x14ac:dyDescent="0.25">
      <c r="A86" s="3">
        <v>83</v>
      </c>
      <c r="B86" s="3" t="s">
        <v>161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57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7969</v>
      </c>
      <c r="T86" s="3">
        <v>0</v>
      </c>
      <c r="U86" s="3">
        <v>0</v>
      </c>
      <c r="V86" s="3">
        <v>17275</v>
      </c>
      <c r="W86" s="3">
        <v>272993</v>
      </c>
      <c r="X86" s="3">
        <v>59265</v>
      </c>
      <c r="Y86" s="3">
        <v>0</v>
      </c>
      <c r="Z86" s="3">
        <v>0</v>
      </c>
      <c r="AA86" s="3">
        <v>0</v>
      </c>
      <c r="AB86" s="3">
        <v>0</v>
      </c>
      <c r="AC86" s="3">
        <v>321465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14973</v>
      </c>
      <c r="AJ86" s="3">
        <v>20801290</v>
      </c>
      <c r="AK86" s="3">
        <v>15185</v>
      </c>
      <c r="AL86" s="3">
        <v>1946</v>
      </c>
      <c r="AM86" s="3">
        <v>3353</v>
      </c>
      <c r="AN86" s="3">
        <v>8262</v>
      </c>
      <c r="AO86" s="3">
        <v>13085</v>
      </c>
      <c r="AP86" s="3">
        <v>9260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21546378</v>
      </c>
      <c r="BR86" s="3">
        <v>2433008</v>
      </c>
      <c r="BS86" s="3">
        <v>23979386</v>
      </c>
      <c r="BT86" s="3">
        <v>1584633</v>
      </c>
      <c r="BU86" s="6"/>
      <c r="BV86" s="3">
        <v>1584633</v>
      </c>
      <c r="BW86" s="6">
        <v>127471</v>
      </c>
      <c r="BX86" s="3">
        <v>1712104</v>
      </c>
      <c r="BY86" s="3">
        <v>25691490</v>
      </c>
      <c r="BZ86" s="3">
        <v>6603000</v>
      </c>
      <c r="CA86" s="3">
        <v>32294490</v>
      </c>
    </row>
    <row r="87" spans="1:79" ht="15" x14ac:dyDescent="0.25">
      <c r="A87" s="3">
        <v>84</v>
      </c>
      <c r="B87" s="3" t="s">
        <v>162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6366234</v>
      </c>
      <c r="W87" s="3">
        <v>522451</v>
      </c>
      <c r="X87" s="3">
        <v>71790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67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6960542</v>
      </c>
      <c r="BR87" s="3">
        <v>-167129</v>
      </c>
      <c r="BS87" s="3">
        <v>6793413</v>
      </c>
      <c r="BT87" s="3">
        <v>2344992</v>
      </c>
      <c r="BU87" s="6"/>
      <c r="BV87" s="3">
        <v>2344992</v>
      </c>
      <c r="BW87" s="6">
        <v>282955</v>
      </c>
      <c r="BX87" s="3">
        <v>2627947</v>
      </c>
      <c r="BY87" s="3">
        <v>9421360</v>
      </c>
      <c r="BZ87" s="3">
        <v>2617391</v>
      </c>
      <c r="CA87" s="3">
        <v>12038751</v>
      </c>
    </row>
    <row r="88" spans="1:79" ht="15" x14ac:dyDescent="0.25">
      <c r="A88" s="3">
        <v>85</v>
      </c>
      <c r="B88" s="3" t="s">
        <v>163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18823381</v>
      </c>
      <c r="W88" s="3">
        <v>28863</v>
      </c>
      <c r="X88" s="3">
        <v>534504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261</v>
      </c>
      <c r="AE88" s="3">
        <v>0</v>
      </c>
      <c r="AF88" s="3">
        <v>0</v>
      </c>
      <c r="AG88" s="3">
        <v>0</v>
      </c>
      <c r="AH88" s="3">
        <v>0</v>
      </c>
      <c r="AI88" s="3">
        <v>2097</v>
      </c>
      <c r="AJ88" s="3">
        <v>1112</v>
      </c>
      <c r="AK88" s="3">
        <v>0</v>
      </c>
      <c r="AL88" s="3">
        <v>0</v>
      </c>
      <c r="AM88" s="3">
        <v>0</v>
      </c>
      <c r="AN88" s="3">
        <v>424</v>
      </c>
      <c r="AO88" s="3">
        <v>106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19390748</v>
      </c>
      <c r="BR88" s="3">
        <v>511712</v>
      </c>
      <c r="BS88" s="3">
        <v>19902460</v>
      </c>
      <c r="BT88" s="3">
        <v>156810</v>
      </c>
      <c r="BU88" s="6"/>
      <c r="BV88" s="3">
        <v>156810</v>
      </c>
      <c r="BW88" s="6"/>
      <c r="BX88" s="3">
        <v>156810</v>
      </c>
      <c r="BY88" s="3">
        <v>20059270</v>
      </c>
      <c r="BZ88" s="3">
        <v>8957988</v>
      </c>
      <c r="CA88" s="3">
        <v>29017258</v>
      </c>
    </row>
    <row r="89" spans="1:79" ht="15" x14ac:dyDescent="0.25">
      <c r="A89" s="3">
        <v>86</v>
      </c>
      <c r="B89" s="3" t="s">
        <v>164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58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25643810</v>
      </c>
      <c r="W89" s="3">
        <v>490998</v>
      </c>
      <c r="X89" s="3">
        <v>4093563</v>
      </c>
      <c r="Y89" s="3">
        <v>34892</v>
      </c>
      <c r="Z89" s="3">
        <v>0</v>
      </c>
      <c r="AA89" s="3">
        <v>0</v>
      </c>
      <c r="AB89" s="3">
        <v>337</v>
      </c>
      <c r="AC89" s="3">
        <v>0</v>
      </c>
      <c r="AD89" s="3">
        <v>21254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13147</v>
      </c>
      <c r="AK89" s="3">
        <v>40600</v>
      </c>
      <c r="AL89" s="3">
        <v>0</v>
      </c>
      <c r="AM89" s="3">
        <v>0</v>
      </c>
      <c r="AN89" s="3">
        <v>257203</v>
      </c>
      <c r="AO89" s="3">
        <v>5778</v>
      </c>
      <c r="AP89" s="3">
        <v>308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30601948</v>
      </c>
      <c r="BR89" s="3">
        <v>5889189</v>
      </c>
      <c r="BS89" s="3">
        <v>36491137</v>
      </c>
      <c r="BT89" s="3">
        <v>7305421</v>
      </c>
      <c r="BU89" s="6"/>
      <c r="BV89" s="3">
        <v>7305421</v>
      </c>
      <c r="BW89" s="6">
        <v>881500</v>
      </c>
      <c r="BX89" s="3">
        <v>8186921</v>
      </c>
      <c r="BY89" s="3">
        <v>44678058</v>
      </c>
      <c r="BZ89" s="3">
        <v>9820982</v>
      </c>
      <c r="CA89" s="3">
        <v>54499040</v>
      </c>
    </row>
    <row r="90" spans="1:79" ht="15" x14ac:dyDescent="0.25">
      <c r="A90" s="3">
        <v>87</v>
      </c>
      <c r="B90" s="3" t="s">
        <v>165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5991096</v>
      </c>
      <c r="W90" s="3">
        <v>17415772</v>
      </c>
      <c r="X90" s="3">
        <v>1269805</v>
      </c>
      <c r="Y90" s="3">
        <v>0</v>
      </c>
      <c r="Z90" s="3">
        <v>0</v>
      </c>
      <c r="AA90" s="3">
        <v>0</v>
      </c>
      <c r="AB90" s="3">
        <v>0</v>
      </c>
      <c r="AC90" s="3">
        <v>1117132</v>
      </c>
      <c r="AD90" s="3">
        <v>52122</v>
      </c>
      <c r="AE90" s="3">
        <v>0</v>
      </c>
      <c r="AF90" s="3">
        <v>0</v>
      </c>
      <c r="AG90" s="3">
        <v>0</v>
      </c>
      <c r="AH90" s="3">
        <v>0</v>
      </c>
      <c r="AI90" s="3">
        <v>41</v>
      </c>
      <c r="AJ90" s="3">
        <v>70444</v>
      </c>
      <c r="AK90" s="3">
        <v>0</v>
      </c>
      <c r="AL90" s="3">
        <v>0</v>
      </c>
      <c r="AM90" s="3">
        <v>0</v>
      </c>
      <c r="AN90" s="3">
        <v>17083</v>
      </c>
      <c r="AO90" s="3">
        <v>46135</v>
      </c>
      <c r="AP90" s="3">
        <v>81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25979711</v>
      </c>
      <c r="BR90" s="3">
        <v>1330173</v>
      </c>
      <c r="BS90" s="3">
        <v>27309884</v>
      </c>
      <c r="BT90" s="3">
        <v>4151111</v>
      </c>
      <c r="BU90" s="6"/>
      <c r="BV90" s="3">
        <v>4151111</v>
      </c>
      <c r="BW90" s="6">
        <v>23374</v>
      </c>
      <c r="BX90" s="3">
        <v>4174485</v>
      </c>
      <c r="BY90" s="3">
        <v>31484369</v>
      </c>
      <c r="BZ90" s="3">
        <v>3481199</v>
      </c>
      <c r="CA90" s="3">
        <v>34965568</v>
      </c>
    </row>
    <row r="91" spans="1:79" ht="15" x14ac:dyDescent="0.25">
      <c r="A91" s="3">
        <v>88</v>
      </c>
      <c r="B91" s="3" t="s">
        <v>166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2132</v>
      </c>
      <c r="W91" s="3">
        <v>0</v>
      </c>
      <c r="X91" s="3">
        <v>2497608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516706</v>
      </c>
      <c r="AE91" s="3">
        <v>0</v>
      </c>
      <c r="AF91" s="3">
        <v>0</v>
      </c>
      <c r="AG91" s="3">
        <v>0</v>
      </c>
      <c r="AH91" s="3">
        <v>0</v>
      </c>
      <c r="AI91" s="3">
        <v>632</v>
      </c>
      <c r="AJ91" s="3">
        <v>0</v>
      </c>
      <c r="AK91" s="3">
        <v>0</v>
      </c>
      <c r="AL91" s="3">
        <v>0</v>
      </c>
      <c r="AM91" s="3">
        <v>0</v>
      </c>
      <c r="AN91" s="3">
        <v>6971</v>
      </c>
      <c r="AO91" s="3">
        <v>1659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3025708</v>
      </c>
      <c r="BR91" s="3">
        <v>86788</v>
      </c>
      <c r="BS91" s="3">
        <v>3112496</v>
      </c>
      <c r="BT91" s="3">
        <v>599843</v>
      </c>
      <c r="BU91" s="6"/>
      <c r="BV91" s="3">
        <v>599843</v>
      </c>
      <c r="BW91" s="6">
        <v>48252</v>
      </c>
      <c r="BX91" s="3">
        <v>648095</v>
      </c>
      <c r="BY91" s="3">
        <v>3760591</v>
      </c>
      <c r="BZ91" s="3">
        <v>976442</v>
      </c>
      <c r="CA91" s="3">
        <v>4737033</v>
      </c>
    </row>
    <row r="92" spans="1:79" ht="15" x14ac:dyDescent="0.25">
      <c r="A92" s="3">
        <v>89</v>
      </c>
      <c r="B92" s="3" t="s">
        <v>167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61878</v>
      </c>
      <c r="T92" s="3">
        <v>0</v>
      </c>
      <c r="U92" s="3">
        <v>0</v>
      </c>
      <c r="V92" s="3">
        <v>3030954</v>
      </c>
      <c r="W92" s="3">
        <v>4586898</v>
      </c>
      <c r="X92" s="3">
        <v>7293495</v>
      </c>
      <c r="Y92" s="3">
        <v>285495</v>
      </c>
      <c r="Z92" s="3">
        <v>0</v>
      </c>
      <c r="AA92" s="3">
        <v>515984</v>
      </c>
      <c r="AB92" s="3">
        <v>13420</v>
      </c>
      <c r="AC92" s="3">
        <v>925537</v>
      </c>
      <c r="AD92" s="3">
        <v>1114873</v>
      </c>
      <c r="AE92" s="3">
        <v>0</v>
      </c>
      <c r="AF92" s="3">
        <v>0</v>
      </c>
      <c r="AG92" s="3">
        <v>0</v>
      </c>
      <c r="AH92" s="3">
        <v>0</v>
      </c>
      <c r="AI92" s="3">
        <v>86565</v>
      </c>
      <c r="AJ92" s="3">
        <v>128877</v>
      </c>
      <c r="AK92" s="3">
        <v>30780</v>
      </c>
      <c r="AL92" s="3">
        <v>26718</v>
      </c>
      <c r="AM92" s="3">
        <v>0</v>
      </c>
      <c r="AN92" s="3">
        <v>1105404</v>
      </c>
      <c r="AO92" s="3">
        <v>95208</v>
      </c>
      <c r="AP92" s="3">
        <v>30599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19332685</v>
      </c>
      <c r="BR92" s="3">
        <v>4279491</v>
      </c>
      <c r="BS92" s="3">
        <v>23612176</v>
      </c>
      <c r="BT92" s="3">
        <v>2414729</v>
      </c>
      <c r="BU92" s="6"/>
      <c r="BV92" s="3">
        <v>2414729</v>
      </c>
      <c r="BW92" s="6">
        <v>194246</v>
      </c>
      <c r="BX92" s="3">
        <v>2608975</v>
      </c>
      <c r="BY92" s="3">
        <v>26221151</v>
      </c>
      <c r="BZ92" s="3">
        <v>2123194</v>
      </c>
      <c r="CA92" s="3">
        <v>28344345</v>
      </c>
    </row>
    <row r="93" spans="1:79" ht="15" x14ac:dyDescent="0.25">
      <c r="A93" s="3">
        <v>90</v>
      </c>
      <c r="B93" s="3" t="s">
        <v>168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273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3741</v>
      </c>
      <c r="W93" s="3">
        <v>0</v>
      </c>
      <c r="X93" s="3">
        <v>488839</v>
      </c>
      <c r="Y93" s="3">
        <v>0</v>
      </c>
      <c r="Z93" s="3">
        <v>0</v>
      </c>
      <c r="AA93" s="3">
        <v>0</v>
      </c>
      <c r="AB93" s="3">
        <v>0</v>
      </c>
      <c r="AC93" s="3">
        <v>176</v>
      </c>
      <c r="AD93" s="3">
        <v>4785042</v>
      </c>
      <c r="AE93" s="3">
        <v>0</v>
      </c>
      <c r="AF93" s="3">
        <v>0</v>
      </c>
      <c r="AG93" s="3">
        <v>0</v>
      </c>
      <c r="AH93" s="3">
        <v>0</v>
      </c>
      <c r="AI93" s="3">
        <v>15646</v>
      </c>
      <c r="AJ93" s="3">
        <v>0</v>
      </c>
      <c r="AK93" s="3">
        <v>48083</v>
      </c>
      <c r="AL93" s="3">
        <v>0</v>
      </c>
      <c r="AM93" s="3">
        <v>0</v>
      </c>
      <c r="AN93" s="3">
        <v>199</v>
      </c>
      <c r="AO93" s="3">
        <v>0</v>
      </c>
      <c r="AP93" s="3">
        <v>19705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5361704</v>
      </c>
      <c r="BR93" s="3">
        <v>184616</v>
      </c>
      <c r="BS93" s="3">
        <v>5546320</v>
      </c>
      <c r="BT93" s="3">
        <v>125092</v>
      </c>
      <c r="BU93" s="6"/>
      <c r="BV93" s="3">
        <v>125092</v>
      </c>
      <c r="BW93" s="6">
        <v>15093</v>
      </c>
      <c r="BX93" s="3">
        <v>140185</v>
      </c>
      <c r="BY93" s="3">
        <v>5686505</v>
      </c>
      <c r="BZ93" s="3">
        <v>1234249</v>
      </c>
      <c r="CA93" s="3">
        <v>6920754</v>
      </c>
    </row>
    <row r="94" spans="1:79" ht="15" x14ac:dyDescent="0.25">
      <c r="A94" s="3">
        <v>91</v>
      </c>
      <c r="B94" s="3" t="s">
        <v>169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2329</v>
      </c>
      <c r="N94" s="3">
        <v>0</v>
      </c>
      <c r="O94" s="3">
        <v>41266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250820</v>
      </c>
      <c r="Y94" s="3">
        <v>1411</v>
      </c>
      <c r="Z94" s="3">
        <v>0</v>
      </c>
      <c r="AA94" s="3">
        <v>0</v>
      </c>
      <c r="AB94" s="3">
        <v>0</v>
      </c>
      <c r="AC94" s="3">
        <v>25752</v>
      </c>
      <c r="AD94" s="3">
        <v>941175</v>
      </c>
      <c r="AE94" s="3">
        <v>0</v>
      </c>
      <c r="AF94" s="3">
        <v>0</v>
      </c>
      <c r="AG94" s="3">
        <v>0</v>
      </c>
      <c r="AH94" s="3">
        <v>0</v>
      </c>
      <c r="AI94" s="3">
        <v>6161</v>
      </c>
      <c r="AJ94" s="3">
        <v>726</v>
      </c>
      <c r="AK94" s="3">
        <v>1745</v>
      </c>
      <c r="AL94" s="3">
        <v>0</v>
      </c>
      <c r="AM94" s="3">
        <v>0</v>
      </c>
      <c r="AN94" s="3">
        <v>19</v>
      </c>
      <c r="AO94" s="3">
        <v>0</v>
      </c>
      <c r="AP94" s="3">
        <v>19176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1290580</v>
      </c>
      <c r="BR94" s="3">
        <v>74588</v>
      </c>
      <c r="BS94" s="3">
        <v>1365168</v>
      </c>
      <c r="BT94" s="3">
        <v>2376077</v>
      </c>
      <c r="BU94" s="6"/>
      <c r="BV94" s="3">
        <v>2376077</v>
      </c>
      <c r="BW94" s="6">
        <v>143352</v>
      </c>
      <c r="BX94" s="3">
        <v>2519429</v>
      </c>
      <c r="BY94" s="3">
        <v>3884597</v>
      </c>
      <c r="BZ94" s="3">
        <v>278095</v>
      </c>
      <c r="CA94" s="3">
        <v>4162692</v>
      </c>
    </row>
    <row r="95" spans="1:79" ht="15" x14ac:dyDescent="0.25">
      <c r="A95" s="3">
        <v>92</v>
      </c>
      <c r="B95" s="3" t="s">
        <v>170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56126</v>
      </c>
      <c r="W95" s="3">
        <v>3938</v>
      </c>
      <c r="X95" s="3">
        <v>229598</v>
      </c>
      <c r="Y95" s="3">
        <v>0</v>
      </c>
      <c r="Z95" s="3">
        <v>0</v>
      </c>
      <c r="AA95" s="3">
        <v>0</v>
      </c>
      <c r="AB95" s="3">
        <v>0</v>
      </c>
      <c r="AC95" s="3">
        <v>2507</v>
      </c>
      <c r="AD95" s="3">
        <v>4942115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37831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5272115</v>
      </c>
      <c r="BR95" s="3">
        <v>32349</v>
      </c>
      <c r="BS95" s="3">
        <v>5304464</v>
      </c>
      <c r="BT95" s="3">
        <v>2576275</v>
      </c>
      <c r="BU95" s="6"/>
      <c r="BV95" s="3">
        <v>2576275</v>
      </c>
      <c r="BW95" s="6">
        <v>155431</v>
      </c>
      <c r="BX95" s="3">
        <v>2731706</v>
      </c>
      <c r="BY95" s="3">
        <v>8036170</v>
      </c>
      <c r="BZ95" s="3">
        <v>623970</v>
      </c>
      <c r="CA95" s="3">
        <v>8660140</v>
      </c>
    </row>
    <row r="96" spans="1:79" ht="15" x14ac:dyDescent="0.25">
      <c r="A96" s="3">
        <v>93</v>
      </c>
      <c r="B96" s="3" t="s">
        <v>171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261687</v>
      </c>
      <c r="W96" s="3">
        <v>11331</v>
      </c>
      <c r="X96" s="3">
        <v>609309</v>
      </c>
      <c r="Y96" s="3">
        <v>0</v>
      </c>
      <c r="Z96" s="3">
        <v>2177</v>
      </c>
      <c r="AA96" s="3">
        <v>0</v>
      </c>
      <c r="AB96" s="3">
        <v>25595</v>
      </c>
      <c r="AC96" s="3">
        <v>161901</v>
      </c>
      <c r="AD96" s="3">
        <v>2028130</v>
      </c>
      <c r="AE96" s="3">
        <v>0</v>
      </c>
      <c r="AF96" s="3">
        <v>0</v>
      </c>
      <c r="AG96" s="3">
        <v>0</v>
      </c>
      <c r="AH96" s="3">
        <v>0</v>
      </c>
      <c r="AI96" s="3">
        <v>474206</v>
      </c>
      <c r="AJ96" s="3">
        <v>6</v>
      </c>
      <c r="AK96" s="3">
        <v>3404</v>
      </c>
      <c r="AL96" s="3">
        <v>0</v>
      </c>
      <c r="AM96" s="3">
        <v>0</v>
      </c>
      <c r="AN96" s="3">
        <v>27795</v>
      </c>
      <c r="AO96" s="3">
        <v>8213</v>
      </c>
      <c r="AP96" s="3">
        <v>283395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3897149</v>
      </c>
      <c r="BR96" s="3">
        <v>614390</v>
      </c>
      <c r="BS96" s="3">
        <v>4511539</v>
      </c>
      <c r="BT96" s="3">
        <v>6136884</v>
      </c>
      <c r="BU96" s="6"/>
      <c r="BV96" s="3">
        <v>6136884</v>
      </c>
      <c r="BW96" s="6">
        <v>493666</v>
      </c>
      <c r="BX96" s="3">
        <v>6630550</v>
      </c>
      <c r="BY96" s="3">
        <v>11142089</v>
      </c>
      <c r="BZ96" s="3">
        <v>857003</v>
      </c>
      <c r="CA96" s="3">
        <v>11999092</v>
      </c>
    </row>
    <row r="97" spans="1:79" ht="15" x14ac:dyDescent="0.25">
      <c r="A97" s="3">
        <v>94</v>
      </c>
      <c r="B97" s="3" t="s">
        <v>172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46592</v>
      </c>
      <c r="W97" s="3">
        <v>143246</v>
      </c>
      <c r="X97" s="3">
        <v>1485395</v>
      </c>
      <c r="Y97" s="3">
        <v>797946</v>
      </c>
      <c r="Z97" s="3">
        <v>24928</v>
      </c>
      <c r="AA97" s="3">
        <v>0</v>
      </c>
      <c r="AB97" s="3">
        <v>911</v>
      </c>
      <c r="AC97" s="3">
        <v>4524480</v>
      </c>
      <c r="AD97" s="3">
        <v>16018824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27975</v>
      </c>
      <c r="AK97" s="3">
        <v>1305</v>
      </c>
      <c r="AL97" s="3">
        <v>0</v>
      </c>
      <c r="AM97" s="3">
        <v>2561</v>
      </c>
      <c r="AN97" s="3">
        <v>8850</v>
      </c>
      <c r="AO97" s="3">
        <v>60182</v>
      </c>
      <c r="AP97" s="3">
        <v>31571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23174766</v>
      </c>
      <c r="BR97" s="3">
        <v>1851459</v>
      </c>
      <c r="BS97" s="3">
        <v>25026225</v>
      </c>
      <c r="BT97" s="3">
        <v>12000563</v>
      </c>
      <c r="BU97" s="6"/>
      <c r="BV97" s="3">
        <v>12000563</v>
      </c>
      <c r="BW97" s="6">
        <v>965355</v>
      </c>
      <c r="BX97" s="3">
        <v>12965918</v>
      </c>
      <c r="BY97" s="3">
        <v>37992143</v>
      </c>
      <c r="BZ97" s="3">
        <v>3201212</v>
      </c>
      <c r="CA97" s="3">
        <v>41193355</v>
      </c>
    </row>
    <row r="98" spans="1:79" ht="15" x14ac:dyDescent="0.25">
      <c r="A98" s="3">
        <v>95</v>
      </c>
      <c r="B98" s="3" t="s">
        <v>173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54475</v>
      </c>
      <c r="W98" s="3">
        <v>6910</v>
      </c>
      <c r="X98" s="3">
        <v>204605</v>
      </c>
      <c r="Y98" s="3">
        <v>1298615</v>
      </c>
      <c r="Z98" s="3">
        <v>31288</v>
      </c>
      <c r="AA98" s="3">
        <v>385250</v>
      </c>
      <c r="AB98" s="3">
        <v>135</v>
      </c>
      <c r="AC98" s="3">
        <v>8048920</v>
      </c>
      <c r="AD98" s="3">
        <v>737963</v>
      </c>
      <c r="AE98" s="3">
        <v>0</v>
      </c>
      <c r="AF98" s="3">
        <v>0</v>
      </c>
      <c r="AG98" s="3">
        <v>0</v>
      </c>
      <c r="AH98" s="3">
        <v>0</v>
      </c>
      <c r="AI98" s="3">
        <v>163</v>
      </c>
      <c r="AJ98" s="3">
        <v>296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19878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10788498</v>
      </c>
      <c r="BR98" s="3">
        <v>263636</v>
      </c>
      <c r="BS98" s="3">
        <v>11052134</v>
      </c>
      <c r="BT98" s="3">
        <v>1825700</v>
      </c>
      <c r="BU98" s="6"/>
      <c r="BV98" s="3">
        <v>1825700</v>
      </c>
      <c r="BW98" s="6">
        <v>146863</v>
      </c>
      <c r="BX98" s="3">
        <v>1972563</v>
      </c>
      <c r="BY98" s="3">
        <v>13024697</v>
      </c>
      <c r="BZ98" s="3">
        <v>1431666</v>
      </c>
      <c r="CA98" s="3">
        <v>14456363</v>
      </c>
    </row>
    <row r="99" spans="1:79" ht="15" x14ac:dyDescent="0.25">
      <c r="A99" s="3">
        <v>96</v>
      </c>
      <c r="B99" s="3" t="s">
        <v>174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8437</v>
      </c>
      <c r="W99" s="3">
        <v>108634</v>
      </c>
      <c r="X99" s="3">
        <v>66528</v>
      </c>
      <c r="Y99" s="3">
        <v>43380</v>
      </c>
      <c r="Z99" s="3">
        <v>0</v>
      </c>
      <c r="AA99" s="3">
        <v>8456</v>
      </c>
      <c r="AB99" s="3">
        <v>59</v>
      </c>
      <c r="AC99" s="3">
        <v>2959335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501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3195330</v>
      </c>
      <c r="BR99" s="3">
        <v>175008</v>
      </c>
      <c r="BS99" s="3">
        <v>3370338</v>
      </c>
      <c r="BT99" s="3">
        <v>1402729</v>
      </c>
      <c r="BU99" s="6"/>
      <c r="BV99" s="3">
        <v>1402729</v>
      </c>
      <c r="BW99" s="6">
        <v>282097</v>
      </c>
      <c r="BX99" s="3">
        <v>1684826</v>
      </c>
      <c r="BY99" s="3">
        <v>5055164</v>
      </c>
      <c r="BZ99" s="3">
        <v>581492</v>
      </c>
      <c r="CA99" s="3">
        <v>5636656</v>
      </c>
    </row>
    <row r="100" spans="1:79" ht="15" x14ac:dyDescent="0.25">
      <c r="A100" s="3">
        <v>97</v>
      </c>
      <c r="B100" s="3" t="s">
        <v>175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5293</v>
      </c>
      <c r="Y100" s="3">
        <v>2640</v>
      </c>
      <c r="Z100" s="3">
        <v>0</v>
      </c>
      <c r="AA100" s="3">
        <v>301410</v>
      </c>
      <c r="AB100" s="3">
        <v>0</v>
      </c>
      <c r="AC100" s="3">
        <v>2076634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7378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848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2394203</v>
      </c>
      <c r="BR100" s="3">
        <v>241289</v>
      </c>
      <c r="BS100" s="3">
        <v>2635492</v>
      </c>
      <c r="BT100" s="3">
        <v>484226</v>
      </c>
      <c r="BU100" s="6"/>
      <c r="BV100" s="3">
        <v>484226</v>
      </c>
      <c r="BW100" s="6">
        <v>38951</v>
      </c>
      <c r="BX100" s="3">
        <v>523177</v>
      </c>
      <c r="BY100" s="3">
        <v>3158669</v>
      </c>
      <c r="BZ100" s="3">
        <v>377704</v>
      </c>
      <c r="CA100" s="3">
        <v>3536373</v>
      </c>
    </row>
    <row r="101" spans="1:79" ht="15" x14ac:dyDescent="0.25">
      <c r="A101" s="3">
        <v>98</v>
      </c>
      <c r="B101" s="3" t="s">
        <v>176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1955197</v>
      </c>
      <c r="Y101" s="3">
        <v>103820</v>
      </c>
      <c r="Z101" s="3">
        <v>0</v>
      </c>
      <c r="AA101" s="3">
        <v>75632</v>
      </c>
      <c r="AB101" s="3">
        <v>59</v>
      </c>
      <c r="AC101" s="3">
        <v>4070444</v>
      </c>
      <c r="AD101" s="3">
        <v>112909</v>
      </c>
      <c r="AE101" s="3">
        <v>0</v>
      </c>
      <c r="AF101" s="3">
        <v>0</v>
      </c>
      <c r="AG101" s="3">
        <v>0</v>
      </c>
      <c r="AH101" s="3">
        <v>0</v>
      </c>
      <c r="AI101" s="3">
        <v>38929</v>
      </c>
      <c r="AJ101" s="3">
        <v>2407</v>
      </c>
      <c r="AK101" s="3">
        <v>0</v>
      </c>
      <c r="AL101" s="3">
        <v>0</v>
      </c>
      <c r="AM101" s="3">
        <v>0</v>
      </c>
      <c r="AN101" s="3">
        <v>0</v>
      </c>
      <c r="AO101" s="3">
        <v>1884</v>
      </c>
      <c r="AP101" s="3">
        <v>9450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6370731</v>
      </c>
      <c r="BR101" s="3">
        <v>875025</v>
      </c>
      <c r="BS101" s="3">
        <v>7245756</v>
      </c>
      <c r="BT101" s="3">
        <v>1347937</v>
      </c>
      <c r="BU101" s="6"/>
      <c r="BV101" s="3">
        <v>1347937</v>
      </c>
      <c r="BW101" s="6">
        <v>108430</v>
      </c>
      <c r="BX101" s="3">
        <v>1456367</v>
      </c>
      <c r="BY101" s="3">
        <v>8702123</v>
      </c>
      <c r="BZ101" s="3">
        <v>745099</v>
      </c>
      <c r="CA101" s="3">
        <v>9447222</v>
      </c>
    </row>
    <row r="102" spans="1:79" ht="15" x14ac:dyDescent="0.25">
      <c r="A102" s="3">
        <v>99</v>
      </c>
      <c r="B102" s="3" t="s">
        <v>177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4143</v>
      </c>
      <c r="Y102" s="3">
        <v>1310510</v>
      </c>
      <c r="Z102" s="3">
        <v>171137</v>
      </c>
      <c r="AA102" s="3">
        <v>810597</v>
      </c>
      <c r="AB102" s="3">
        <v>28</v>
      </c>
      <c r="AC102" s="3">
        <v>944</v>
      </c>
      <c r="AD102" s="3">
        <v>3</v>
      </c>
      <c r="AE102" s="3">
        <v>0</v>
      </c>
      <c r="AF102" s="3">
        <v>0</v>
      </c>
      <c r="AG102" s="3">
        <v>0</v>
      </c>
      <c r="AH102" s="3">
        <v>0</v>
      </c>
      <c r="AI102" s="3">
        <v>16520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33106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2346988</v>
      </c>
      <c r="BR102" s="3">
        <v>-1309</v>
      </c>
      <c r="BS102" s="3">
        <v>2345679</v>
      </c>
      <c r="BT102" s="3">
        <v>10115758</v>
      </c>
      <c r="BU102" s="6"/>
      <c r="BV102" s="3">
        <v>10115758</v>
      </c>
      <c r="BW102" s="6">
        <v>813736</v>
      </c>
      <c r="BX102" s="3">
        <v>10929494</v>
      </c>
      <c r="BY102" s="3">
        <v>13275173</v>
      </c>
      <c r="BZ102" s="3">
        <v>357197</v>
      </c>
      <c r="CA102" s="3">
        <v>13632370</v>
      </c>
    </row>
    <row r="103" spans="1:79" ht="15" x14ac:dyDescent="0.25">
      <c r="A103" s="3">
        <v>100</v>
      </c>
      <c r="B103" s="3" t="s">
        <v>178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15734</v>
      </c>
      <c r="W103" s="3">
        <v>0</v>
      </c>
      <c r="X103" s="3">
        <v>9636</v>
      </c>
      <c r="Y103" s="3">
        <v>202109</v>
      </c>
      <c r="Z103" s="3">
        <v>75</v>
      </c>
      <c r="AA103" s="3">
        <v>1327629</v>
      </c>
      <c r="AB103" s="3">
        <v>13</v>
      </c>
      <c r="AC103" s="3">
        <v>1226392</v>
      </c>
      <c r="AD103" s="3">
        <v>220890</v>
      </c>
      <c r="AE103" s="3">
        <v>0</v>
      </c>
      <c r="AF103" s="3">
        <v>0</v>
      </c>
      <c r="AG103" s="3">
        <v>0</v>
      </c>
      <c r="AH103" s="3">
        <v>0</v>
      </c>
      <c r="AI103" s="3">
        <v>1289</v>
      </c>
      <c r="AJ103" s="3">
        <v>2151</v>
      </c>
      <c r="AK103" s="3">
        <v>3325</v>
      </c>
      <c r="AL103" s="3">
        <v>0</v>
      </c>
      <c r="AM103" s="3">
        <v>0</v>
      </c>
      <c r="AN103" s="3">
        <v>0</v>
      </c>
      <c r="AO103" s="3">
        <v>19654</v>
      </c>
      <c r="AP103" s="3">
        <v>22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3028919</v>
      </c>
      <c r="BR103" s="3">
        <v>598357</v>
      </c>
      <c r="BS103" s="3">
        <v>3627276</v>
      </c>
      <c r="BT103" s="3">
        <v>6556335</v>
      </c>
      <c r="BU103" s="6"/>
      <c r="BV103" s="3">
        <v>6556335</v>
      </c>
      <c r="BW103" s="6">
        <v>527407</v>
      </c>
      <c r="BX103" s="3">
        <v>7083742</v>
      </c>
      <c r="BY103" s="3">
        <v>10711018</v>
      </c>
      <c r="BZ103" s="3">
        <v>134065</v>
      </c>
      <c r="CA103" s="3">
        <v>10845083</v>
      </c>
    </row>
    <row r="104" spans="1:79" ht="15" x14ac:dyDescent="0.25">
      <c r="A104" s="3">
        <v>101</v>
      </c>
      <c r="B104" s="3" t="s">
        <v>179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1560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777</v>
      </c>
      <c r="W104" s="3">
        <v>0</v>
      </c>
      <c r="X104" s="3">
        <v>29812</v>
      </c>
      <c r="Y104" s="3">
        <v>385703</v>
      </c>
      <c r="Z104" s="3">
        <v>1679844</v>
      </c>
      <c r="AA104" s="3">
        <v>73316</v>
      </c>
      <c r="AB104" s="3">
        <v>519883</v>
      </c>
      <c r="AC104" s="3">
        <v>767937</v>
      </c>
      <c r="AD104" s="3">
        <v>287464</v>
      </c>
      <c r="AE104" s="3">
        <v>0</v>
      </c>
      <c r="AF104" s="3">
        <v>0</v>
      </c>
      <c r="AG104" s="3">
        <v>0</v>
      </c>
      <c r="AH104" s="3">
        <v>0</v>
      </c>
      <c r="AI104" s="3">
        <v>1933</v>
      </c>
      <c r="AJ104" s="3">
        <v>0</v>
      </c>
      <c r="AK104" s="3">
        <v>52786</v>
      </c>
      <c r="AL104" s="3">
        <v>0</v>
      </c>
      <c r="AM104" s="3">
        <v>15756</v>
      </c>
      <c r="AN104" s="3">
        <v>0</v>
      </c>
      <c r="AO104" s="3">
        <v>1356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3818127</v>
      </c>
      <c r="BR104" s="3">
        <v>970701</v>
      </c>
      <c r="BS104" s="3">
        <v>4788828</v>
      </c>
      <c r="BT104" s="3">
        <v>2050693</v>
      </c>
      <c r="BU104" s="6"/>
      <c r="BV104" s="3">
        <v>2050693</v>
      </c>
      <c r="BW104" s="6">
        <v>164962</v>
      </c>
      <c r="BX104" s="3">
        <v>2215655</v>
      </c>
      <c r="BY104" s="3">
        <v>7004483</v>
      </c>
      <c r="BZ104" s="3">
        <v>510342</v>
      </c>
      <c r="CA104" s="3">
        <v>7514825</v>
      </c>
    </row>
    <row r="105" spans="1:79" ht="15" x14ac:dyDescent="0.25">
      <c r="A105" s="3">
        <v>102</v>
      </c>
      <c r="B105" s="3" t="s">
        <v>180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31266</v>
      </c>
      <c r="W105" s="3">
        <v>0</v>
      </c>
      <c r="X105" s="3">
        <v>136141</v>
      </c>
      <c r="Y105" s="3">
        <v>123154</v>
      </c>
      <c r="Z105" s="3">
        <v>0</v>
      </c>
      <c r="AA105" s="3">
        <v>1160959</v>
      </c>
      <c r="AB105" s="3">
        <v>1290610</v>
      </c>
      <c r="AC105" s="3">
        <v>769069</v>
      </c>
      <c r="AD105" s="3">
        <v>677051</v>
      </c>
      <c r="AE105" s="3">
        <v>0</v>
      </c>
      <c r="AF105" s="3">
        <v>0</v>
      </c>
      <c r="AG105" s="3">
        <v>0</v>
      </c>
      <c r="AH105" s="3">
        <v>68767</v>
      </c>
      <c r="AI105" s="3">
        <v>45732</v>
      </c>
      <c r="AJ105" s="3">
        <v>43245</v>
      </c>
      <c r="AK105" s="3">
        <v>0</v>
      </c>
      <c r="AL105" s="3">
        <v>0</v>
      </c>
      <c r="AM105" s="3">
        <v>14820</v>
      </c>
      <c r="AN105" s="3">
        <v>0</v>
      </c>
      <c r="AO105" s="3">
        <v>490912</v>
      </c>
      <c r="AP105" s="3">
        <v>16735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4868461</v>
      </c>
      <c r="BR105" s="3">
        <v>168125</v>
      </c>
      <c r="BS105" s="3">
        <v>5036586</v>
      </c>
      <c r="BT105" s="3">
        <v>4787611</v>
      </c>
      <c r="BU105" s="6"/>
      <c r="BV105" s="3">
        <v>4787611</v>
      </c>
      <c r="BW105" s="6">
        <v>385127</v>
      </c>
      <c r="BX105" s="3">
        <v>5172738</v>
      </c>
      <c r="BY105" s="3">
        <v>10209324</v>
      </c>
      <c r="BZ105" s="3">
        <v>991791</v>
      </c>
      <c r="CA105" s="3">
        <v>11201115</v>
      </c>
    </row>
    <row r="106" spans="1:79" ht="15" x14ac:dyDescent="0.25">
      <c r="A106" s="3">
        <v>103</v>
      </c>
      <c r="B106" s="3" t="s">
        <v>181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424092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954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425046</v>
      </c>
      <c r="BR106" s="3">
        <v>97935</v>
      </c>
      <c r="BS106" s="3">
        <v>522981</v>
      </c>
      <c r="BT106" s="3">
        <v>190249</v>
      </c>
      <c r="BU106" s="6"/>
      <c r="BV106" s="3">
        <v>190249</v>
      </c>
      <c r="BW106" s="6">
        <v>25064</v>
      </c>
      <c r="BX106" s="3">
        <v>215313</v>
      </c>
      <c r="BY106" s="3">
        <v>738294</v>
      </c>
      <c r="BZ106" s="3">
        <v>102859</v>
      </c>
      <c r="CA106" s="3">
        <v>841153</v>
      </c>
    </row>
    <row r="107" spans="1:79" ht="15" x14ac:dyDescent="0.25">
      <c r="A107" s="3">
        <v>104</v>
      </c>
      <c r="B107" s="3" t="s">
        <v>182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20307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71100</v>
      </c>
      <c r="AE107" s="3">
        <v>1198969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1290376</v>
      </c>
      <c r="BR107" s="3">
        <v>10476</v>
      </c>
      <c r="BS107" s="3">
        <v>1300852</v>
      </c>
      <c r="BT107" s="3">
        <v>2971658</v>
      </c>
      <c r="BU107" s="6"/>
      <c r="BV107" s="3">
        <v>2971658</v>
      </c>
      <c r="BW107" s="6">
        <v>594331</v>
      </c>
      <c r="BX107" s="3">
        <v>3565989</v>
      </c>
      <c r="BY107" s="3">
        <v>4866841</v>
      </c>
      <c r="BZ107" s="3">
        <v>0</v>
      </c>
      <c r="CA107" s="3">
        <v>4866841</v>
      </c>
    </row>
    <row r="108" spans="1:79" ht="15" x14ac:dyDescent="0.25">
      <c r="A108" s="3">
        <v>105</v>
      </c>
      <c r="B108" s="3" t="s">
        <v>183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105198</v>
      </c>
      <c r="Y108" s="3">
        <v>0</v>
      </c>
      <c r="Z108" s="3">
        <v>0</v>
      </c>
      <c r="AA108" s="3">
        <v>0</v>
      </c>
      <c r="AB108" s="3">
        <v>0</v>
      </c>
      <c r="AC108" s="3">
        <v>110321</v>
      </c>
      <c r="AD108" s="3">
        <v>31985</v>
      </c>
      <c r="AE108" s="3">
        <v>1187954</v>
      </c>
      <c r="AF108" s="3">
        <v>0</v>
      </c>
      <c r="AG108" s="3">
        <v>0</v>
      </c>
      <c r="AH108" s="3">
        <v>0</v>
      </c>
      <c r="AI108" s="3">
        <v>112</v>
      </c>
      <c r="AJ108" s="3">
        <v>10440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1446010</v>
      </c>
      <c r="BR108" s="3">
        <v>170068</v>
      </c>
      <c r="BS108" s="3">
        <v>1616078</v>
      </c>
      <c r="BT108" s="3">
        <v>326746</v>
      </c>
      <c r="BU108" s="6"/>
      <c r="BV108" s="3">
        <v>326746</v>
      </c>
      <c r="BW108" s="6">
        <v>26283</v>
      </c>
      <c r="BX108" s="3">
        <v>353029</v>
      </c>
      <c r="BY108" s="3">
        <v>1969107</v>
      </c>
      <c r="BZ108" s="3">
        <v>118486</v>
      </c>
      <c r="CA108" s="3">
        <v>2087593</v>
      </c>
    </row>
    <row r="109" spans="1:79" ht="15" x14ac:dyDescent="0.25">
      <c r="A109" s="3">
        <v>106</v>
      </c>
      <c r="B109" s="3" t="s">
        <v>184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147858</v>
      </c>
      <c r="Y109" s="3">
        <v>0</v>
      </c>
      <c r="Z109" s="3">
        <v>0</v>
      </c>
      <c r="AA109" s="3">
        <v>0</v>
      </c>
      <c r="AB109" s="3">
        <v>0</v>
      </c>
      <c r="AC109" s="3">
        <v>97522</v>
      </c>
      <c r="AD109" s="3">
        <v>863668</v>
      </c>
      <c r="AE109" s="3">
        <v>47881327</v>
      </c>
      <c r="AF109" s="3">
        <v>0</v>
      </c>
      <c r="AG109" s="3">
        <v>0</v>
      </c>
      <c r="AH109" s="3">
        <v>0</v>
      </c>
      <c r="AI109" s="3">
        <v>22526</v>
      </c>
      <c r="AJ109" s="3">
        <v>0</v>
      </c>
      <c r="AK109" s="3">
        <v>104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49013005</v>
      </c>
      <c r="BR109" s="3">
        <v>4814742</v>
      </c>
      <c r="BS109" s="3">
        <v>53827747</v>
      </c>
      <c r="BT109" s="3">
        <v>2895689</v>
      </c>
      <c r="BU109" s="6"/>
      <c r="BV109" s="3">
        <v>2895689</v>
      </c>
      <c r="BW109" s="6">
        <v>349404</v>
      </c>
      <c r="BX109" s="3">
        <v>3245093</v>
      </c>
      <c r="BY109" s="3">
        <v>57072840</v>
      </c>
      <c r="BZ109" s="3">
        <v>8565684</v>
      </c>
      <c r="CA109" s="3">
        <v>65638524</v>
      </c>
    </row>
    <row r="110" spans="1:79" ht="15" x14ac:dyDescent="0.25">
      <c r="A110" s="3">
        <v>107</v>
      </c>
      <c r="B110" s="3" t="s">
        <v>185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4862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107896</v>
      </c>
      <c r="AE110" s="3">
        <v>13247095</v>
      </c>
      <c r="AF110" s="3">
        <v>0</v>
      </c>
      <c r="AG110" s="3">
        <v>0</v>
      </c>
      <c r="AH110" s="3">
        <v>0</v>
      </c>
      <c r="AI110" s="3">
        <v>10127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13369980</v>
      </c>
      <c r="BR110" s="3">
        <v>778124</v>
      </c>
      <c r="BS110" s="3">
        <v>14148104</v>
      </c>
      <c r="BT110" s="3">
        <v>277877</v>
      </c>
      <c r="BU110" s="6"/>
      <c r="BV110" s="3">
        <v>277877</v>
      </c>
      <c r="BW110" s="6">
        <v>91523</v>
      </c>
      <c r="BX110" s="3">
        <v>369400</v>
      </c>
      <c r="BY110" s="3">
        <v>14517504</v>
      </c>
      <c r="BZ110" s="3">
        <v>1380105</v>
      </c>
      <c r="CA110" s="3">
        <v>15897609</v>
      </c>
    </row>
    <row r="111" spans="1:79" ht="15" x14ac:dyDescent="0.25">
      <c r="A111" s="3">
        <v>108</v>
      </c>
      <c r="B111" s="3" t="s">
        <v>186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11376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39253</v>
      </c>
      <c r="AE111" s="3">
        <v>3244197</v>
      </c>
      <c r="AF111" s="3">
        <v>0</v>
      </c>
      <c r="AG111" s="3">
        <v>0</v>
      </c>
      <c r="AH111" s="3">
        <v>0</v>
      </c>
      <c r="AI111" s="3">
        <v>66911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3361737</v>
      </c>
      <c r="BR111" s="3">
        <v>28022</v>
      </c>
      <c r="BS111" s="3">
        <v>3389759</v>
      </c>
      <c r="BT111" s="3">
        <v>102581</v>
      </c>
      <c r="BU111" s="6"/>
      <c r="BV111" s="3">
        <v>102581</v>
      </c>
      <c r="BW111" s="6">
        <v>47187</v>
      </c>
      <c r="BX111" s="3">
        <v>149768</v>
      </c>
      <c r="BY111" s="3">
        <v>3539527</v>
      </c>
      <c r="BZ111" s="3">
        <v>991564</v>
      </c>
      <c r="CA111" s="3">
        <v>4531091</v>
      </c>
    </row>
    <row r="112" spans="1:79" ht="15" x14ac:dyDescent="0.25">
      <c r="A112" s="3">
        <v>109</v>
      </c>
      <c r="B112" s="3" t="s">
        <v>187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30</v>
      </c>
      <c r="AE112" s="3">
        <v>458613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458643</v>
      </c>
      <c r="BR112" s="3">
        <v>-2655</v>
      </c>
      <c r="BS112" s="3">
        <v>455988</v>
      </c>
      <c r="BT112" s="3">
        <v>3258673</v>
      </c>
      <c r="BU112" s="6"/>
      <c r="BV112" s="3">
        <v>3258673</v>
      </c>
      <c r="BW112" s="6"/>
      <c r="BX112" s="3">
        <v>3258673</v>
      </c>
      <c r="BY112" s="3">
        <v>3714661</v>
      </c>
      <c r="BZ112" s="3">
        <v>22810</v>
      </c>
      <c r="CA112" s="3">
        <v>3737471</v>
      </c>
    </row>
    <row r="113" spans="1:79" ht="15" x14ac:dyDescent="0.25">
      <c r="A113" s="3">
        <v>110</v>
      </c>
      <c r="B113" s="3" t="s">
        <v>188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2176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150107</v>
      </c>
      <c r="AE113" s="3">
        <v>2277293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20807</v>
      </c>
      <c r="AL113" s="3">
        <v>0</v>
      </c>
      <c r="AM113" s="3">
        <v>0</v>
      </c>
      <c r="AN113" s="3">
        <v>1122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2451505</v>
      </c>
      <c r="BR113" s="3">
        <v>-1733</v>
      </c>
      <c r="BS113" s="3">
        <v>2449772</v>
      </c>
      <c r="BT113" s="3">
        <v>46</v>
      </c>
      <c r="BU113" s="6"/>
      <c r="BV113" s="3">
        <v>46</v>
      </c>
      <c r="BW113" s="6"/>
      <c r="BX113" s="3">
        <v>46</v>
      </c>
      <c r="BY113" s="3">
        <v>2449818</v>
      </c>
      <c r="BZ113" s="3">
        <v>205828</v>
      </c>
      <c r="CA113" s="3">
        <v>2655646</v>
      </c>
    </row>
    <row r="114" spans="1:79" ht="15" x14ac:dyDescent="0.25">
      <c r="A114" s="3">
        <v>111</v>
      </c>
      <c r="B114" s="3" t="s">
        <v>189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97867</v>
      </c>
      <c r="T114" s="3">
        <v>0</v>
      </c>
      <c r="U114" s="3">
        <v>0</v>
      </c>
      <c r="V114" s="3">
        <v>0</v>
      </c>
      <c r="W114" s="3">
        <v>2906910</v>
      </c>
      <c r="X114" s="3">
        <v>1224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102293</v>
      </c>
      <c r="AK114" s="3">
        <v>0</v>
      </c>
      <c r="AL114" s="3">
        <v>0</v>
      </c>
      <c r="AM114" s="3">
        <v>0</v>
      </c>
      <c r="AN114" s="3">
        <v>0</v>
      </c>
      <c r="AO114" s="3">
        <v>15020153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18128447</v>
      </c>
      <c r="BR114" s="3">
        <v>494023</v>
      </c>
      <c r="BS114" s="3">
        <v>18622470</v>
      </c>
      <c r="BT114" s="3">
        <v>36948046</v>
      </c>
      <c r="BU114" s="6"/>
      <c r="BV114" s="3">
        <v>36948046</v>
      </c>
      <c r="BW114" s="6">
        <v>2147953</v>
      </c>
      <c r="BX114" s="3">
        <v>39095999</v>
      </c>
      <c r="BY114" s="3">
        <v>57718469</v>
      </c>
      <c r="BZ114" s="3">
        <v>1587072</v>
      </c>
      <c r="CA114" s="3">
        <v>59305541</v>
      </c>
    </row>
    <row r="115" spans="1:79" ht="15" x14ac:dyDescent="0.25">
      <c r="A115" s="3">
        <v>112</v>
      </c>
      <c r="B115" s="3" t="s">
        <v>190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418</v>
      </c>
      <c r="N115" s="3">
        <v>13</v>
      </c>
      <c r="O115" s="3">
        <v>0</v>
      </c>
      <c r="P115" s="3">
        <v>5271</v>
      </c>
      <c r="Q115" s="3">
        <v>0</v>
      </c>
      <c r="R115" s="3">
        <v>0</v>
      </c>
      <c r="S115" s="3">
        <v>62097</v>
      </c>
      <c r="T115" s="3">
        <v>9866</v>
      </c>
      <c r="U115" s="3">
        <v>76649</v>
      </c>
      <c r="V115" s="3">
        <v>133245</v>
      </c>
      <c r="W115" s="3">
        <v>179489</v>
      </c>
      <c r="X115" s="3">
        <v>4250966</v>
      </c>
      <c r="Y115" s="3">
        <v>3737</v>
      </c>
      <c r="Z115" s="3">
        <v>101981</v>
      </c>
      <c r="AA115" s="3">
        <v>38118</v>
      </c>
      <c r="AB115" s="3">
        <v>8280</v>
      </c>
      <c r="AC115" s="3">
        <v>84242</v>
      </c>
      <c r="AD115" s="3">
        <v>288794</v>
      </c>
      <c r="AE115" s="3">
        <v>245165</v>
      </c>
      <c r="AF115" s="3">
        <v>25129</v>
      </c>
      <c r="AG115" s="3">
        <v>386850</v>
      </c>
      <c r="AH115" s="3">
        <v>5218</v>
      </c>
      <c r="AI115" s="3">
        <v>292928</v>
      </c>
      <c r="AJ115" s="3">
        <v>270717</v>
      </c>
      <c r="AK115" s="3">
        <v>290904</v>
      </c>
      <c r="AL115" s="3">
        <v>299085</v>
      </c>
      <c r="AM115" s="3">
        <v>336086</v>
      </c>
      <c r="AN115" s="3">
        <v>411689</v>
      </c>
      <c r="AO115" s="3">
        <v>1282310</v>
      </c>
      <c r="AP115" s="3">
        <v>21330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9110577</v>
      </c>
      <c r="BR115" s="3">
        <v>1421799</v>
      </c>
      <c r="BS115" s="3">
        <v>10532376</v>
      </c>
      <c r="BT115" s="3">
        <v>6173961</v>
      </c>
      <c r="BU115" s="6"/>
      <c r="BV115" s="3">
        <v>6173961</v>
      </c>
      <c r="BW115" s="6">
        <v>993341</v>
      </c>
      <c r="BX115" s="3">
        <v>7167302</v>
      </c>
      <c r="BY115" s="3">
        <v>17699678</v>
      </c>
      <c r="BZ115" s="3">
        <v>3259194</v>
      </c>
      <c r="CA115" s="3">
        <v>20958872</v>
      </c>
    </row>
    <row r="116" spans="1:79" ht="15" x14ac:dyDescent="0.25">
      <c r="A116" s="3">
        <v>113</v>
      </c>
      <c r="B116" s="3" t="s">
        <v>191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592</v>
      </c>
      <c r="N116" s="3">
        <v>125</v>
      </c>
      <c r="O116" s="3">
        <v>660</v>
      </c>
      <c r="P116" s="3">
        <v>1858</v>
      </c>
      <c r="Q116" s="3">
        <v>176</v>
      </c>
      <c r="R116" s="3">
        <v>887</v>
      </c>
      <c r="S116" s="3">
        <v>4753</v>
      </c>
      <c r="T116" s="3">
        <v>0</v>
      </c>
      <c r="U116" s="3">
        <v>0</v>
      </c>
      <c r="V116" s="3">
        <v>77900</v>
      </c>
      <c r="W116" s="3">
        <v>0</v>
      </c>
      <c r="X116" s="3">
        <v>1106</v>
      </c>
      <c r="Y116" s="3">
        <v>0</v>
      </c>
      <c r="Z116" s="3">
        <v>0</v>
      </c>
      <c r="AA116" s="3">
        <v>0</v>
      </c>
      <c r="AB116" s="3">
        <v>0</v>
      </c>
      <c r="AC116" s="3">
        <v>1301</v>
      </c>
      <c r="AD116" s="3">
        <v>6287</v>
      </c>
      <c r="AE116" s="3">
        <v>43998</v>
      </c>
      <c r="AF116" s="3">
        <v>0</v>
      </c>
      <c r="AG116" s="3">
        <v>41068</v>
      </c>
      <c r="AH116" s="3">
        <v>312</v>
      </c>
      <c r="AI116" s="3">
        <v>17283</v>
      </c>
      <c r="AJ116" s="3">
        <v>34058</v>
      </c>
      <c r="AK116" s="3">
        <v>803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269076800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269309967</v>
      </c>
      <c r="BR116" s="3">
        <v>-1070320</v>
      </c>
      <c r="BS116" s="3">
        <v>268239647</v>
      </c>
      <c r="BT116" s="3">
        <v>761172</v>
      </c>
      <c r="BU116" s="6"/>
      <c r="BV116" s="3">
        <v>761172</v>
      </c>
      <c r="BW116" s="6">
        <v>0</v>
      </c>
      <c r="BX116" s="3">
        <v>761172</v>
      </c>
      <c r="BY116" s="3">
        <v>269000819</v>
      </c>
      <c r="BZ116" s="3">
        <v>0</v>
      </c>
      <c r="CA116" s="3">
        <v>269000819</v>
      </c>
    </row>
    <row r="117" spans="1:79" ht="15" x14ac:dyDescent="0.25">
      <c r="A117" s="3">
        <v>114</v>
      </c>
      <c r="B117" s="3" t="s">
        <v>44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8554</v>
      </c>
      <c r="N117" s="3">
        <v>267</v>
      </c>
      <c r="O117" s="3">
        <v>3047</v>
      </c>
      <c r="P117" s="3">
        <v>335673</v>
      </c>
      <c r="Q117" s="3">
        <v>5091</v>
      </c>
      <c r="R117" s="3">
        <v>224</v>
      </c>
      <c r="S117" s="3">
        <v>54757</v>
      </c>
      <c r="T117" s="3">
        <v>11586</v>
      </c>
      <c r="U117" s="3">
        <v>300</v>
      </c>
      <c r="V117" s="3">
        <v>273159</v>
      </c>
      <c r="W117" s="3">
        <v>9794</v>
      </c>
      <c r="X117" s="3">
        <v>55784</v>
      </c>
      <c r="Y117" s="3">
        <v>38</v>
      </c>
      <c r="Z117" s="3">
        <v>0</v>
      </c>
      <c r="AA117" s="3">
        <v>0</v>
      </c>
      <c r="AB117" s="3">
        <v>57</v>
      </c>
      <c r="AC117" s="3">
        <v>17048</v>
      </c>
      <c r="AD117" s="3">
        <v>5716</v>
      </c>
      <c r="AE117" s="3">
        <v>27358</v>
      </c>
      <c r="AF117" s="3">
        <v>29545</v>
      </c>
      <c r="AG117" s="3">
        <v>106449</v>
      </c>
      <c r="AH117" s="3">
        <v>2247</v>
      </c>
      <c r="AI117" s="3">
        <v>0</v>
      </c>
      <c r="AJ117" s="3">
        <v>0</v>
      </c>
      <c r="AK117" s="3">
        <v>0</v>
      </c>
      <c r="AL117" s="3">
        <v>22270</v>
      </c>
      <c r="AM117" s="3">
        <v>49</v>
      </c>
      <c r="AN117" s="3">
        <v>556</v>
      </c>
      <c r="AO117" s="3">
        <v>2263</v>
      </c>
      <c r="AP117" s="3">
        <v>0</v>
      </c>
      <c r="AQ117" s="3">
        <v>0</v>
      </c>
      <c r="AR117" s="3">
        <v>67383900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68355732</v>
      </c>
      <c r="BR117" s="3">
        <v>-510074</v>
      </c>
      <c r="BS117" s="3">
        <v>67845658</v>
      </c>
      <c r="BT117" s="3">
        <v>0</v>
      </c>
      <c r="BU117" s="6"/>
      <c r="BV117" s="3">
        <v>0</v>
      </c>
      <c r="BW117" s="6">
        <v>0</v>
      </c>
      <c r="BX117" s="3">
        <v>0</v>
      </c>
      <c r="BY117" s="3">
        <v>67845658</v>
      </c>
      <c r="BZ117" s="3">
        <v>0</v>
      </c>
      <c r="CA117" s="3">
        <v>67845658</v>
      </c>
    </row>
    <row r="118" spans="1:79" ht="15" x14ac:dyDescent="0.25">
      <c r="A118" s="3">
        <v>115</v>
      </c>
      <c r="B118" s="3" t="s">
        <v>45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1920818</v>
      </c>
      <c r="AG118" s="3">
        <v>1660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7432700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9355178</v>
      </c>
      <c r="BR118" s="3">
        <v>-24058</v>
      </c>
      <c r="BS118" s="3">
        <v>9331120</v>
      </c>
      <c r="BT118" s="3">
        <v>0</v>
      </c>
      <c r="BU118" s="6"/>
      <c r="BV118" s="3">
        <v>0</v>
      </c>
      <c r="BW118" s="6"/>
      <c r="BX118" s="3">
        <v>0</v>
      </c>
      <c r="BY118" s="3">
        <v>9331120</v>
      </c>
      <c r="BZ118" s="3">
        <v>0</v>
      </c>
      <c r="CA118" s="3">
        <v>9331120</v>
      </c>
    </row>
    <row r="119" spans="1:79" ht="15" x14ac:dyDescent="0.25">
      <c r="A119" s="3">
        <v>116</v>
      </c>
      <c r="B119" s="3" t="s">
        <v>192</v>
      </c>
      <c r="C119" s="3">
        <v>4515800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122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6491200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11007122</v>
      </c>
      <c r="BR119" s="3">
        <v>-85235</v>
      </c>
      <c r="BS119" s="3">
        <v>10921887</v>
      </c>
      <c r="BT119" s="3">
        <v>0</v>
      </c>
      <c r="BU119" s="6"/>
      <c r="BV119" s="3">
        <v>0</v>
      </c>
      <c r="BW119" s="6">
        <v>0</v>
      </c>
      <c r="BX119" s="3">
        <v>0</v>
      </c>
      <c r="BY119" s="3">
        <v>10921887</v>
      </c>
      <c r="BZ119" s="3">
        <v>0</v>
      </c>
      <c r="CA119" s="3">
        <v>10921887</v>
      </c>
    </row>
    <row r="120" spans="1:79" ht="15" x14ac:dyDescent="0.25">
      <c r="A120" s="3">
        <v>117</v>
      </c>
      <c r="B120" s="3" t="s">
        <v>54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3163473</v>
      </c>
      <c r="N120" s="3">
        <v>740641</v>
      </c>
      <c r="O120" s="3">
        <v>3940235</v>
      </c>
      <c r="P120" s="3">
        <v>1867567</v>
      </c>
      <c r="Q120" s="3">
        <v>416193</v>
      </c>
      <c r="R120" s="3">
        <v>133717</v>
      </c>
      <c r="S120" s="3">
        <v>6814372</v>
      </c>
      <c r="T120" s="3">
        <v>1159110</v>
      </c>
      <c r="U120" s="3">
        <v>475095</v>
      </c>
      <c r="V120" s="3">
        <v>4950072</v>
      </c>
      <c r="W120" s="3">
        <v>1225537</v>
      </c>
      <c r="X120" s="3">
        <v>1820564</v>
      </c>
      <c r="Y120" s="3">
        <v>737864</v>
      </c>
      <c r="Z120" s="3">
        <v>466231</v>
      </c>
      <c r="AA120" s="3">
        <v>601483</v>
      </c>
      <c r="AB120" s="3">
        <v>212609</v>
      </c>
      <c r="AC120" s="3">
        <v>2129717</v>
      </c>
      <c r="AD120" s="3">
        <v>3387660</v>
      </c>
      <c r="AE120" s="3">
        <v>2877044</v>
      </c>
      <c r="AF120" s="3">
        <v>704815</v>
      </c>
      <c r="AG120" s="3">
        <v>4856803</v>
      </c>
      <c r="AH120" s="3">
        <v>2451667</v>
      </c>
      <c r="AI120" s="3">
        <v>1301255</v>
      </c>
      <c r="AJ120" s="3">
        <v>1187422</v>
      </c>
      <c r="AK120" s="3">
        <v>817815</v>
      </c>
      <c r="AL120" s="3">
        <v>267167</v>
      </c>
      <c r="AM120" s="3">
        <v>187837</v>
      </c>
      <c r="AN120" s="3">
        <v>737013</v>
      </c>
      <c r="AO120" s="3">
        <v>2858852</v>
      </c>
      <c r="AP120" s="3">
        <v>452816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161804744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214747390</v>
      </c>
      <c r="BR120" s="3">
        <v>-1183223</v>
      </c>
      <c r="BS120" s="3">
        <v>213564167</v>
      </c>
      <c r="BT120" s="3">
        <v>0</v>
      </c>
      <c r="BU120" s="6"/>
      <c r="BV120" s="3">
        <v>0</v>
      </c>
      <c r="BW120" s="6">
        <v>0</v>
      </c>
      <c r="BX120" s="3">
        <v>0</v>
      </c>
      <c r="BY120" s="3">
        <v>213564167</v>
      </c>
      <c r="BZ120" s="3">
        <v>-213564167</v>
      </c>
      <c r="CA120" s="3">
        <v>0</v>
      </c>
    </row>
    <row r="121" spans="1:79" ht="15" x14ac:dyDescent="0.25">
      <c r="A121" s="3">
        <v>118</v>
      </c>
      <c r="B121" s="3" t="s">
        <v>193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13294656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13294656</v>
      </c>
      <c r="BR121" s="3">
        <v>-276869</v>
      </c>
      <c r="BS121" s="3">
        <v>13017787</v>
      </c>
      <c r="BT121" s="3">
        <v>0</v>
      </c>
      <c r="BU121" s="6"/>
      <c r="BV121" s="3">
        <v>0</v>
      </c>
      <c r="BW121" s="6">
        <v>0</v>
      </c>
      <c r="BX121" s="3">
        <v>0</v>
      </c>
      <c r="BY121" s="3">
        <v>13017787</v>
      </c>
      <c r="BZ121" s="3">
        <v>0</v>
      </c>
      <c r="CA121" s="3">
        <v>13017787</v>
      </c>
    </row>
    <row r="122" spans="1:79" ht="15" x14ac:dyDescent="0.25">
      <c r="A122" s="3">
        <v>119</v>
      </c>
      <c r="B122" s="3" t="s">
        <v>55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1982</v>
      </c>
      <c r="P122" s="3">
        <v>23666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37115100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37140748</v>
      </c>
      <c r="BR122" s="3">
        <v>219006</v>
      </c>
      <c r="BS122" s="3">
        <v>37359754</v>
      </c>
      <c r="BT122" s="3">
        <v>0</v>
      </c>
      <c r="BU122" s="6"/>
      <c r="BV122" s="3">
        <v>0</v>
      </c>
      <c r="BW122" s="6">
        <v>0</v>
      </c>
      <c r="BX122" s="3">
        <v>0</v>
      </c>
      <c r="BY122" s="3">
        <v>37359754</v>
      </c>
      <c r="BZ122" s="3">
        <v>0</v>
      </c>
      <c r="CA122" s="3">
        <v>37359754</v>
      </c>
    </row>
    <row r="123" spans="1:79" ht="15" x14ac:dyDescent="0.25">
      <c r="A123" s="3">
        <v>120</v>
      </c>
      <c r="B123" s="3" t="s">
        <v>47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15115100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15115100</v>
      </c>
      <c r="BR123" s="3">
        <v>-664002</v>
      </c>
      <c r="BS123" s="3">
        <v>14451098</v>
      </c>
      <c r="BT123" s="3">
        <v>0</v>
      </c>
      <c r="BU123" s="6"/>
      <c r="BV123" s="3">
        <v>0</v>
      </c>
      <c r="BW123" s="6">
        <v>0</v>
      </c>
      <c r="BX123" s="3">
        <v>0</v>
      </c>
      <c r="BY123" s="3">
        <v>14451098</v>
      </c>
      <c r="BZ123" s="3">
        <v>-9175300</v>
      </c>
      <c r="CA123" s="3">
        <v>5275798</v>
      </c>
    </row>
    <row r="124" spans="1:79" ht="15" x14ac:dyDescent="0.25">
      <c r="A124" s="3">
        <v>121</v>
      </c>
      <c r="B124" s="3" t="s">
        <v>194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89538800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89538800</v>
      </c>
      <c r="BR124" s="3">
        <v>813259</v>
      </c>
      <c r="BS124" s="3">
        <v>90352059</v>
      </c>
      <c r="BT124" s="3">
        <v>0</v>
      </c>
      <c r="BU124" s="6"/>
      <c r="BV124" s="3">
        <v>0</v>
      </c>
      <c r="BW124" s="6">
        <v>0</v>
      </c>
      <c r="BX124" s="3">
        <v>0</v>
      </c>
      <c r="BY124" s="3">
        <v>90352059</v>
      </c>
      <c r="BZ124" s="3">
        <v>-47043686</v>
      </c>
      <c r="CA124" s="3">
        <v>43308373</v>
      </c>
    </row>
    <row r="125" spans="1:79" ht="15" x14ac:dyDescent="0.25">
      <c r="A125" s="3">
        <v>122</v>
      </c>
      <c r="B125" s="3" t="s">
        <v>195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8356000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8356000</v>
      </c>
      <c r="BR125" s="3">
        <v>281046</v>
      </c>
      <c r="BS125" s="3">
        <v>8637046</v>
      </c>
      <c r="BT125" s="3">
        <v>3247127</v>
      </c>
      <c r="BU125" s="6">
        <v>-1623563</v>
      </c>
      <c r="BV125" s="3">
        <v>1623564</v>
      </c>
      <c r="BW125" s="6">
        <v>0</v>
      </c>
      <c r="BX125" s="3">
        <v>1623564</v>
      </c>
      <c r="BY125" s="3">
        <v>10260610</v>
      </c>
      <c r="BZ125" s="3">
        <v>-887174</v>
      </c>
      <c r="CA125" s="3">
        <v>9373436</v>
      </c>
    </row>
    <row r="126" spans="1:79" ht="15" x14ac:dyDescent="0.25">
      <c r="A126" s="3">
        <v>123</v>
      </c>
      <c r="B126" s="3" t="s">
        <v>49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2199700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2199700</v>
      </c>
      <c r="BR126" s="3">
        <v>294563</v>
      </c>
      <c r="BS126" s="3">
        <v>2494263</v>
      </c>
      <c r="BT126" s="3">
        <v>8948045</v>
      </c>
      <c r="BU126" s="6">
        <v>-4474022</v>
      </c>
      <c r="BV126" s="3">
        <v>4474023</v>
      </c>
      <c r="BW126" s="6">
        <v>0</v>
      </c>
      <c r="BX126" s="3">
        <v>4474023</v>
      </c>
      <c r="BY126" s="3">
        <v>6968286</v>
      </c>
      <c r="BZ126" s="3">
        <v>-1983050</v>
      </c>
      <c r="CA126" s="3">
        <v>4985236</v>
      </c>
    </row>
    <row r="127" spans="1:79" ht="15" x14ac:dyDescent="0.25">
      <c r="A127" s="3">
        <v>124</v>
      </c>
      <c r="B127" s="3" t="s">
        <v>196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95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19103900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19103995</v>
      </c>
      <c r="BR127" s="3">
        <v>1063829</v>
      </c>
      <c r="BS127" s="3">
        <v>20167824</v>
      </c>
      <c r="BT127" s="3">
        <v>0</v>
      </c>
      <c r="BU127" s="6"/>
      <c r="BV127" s="3">
        <v>0</v>
      </c>
      <c r="BW127" s="6">
        <v>0</v>
      </c>
      <c r="BX127" s="3">
        <v>0</v>
      </c>
      <c r="BY127" s="3">
        <v>20167824</v>
      </c>
      <c r="BZ127" s="3">
        <v>-17099180</v>
      </c>
      <c r="CA127" s="3">
        <v>3068644</v>
      </c>
    </row>
    <row r="128" spans="1:79" ht="15" x14ac:dyDescent="0.25">
      <c r="A128" s="3">
        <v>125</v>
      </c>
      <c r="B128" s="3" t="s">
        <v>197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1505800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1505800</v>
      </c>
      <c r="BR128" s="3">
        <v>-337989</v>
      </c>
      <c r="BS128" s="3">
        <v>1167811</v>
      </c>
      <c r="BT128" s="3">
        <v>0</v>
      </c>
      <c r="BU128" s="6"/>
      <c r="BV128" s="3">
        <v>0</v>
      </c>
      <c r="BW128" s="6">
        <v>0</v>
      </c>
      <c r="BX128" s="3">
        <v>0</v>
      </c>
      <c r="BY128" s="3">
        <v>1167811</v>
      </c>
      <c r="BZ128" s="3">
        <v>0</v>
      </c>
      <c r="CA128" s="3">
        <v>1167811</v>
      </c>
    </row>
    <row r="129" spans="1:79" ht="15" x14ac:dyDescent="0.25">
      <c r="A129" s="3">
        <v>126</v>
      </c>
      <c r="B129" s="3" t="s">
        <v>198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54816300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54816300</v>
      </c>
      <c r="BR129" s="3">
        <v>1149510</v>
      </c>
      <c r="BS129" s="3">
        <v>55965810</v>
      </c>
      <c r="BT129" s="3">
        <v>1573201</v>
      </c>
      <c r="BU129" s="6"/>
      <c r="BV129" s="3">
        <v>1573201</v>
      </c>
      <c r="BW129" s="6">
        <v>0</v>
      </c>
      <c r="BX129" s="3">
        <v>1573201</v>
      </c>
      <c r="BY129" s="3">
        <v>57539011</v>
      </c>
      <c r="BZ129" s="3">
        <v>0</v>
      </c>
      <c r="CA129" s="3">
        <v>57539011</v>
      </c>
    </row>
    <row r="130" spans="1:79" ht="15" x14ac:dyDescent="0.25">
      <c r="A130" s="3">
        <v>127</v>
      </c>
      <c r="B130" s="3" t="s">
        <v>199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80137993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80137993</v>
      </c>
      <c r="BR130" s="3">
        <v>1242908</v>
      </c>
      <c r="BS130" s="3">
        <v>81380901</v>
      </c>
      <c r="BT130" s="3">
        <v>6068352</v>
      </c>
      <c r="BU130" s="6"/>
      <c r="BV130" s="3">
        <v>6068352</v>
      </c>
      <c r="BW130" s="6">
        <v>0</v>
      </c>
      <c r="BX130" s="3">
        <v>6068352</v>
      </c>
      <c r="BY130" s="3">
        <v>87449253</v>
      </c>
      <c r="BZ130" s="3">
        <v>0</v>
      </c>
      <c r="CA130" s="3">
        <v>87449253</v>
      </c>
    </row>
    <row r="131" spans="1:79" ht="15" x14ac:dyDescent="0.25">
      <c r="A131" s="3">
        <v>128</v>
      </c>
      <c r="B131" s="3" t="s">
        <v>200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17365406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17365406</v>
      </c>
      <c r="BR131" s="3">
        <v>1838860</v>
      </c>
      <c r="BS131" s="3">
        <v>19204266</v>
      </c>
      <c r="BT131" s="3">
        <v>1139557</v>
      </c>
      <c r="BU131" s="6">
        <v>-569778</v>
      </c>
      <c r="BV131" s="3">
        <v>569779</v>
      </c>
      <c r="BW131" s="6">
        <v>0</v>
      </c>
      <c r="BX131" s="3">
        <v>569779</v>
      </c>
      <c r="BY131" s="3">
        <v>19774045</v>
      </c>
      <c r="BZ131" s="3">
        <v>0</v>
      </c>
      <c r="CA131" s="3">
        <v>19774045</v>
      </c>
    </row>
    <row r="132" spans="1:79" ht="15" x14ac:dyDescent="0.25">
      <c r="A132" s="3">
        <v>129</v>
      </c>
      <c r="B132" s="3" t="s">
        <v>58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86718600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86718600</v>
      </c>
      <c r="BR132" s="3">
        <v>-167898</v>
      </c>
      <c r="BS132" s="3">
        <v>86550702</v>
      </c>
      <c r="BT132" s="3">
        <v>0</v>
      </c>
      <c r="BU132" s="6"/>
      <c r="BV132" s="3">
        <v>0</v>
      </c>
      <c r="BW132" s="6">
        <v>0</v>
      </c>
      <c r="BX132" s="3">
        <v>0</v>
      </c>
      <c r="BY132" s="3">
        <v>86550702</v>
      </c>
      <c r="BZ132" s="3">
        <v>0</v>
      </c>
      <c r="CA132" s="3">
        <v>86550702</v>
      </c>
    </row>
    <row r="133" spans="1:79" ht="12" customHeight="1" x14ac:dyDescent="0.25">
      <c r="A133" s="3">
        <v>130</v>
      </c>
      <c r="B133" s="3" t="s">
        <v>201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22175500</v>
      </c>
      <c r="BM133" s="3">
        <v>0</v>
      </c>
      <c r="BN133" s="3">
        <v>0</v>
      </c>
      <c r="BO133" s="3">
        <v>0</v>
      </c>
      <c r="BP133" s="3">
        <v>0</v>
      </c>
      <c r="BQ133" s="3">
        <v>22175500</v>
      </c>
      <c r="BR133" s="3">
        <v>1300055</v>
      </c>
      <c r="BS133" s="3">
        <v>23475555</v>
      </c>
      <c r="BT133" s="3">
        <v>0</v>
      </c>
      <c r="BU133" s="6"/>
      <c r="BV133" s="3">
        <v>0</v>
      </c>
      <c r="BW133" s="6">
        <v>0</v>
      </c>
      <c r="BX133" s="3">
        <v>0</v>
      </c>
      <c r="BY133" s="3">
        <v>23475555</v>
      </c>
      <c r="BZ133" s="3">
        <v>0</v>
      </c>
      <c r="CA133" s="3">
        <v>23475555</v>
      </c>
    </row>
    <row r="134" spans="1:79" ht="15" x14ac:dyDescent="0.25">
      <c r="A134" s="3">
        <v>131</v>
      </c>
      <c r="B134" s="3" t="s">
        <v>202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2120856</v>
      </c>
      <c r="BN134" s="3">
        <v>0</v>
      </c>
      <c r="BO134" s="3">
        <v>0</v>
      </c>
      <c r="BP134" s="3">
        <v>0</v>
      </c>
      <c r="BQ134" s="3">
        <v>2120856</v>
      </c>
      <c r="BR134" s="3">
        <v>-56371</v>
      </c>
      <c r="BS134" s="3">
        <v>2064485</v>
      </c>
      <c r="BT134" s="3">
        <v>0</v>
      </c>
      <c r="BU134" s="6"/>
      <c r="BV134" s="3">
        <v>0</v>
      </c>
      <c r="BW134" s="6">
        <v>0</v>
      </c>
      <c r="BX134" s="3">
        <v>0</v>
      </c>
      <c r="BY134" s="3">
        <v>2064485</v>
      </c>
      <c r="BZ134" s="3">
        <v>0</v>
      </c>
      <c r="CA134" s="3">
        <v>2064485</v>
      </c>
    </row>
    <row r="135" spans="1:79" ht="15" x14ac:dyDescent="0.25">
      <c r="A135" s="3">
        <v>132</v>
      </c>
      <c r="B135" s="3" t="s">
        <v>203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8527197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8527197</v>
      </c>
      <c r="BR135" s="3">
        <v>-31552</v>
      </c>
      <c r="BS135" s="3">
        <v>8495645</v>
      </c>
      <c r="BT135" s="3">
        <v>171740</v>
      </c>
      <c r="BU135" s="6"/>
      <c r="BV135" s="3">
        <v>171740</v>
      </c>
      <c r="BW135" s="6">
        <v>0</v>
      </c>
      <c r="BX135" s="3">
        <v>171740</v>
      </c>
      <c r="BY135" s="3">
        <v>8667385</v>
      </c>
      <c r="BZ135" s="3">
        <v>0</v>
      </c>
      <c r="CA135" s="3">
        <v>8667385</v>
      </c>
    </row>
    <row r="136" spans="1:79" ht="15" x14ac:dyDescent="0.25">
      <c r="A136" s="3">
        <v>133</v>
      </c>
      <c r="B136" s="3" t="s">
        <v>204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7808914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7808914</v>
      </c>
      <c r="BR136" s="3">
        <v>-279852</v>
      </c>
      <c r="BS136" s="3">
        <v>7529062</v>
      </c>
      <c r="BT136" s="3">
        <v>0</v>
      </c>
      <c r="BU136" s="6"/>
      <c r="BV136" s="3">
        <v>0</v>
      </c>
      <c r="BW136" s="6">
        <v>0</v>
      </c>
      <c r="BX136" s="3">
        <v>0</v>
      </c>
      <c r="BY136" s="3">
        <v>7529062</v>
      </c>
      <c r="BZ136" s="3">
        <v>0</v>
      </c>
      <c r="CA136" s="3">
        <v>7529062</v>
      </c>
    </row>
    <row r="137" spans="1:79" ht="15" x14ac:dyDescent="0.25">
      <c r="A137" s="3">
        <v>134</v>
      </c>
      <c r="B137" s="3" t="s">
        <v>63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558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48993841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48994399</v>
      </c>
      <c r="BR137" s="3">
        <v>5438119</v>
      </c>
      <c r="BS137" s="3">
        <v>54432518</v>
      </c>
      <c r="BT137" s="3">
        <v>32391682</v>
      </c>
      <c r="BU137" s="6"/>
      <c r="BV137" s="3">
        <v>32391682</v>
      </c>
      <c r="BW137" s="6">
        <v>0</v>
      </c>
      <c r="BX137" s="3">
        <v>32391682</v>
      </c>
      <c r="BY137" s="3">
        <v>86824200</v>
      </c>
      <c r="BZ137" s="3">
        <v>0</v>
      </c>
      <c r="CA137" s="3">
        <v>86824200</v>
      </c>
    </row>
    <row r="138" spans="1:79" ht="15" x14ac:dyDescent="0.25">
      <c r="A138" s="3">
        <v>135</v>
      </c>
      <c r="B138" s="3" t="s">
        <v>62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74813000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74813000</v>
      </c>
      <c r="BR138" s="3">
        <v>-595276</v>
      </c>
      <c r="BS138" s="3">
        <v>74217724</v>
      </c>
      <c r="BT138" s="3">
        <v>953960</v>
      </c>
      <c r="BU138" s="6"/>
      <c r="BV138" s="3">
        <v>953960</v>
      </c>
      <c r="BW138" s="6">
        <v>0</v>
      </c>
      <c r="BX138" s="3">
        <v>953960</v>
      </c>
      <c r="BY138" s="3">
        <v>75171684</v>
      </c>
      <c r="BZ138" s="3">
        <v>0</v>
      </c>
      <c r="CA138" s="3">
        <v>75171684</v>
      </c>
    </row>
    <row r="139" spans="1:79" ht="15" x14ac:dyDescent="0.25">
      <c r="A139" s="3">
        <v>136</v>
      </c>
      <c r="B139" s="3" t="s">
        <v>205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98330800</v>
      </c>
      <c r="BQ139" s="3">
        <v>98330800</v>
      </c>
      <c r="BR139" s="3">
        <v>0</v>
      </c>
      <c r="BS139" s="3">
        <v>98330800</v>
      </c>
      <c r="BT139" s="3">
        <v>0</v>
      </c>
      <c r="BU139" s="6"/>
      <c r="BV139" s="3">
        <v>0</v>
      </c>
      <c r="BW139" s="6">
        <v>0</v>
      </c>
      <c r="BX139" s="3">
        <v>0</v>
      </c>
      <c r="BY139" s="3">
        <v>98330800</v>
      </c>
      <c r="BZ139" s="3">
        <v>0</v>
      </c>
      <c r="CA139" s="3">
        <v>98330800</v>
      </c>
    </row>
    <row r="140" spans="1:79" ht="15" x14ac:dyDescent="0.25">
      <c r="A140" s="3">
        <v>137</v>
      </c>
      <c r="B140" s="3" t="s">
        <v>206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59292371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59292371</v>
      </c>
      <c r="BR140" s="3">
        <v>955831</v>
      </c>
      <c r="BS140" s="3">
        <v>60248202</v>
      </c>
      <c r="BT140" s="3">
        <v>0</v>
      </c>
      <c r="BU140" s="6"/>
      <c r="BV140" s="3">
        <v>0</v>
      </c>
      <c r="BW140" s="6">
        <v>0</v>
      </c>
      <c r="BX140" s="3">
        <v>0</v>
      </c>
      <c r="BY140" s="3">
        <v>60248202</v>
      </c>
      <c r="BZ140" s="3">
        <v>0</v>
      </c>
      <c r="CA140" s="3">
        <v>60248202</v>
      </c>
    </row>
    <row r="141" spans="1:79" ht="15" x14ac:dyDescent="0.25">
      <c r="A141" s="3">
        <v>138</v>
      </c>
      <c r="B141" s="3" t="s">
        <v>207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31681752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31681752</v>
      </c>
      <c r="BR141" s="3">
        <v>-269703</v>
      </c>
      <c r="BS141" s="3">
        <v>31412049</v>
      </c>
      <c r="BT141" s="3">
        <v>0</v>
      </c>
      <c r="BU141" s="6"/>
      <c r="BV141" s="3">
        <v>0</v>
      </c>
      <c r="BW141" s="6">
        <v>0</v>
      </c>
      <c r="BX141" s="3">
        <v>0</v>
      </c>
      <c r="BY141" s="3">
        <v>31412049</v>
      </c>
      <c r="BZ141" s="3">
        <v>0</v>
      </c>
      <c r="CA141" s="3">
        <v>31412049</v>
      </c>
    </row>
    <row r="142" spans="1:79" ht="15" x14ac:dyDescent="0.25">
      <c r="A142" s="3">
        <v>139</v>
      </c>
      <c r="B142" s="3" t="s">
        <v>208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43210158</v>
      </c>
      <c r="BO142" s="3">
        <v>0</v>
      </c>
      <c r="BP142" s="3">
        <v>0</v>
      </c>
      <c r="BQ142" s="3">
        <v>43210158</v>
      </c>
      <c r="BR142" s="3">
        <v>176835</v>
      </c>
      <c r="BS142" s="3">
        <v>43386993</v>
      </c>
      <c r="BT142" s="3">
        <v>0</v>
      </c>
      <c r="BU142" s="6"/>
      <c r="BV142" s="3">
        <v>0</v>
      </c>
      <c r="BW142" s="6">
        <v>0</v>
      </c>
      <c r="BX142" s="3">
        <v>0</v>
      </c>
      <c r="BY142" s="3">
        <v>43386993</v>
      </c>
      <c r="BZ142" s="3">
        <v>0</v>
      </c>
      <c r="CA142" s="3">
        <v>43386993</v>
      </c>
    </row>
    <row r="143" spans="1:79" ht="15" x14ac:dyDescent="0.25">
      <c r="A143" s="3">
        <v>140</v>
      </c>
      <c r="B143" s="3" t="s">
        <v>209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258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4</v>
      </c>
      <c r="AL143" s="3">
        <v>0</v>
      </c>
      <c r="AM143" s="3">
        <v>7213</v>
      </c>
      <c r="AN143" s="3">
        <v>869</v>
      </c>
      <c r="AO143" s="3">
        <v>1347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15750485</v>
      </c>
      <c r="BP143" s="3">
        <v>0</v>
      </c>
      <c r="BQ143" s="3">
        <v>15760176</v>
      </c>
      <c r="BR143" s="3">
        <v>2039882</v>
      </c>
      <c r="BS143" s="3">
        <v>17800058</v>
      </c>
      <c r="BT143" s="3">
        <v>206857</v>
      </c>
      <c r="BU143" s="6"/>
      <c r="BV143" s="3">
        <v>206857</v>
      </c>
      <c r="BW143" s="6">
        <v>0</v>
      </c>
      <c r="BX143" s="3">
        <v>206857</v>
      </c>
      <c r="BY143" s="3">
        <v>18006915</v>
      </c>
      <c r="BZ143" s="3">
        <v>0</v>
      </c>
      <c r="CA143" s="3">
        <v>18006915</v>
      </c>
    </row>
    <row r="144" spans="1:79" ht="15" x14ac:dyDescent="0.25">
      <c r="A144" s="3"/>
      <c r="B144" s="3" t="s">
        <v>210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>
        <v>0</v>
      </c>
      <c r="BR144" s="3"/>
      <c r="BS144" s="3">
        <v>0</v>
      </c>
      <c r="BT144" s="6">
        <v>-6667363</v>
      </c>
      <c r="BU144" s="6">
        <v>6667363</v>
      </c>
      <c r="BV144" s="3">
        <v>0</v>
      </c>
      <c r="BW144" s="3"/>
      <c r="BX144" s="3">
        <v>0</v>
      </c>
      <c r="BY144" s="3">
        <v>0</v>
      </c>
      <c r="BZ144" s="3"/>
      <c r="CA144" s="3"/>
    </row>
    <row r="145" spans="1:79" x14ac:dyDescent="0.2">
      <c r="A145" s="3"/>
      <c r="B145" s="3" t="s">
        <v>211</v>
      </c>
      <c r="C145" s="3">
        <v>168468100</v>
      </c>
      <c r="D145" s="3">
        <v>83515700</v>
      </c>
      <c r="E145" s="3">
        <v>21783900</v>
      </c>
      <c r="F145" s="3">
        <v>15373700</v>
      </c>
      <c r="G145" s="3">
        <v>11194900</v>
      </c>
      <c r="H145" s="3">
        <v>14598569</v>
      </c>
      <c r="I145" s="3">
        <v>5070230</v>
      </c>
      <c r="J145" s="3">
        <v>5922300</v>
      </c>
      <c r="K145" s="3">
        <v>2998500</v>
      </c>
      <c r="L145" s="3">
        <v>10616900</v>
      </c>
      <c r="M145" s="3">
        <v>24588562</v>
      </c>
      <c r="N145" s="3">
        <v>14709431</v>
      </c>
      <c r="O145" s="3">
        <v>31304620</v>
      </c>
      <c r="P145" s="3">
        <v>32138634</v>
      </c>
      <c r="Q145" s="3">
        <v>7792740</v>
      </c>
      <c r="R145" s="3">
        <v>6261938</v>
      </c>
      <c r="S145" s="3">
        <v>69486296</v>
      </c>
      <c r="T145" s="3">
        <v>15748576</v>
      </c>
      <c r="U145" s="3">
        <v>9768256</v>
      </c>
      <c r="V145" s="3">
        <v>65832263</v>
      </c>
      <c r="W145" s="3">
        <v>27914431</v>
      </c>
      <c r="X145" s="3">
        <v>27981744</v>
      </c>
      <c r="Y145" s="3">
        <v>5379926</v>
      </c>
      <c r="Z145" s="3">
        <v>2477661</v>
      </c>
      <c r="AA145" s="3">
        <v>5392025</v>
      </c>
      <c r="AB145" s="3">
        <v>2496751</v>
      </c>
      <c r="AC145" s="3">
        <v>29439334</v>
      </c>
      <c r="AD145" s="3">
        <v>37409536</v>
      </c>
      <c r="AE145" s="3">
        <v>74938366</v>
      </c>
      <c r="AF145" s="3">
        <v>128349262</v>
      </c>
      <c r="AG145" s="3">
        <v>66326804</v>
      </c>
      <c r="AH145" s="3">
        <v>29203478</v>
      </c>
      <c r="AI145" s="3">
        <v>26894548</v>
      </c>
      <c r="AJ145" s="3">
        <v>33585864</v>
      </c>
      <c r="AK145" s="3">
        <v>9407284</v>
      </c>
      <c r="AL145" s="3">
        <v>11226001</v>
      </c>
      <c r="AM145" s="3">
        <v>6335062</v>
      </c>
      <c r="AN145" s="3">
        <v>10894791</v>
      </c>
      <c r="AO145" s="3">
        <v>20236639</v>
      </c>
      <c r="AP145" s="3">
        <v>953005</v>
      </c>
      <c r="AQ145" s="3">
        <v>269076800</v>
      </c>
      <c r="AR145" s="3">
        <v>67383900</v>
      </c>
      <c r="AS145" s="3">
        <v>7432700</v>
      </c>
      <c r="AT145" s="3">
        <v>6491200</v>
      </c>
      <c r="AU145" s="3">
        <v>15115100</v>
      </c>
      <c r="AV145" s="3">
        <v>89538800</v>
      </c>
      <c r="AW145" s="3">
        <v>2199700</v>
      </c>
      <c r="AX145" s="3">
        <v>8356000</v>
      </c>
      <c r="AY145" s="3">
        <v>19103900</v>
      </c>
      <c r="AZ145" s="3">
        <v>1505800</v>
      </c>
      <c r="BA145" s="3">
        <v>54816300</v>
      </c>
      <c r="BB145" s="3">
        <v>175099400</v>
      </c>
      <c r="BC145" s="3">
        <v>37115100</v>
      </c>
      <c r="BD145" s="3">
        <v>80137993</v>
      </c>
      <c r="BE145" s="3">
        <v>17365406</v>
      </c>
      <c r="BF145" s="3">
        <v>86718600</v>
      </c>
      <c r="BG145" s="3">
        <v>59292371</v>
      </c>
      <c r="BH145" s="3">
        <v>31681752</v>
      </c>
      <c r="BI145" s="3">
        <v>7808914</v>
      </c>
      <c r="BJ145" s="3">
        <v>74813000</v>
      </c>
      <c r="BK145" s="3">
        <v>57521038</v>
      </c>
      <c r="BL145" s="3">
        <v>22175500</v>
      </c>
      <c r="BM145" s="3">
        <v>2120856</v>
      </c>
      <c r="BN145" s="3">
        <v>43210158</v>
      </c>
      <c r="BO145" s="3">
        <v>15750485</v>
      </c>
      <c r="BP145" s="3">
        <v>98330800</v>
      </c>
      <c r="BQ145" s="3">
        <v>2524178200</v>
      </c>
      <c r="BR145" s="3">
        <v>99251753</v>
      </c>
      <c r="BS145" s="3">
        <v>2623429953</v>
      </c>
      <c r="BT145" s="3">
        <v>297824136</v>
      </c>
      <c r="BU145" s="3">
        <v>0</v>
      </c>
      <c r="BV145" s="3">
        <v>297824136</v>
      </c>
      <c r="BW145" s="3">
        <v>20487446</v>
      </c>
      <c r="BX145" s="3">
        <v>318311582</v>
      </c>
      <c r="BY145" s="3">
        <v>2941741535</v>
      </c>
      <c r="BZ145" s="3">
        <v>0</v>
      </c>
      <c r="CA145" s="3">
        <v>2941741535</v>
      </c>
    </row>
    <row r="146" spans="1:79" x14ac:dyDescent="0.2">
      <c r="BQ146" s="7"/>
      <c r="CA146" s="1"/>
    </row>
    <row r="147" spans="1:79" x14ac:dyDescent="0.2">
      <c r="C147" s="7"/>
    </row>
  </sheetData>
  <pageMargins left="0.17" right="0.17" top="0.24" bottom="0.27" header="0.24" footer="0.2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947E-674C-4BE2-8533-B3A24C1FBF41}">
  <dimension ref="A1:K143"/>
  <sheetViews>
    <sheetView workbookViewId="0">
      <selection activeCell="B73" sqref="B73"/>
    </sheetView>
  </sheetViews>
  <sheetFormatPr defaultRowHeight="15" x14ac:dyDescent="0.25"/>
  <cols>
    <col min="2" max="2" width="52.7109375" customWidth="1"/>
    <col min="3" max="3" width="17.42578125" customWidth="1"/>
    <col min="5" max="5" width="10.7109375" bestFit="1" customWidth="1"/>
    <col min="9" max="9" width="11" bestFit="1" customWidth="1"/>
    <col min="10" max="10" width="11" customWidth="1"/>
    <col min="11" max="11" width="10.42578125" customWidth="1"/>
  </cols>
  <sheetData>
    <row r="1" spans="1:11" ht="75" x14ac:dyDescent="0.25">
      <c r="A1" s="22" t="s">
        <v>1</v>
      </c>
      <c r="B1" s="20" t="s">
        <v>2</v>
      </c>
      <c r="C1" s="24" t="s">
        <v>231</v>
      </c>
      <c r="D1" s="25" t="s">
        <v>72</v>
      </c>
      <c r="E1" s="25" t="s">
        <v>232</v>
      </c>
      <c r="F1" s="25" t="s">
        <v>229</v>
      </c>
      <c r="G1" s="25" t="s">
        <v>362</v>
      </c>
      <c r="H1" s="25" t="s">
        <v>249</v>
      </c>
      <c r="I1" s="25" t="s">
        <v>230</v>
      </c>
      <c r="J1" s="25" t="s">
        <v>69</v>
      </c>
      <c r="K1" s="25" t="s">
        <v>363</v>
      </c>
    </row>
    <row r="2" spans="1:11" x14ac:dyDescent="0.25">
      <c r="A2" s="3">
        <v>1</v>
      </c>
      <c r="B2" s="58" t="s">
        <v>80</v>
      </c>
      <c r="C2" s="26">
        <f>'Supply  2015-16 '!BS4</f>
        <v>22622703</v>
      </c>
      <c r="D2" s="26">
        <f>SUM('Supply  2015-16 '!BT4:BU4)</f>
        <v>0</v>
      </c>
      <c r="E2" s="26">
        <f>'Supply  2015-16 '!BZ4</f>
        <v>3384995</v>
      </c>
      <c r="F2" s="26">
        <f>'Supply  2015-16 '!BW4</f>
        <v>0</v>
      </c>
      <c r="G2" s="26">
        <f>'Supply  2015-16 '!BR4</f>
        <v>-185224</v>
      </c>
      <c r="H2" s="26">
        <f>'Supply  2015-16 '!BX4</f>
        <v>0</v>
      </c>
      <c r="I2" s="26">
        <f>'Supply  2015-16 '!CA4</f>
        <v>26007698</v>
      </c>
      <c r="J2" s="26">
        <f>'Supply  2015-16 '!BQ4</f>
        <v>22807927</v>
      </c>
      <c r="K2" s="93">
        <f>G2/J2</f>
        <v>-8.1210361643125218E-3</v>
      </c>
    </row>
    <row r="3" spans="1:11" x14ac:dyDescent="0.25">
      <c r="A3" s="3">
        <v>2</v>
      </c>
      <c r="B3" s="58" t="s">
        <v>81</v>
      </c>
      <c r="C3" s="26">
        <f>'Supply  2015-16 '!BS5</f>
        <v>14488436</v>
      </c>
      <c r="D3" s="26">
        <f>SUM('Supply  2015-16 '!BT5:BU5)</f>
        <v>87258</v>
      </c>
      <c r="E3" s="26">
        <f>'Supply  2015-16 '!BZ5</f>
        <v>2253659</v>
      </c>
      <c r="F3" s="26">
        <f>'Supply  2015-16 '!BW5</f>
        <v>21057</v>
      </c>
      <c r="G3" s="26">
        <f>'Supply  2015-16 '!BR5</f>
        <v>-105434</v>
      </c>
      <c r="H3" s="26">
        <f>'Supply  2015-16 '!BX5</f>
        <v>108315</v>
      </c>
      <c r="I3" s="26">
        <f>'Supply  2015-16 '!CA5</f>
        <v>16850410</v>
      </c>
      <c r="J3" s="26">
        <f>'Supply  2015-16 '!BQ5</f>
        <v>14593870</v>
      </c>
      <c r="K3" s="93">
        <f t="shared" ref="K3:K66" si="0">G3/J3</f>
        <v>-7.2245401665219713E-3</v>
      </c>
    </row>
    <row r="4" spans="1:11" x14ac:dyDescent="0.25">
      <c r="A4" s="3">
        <v>3</v>
      </c>
      <c r="B4" s="58" t="s">
        <v>82</v>
      </c>
      <c r="C4" s="26">
        <f>'Supply  2015-16 '!BS6</f>
        <v>5728616</v>
      </c>
      <c r="D4" s="26">
        <f>SUM('Supply  2015-16 '!BT6:BU6)</f>
        <v>34395</v>
      </c>
      <c r="E4" s="26">
        <f>'Supply  2015-16 '!BZ6</f>
        <v>1471528</v>
      </c>
      <c r="F4" s="26">
        <f>'Supply  2015-16 '!BW6</f>
        <v>1659</v>
      </c>
      <c r="G4" s="26">
        <f>'Supply  2015-16 '!BR6</f>
        <v>-47695</v>
      </c>
      <c r="H4" s="26">
        <f>'Supply  2015-16 '!BX6</f>
        <v>36054</v>
      </c>
      <c r="I4" s="26">
        <f>'Supply  2015-16 '!CA6</f>
        <v>7236198</v>
      </c>
      <c r="J4" s="26">
        <f>'Supply  2015-16 '!BQ6</f>
        <v>5776311</v>
      </c>
      <c r="K4" s="93">
        <f t="shared" si="0"/>
        <v>-8.2570000126378235E-3</v>
      </c>
    </row>
    <row r="5" spans="1:11" x14ac:dyDescent="0.25">
      <c r="A5" s="3">
        <v>4</v>
      </c>
      <c r="B5" s="58" t="s">
        <v>83</v>
      </c>
      <c r="C5" s="26">
        <f>'Supply  2015-16 '!BS7</f>
        <v>3345306</v>
      </c>
      <c r="D5" s="26">
        <f>SUM('Supply  2015-16 '!BT7:BU7)</f>
        <v>0</v>
      </c>
      <c r="E5" s="26">
        <f>'Supply  2015-16 '!BZ7</f>
        <v>363119</v>
      </c>
      <c r="F5" s="26">
        <f>'Supply  2015-16 '!BW7</f>
        <v>0</v>
      </c>
      <c r="G5" s="26">
        <f>'Supply  2015-16 '!BR7</f>
        <v>-19970</v>
      </c>
      <c r="H5" s="26">
        <f>'Supply  2015-16 '!BX7</f>
        <v>0</v>
      </c>
      <c r="I5" s="26">
        <f>'Supply  2015-16 '!CA7</f>
        <v>3708425</v>
      </c>
      <c r="J5" s="26">
        <f>'Supply  2015-16 '!BQ7</f>
        <v>3365276</v>
      </c>
      <c r="K5" s="93">
        <f t="shared" si="0"/>
        <v>-5.9341343770912105E-3</v>
      </c>
    </row>
    <row r="6" spans="1:11" x14ac:dyDescent="0.25">
      <c r="A6" s="3">
        <v>5</v>
      </c>
      <c r="B6" s="58" t="s">
        <v>84</v>
      </c>
      <c r="C6" s="26">
        <f>'Supply  2015-16 '!BS8</f>
        <v>1969330</v>
      </c>
      <c r="D6" s="26">
        <f>SUM('Supply  2015-16 '!BT8:BU8)</f>
        <v>0</v>
      </c>
      <c r="E6" s="26">
        <f>'Supply  2015-16 '!BZ8</f>
        <v>370441</v>
      </c>
      <c r="F6" s="26">
        <f>'Supply  2015-16 '!BW8</f>
        <v>0</v>
      </c>
      <c r="G6" s="26">
        <f>'Supply  2015-16 '!BR8</f>
        <v>-12020</v>
      </c>
      <c r="H6" s="26">
        <f>'Supply  2015-16 '!BX8</f>
        <v>0</v>
      </c>
      <c r="I6" s="26">
        <f>'Supply  2015-16 '!CA8</f>
        <v>2339771</v>
      </c>
      <c r="J6" s="26">
        <f>'Supply  2015-16 '!BQ8</f>
        <v>1981350</v>
      </c>
      <c r="K6" s="93">
        <f t="shared" si="0"/>
        <v>-6.0665707724531252E-3</v>
      </c>
    </row>
    <row r="7" spans="1:11" x14ac:dyDescent="0.25">
      <c r="A7" s="3">
        <v>6</v>
      </c>
      <c r="B7" s="58" t="s">
        <v>85</v>
      </c>
      <c r="C7" s="26">
        <f>'Supply  2015-16 '!BS9</f>
        <v>4112631</v>
      </c>
      <c r="D7" s="26">
        <f>SUM('Supply  2015-16 '!BT9:BU9)</f>
        <v>0</v>
      </c>
      <c r="E7" s="26">
        <f>'Supply  2015-16 '!BZ9</f>
        <v>774083</v>
      </c>
      <c r="F7" s="26">
        <f>'Supply  2015-16 '!BW9</f>
        <v>0</v>
      </c>
      <c r="G7" s="26">
        <f>'Supply  2015-16 '!BR9</f>
        <v>-27643</v>
      </c>
      <c r="H7" s="26">
        <f>'Supply  2015-16 '!BX9</f>
        <v>0</v>
      </c>
      <c r="I7" s="26">
        <f>'Supply  2015-16 '!CA9</f>
        <v>4886714</v>
      </c>
      <c r="J7" s="26">
        <f>'Supply  2015-16 '!BQ9</f>
        <v>4140274</v>
      </c>
      <c r="K7" s="93">
        <f t="shared" si="0"/>
        <v>-6.6766112580954788E-3</v>
      </c>
    </row>
    <row r="8" spans="1:11" x14ac:dyDescent="0.25">
      <c r="A8" s="3">
        <v>7</v>
      </c>
      <c r="B8" s="58" t="s">
        <v>86</v>
      </c>
      <c r="C8" s="26">
        <f>'Supply  2015-16 '!BS10</f>
        <v>3003907</v>
      </c>
      <c r="D8" s="26">
        <f>SUM('Supply  2015-16 '!BT10:BU10)</f>
        <v>0</v>
      </c>
      <c r="E8" s="26">
        <f>'Supply  2015-16 '!BZ10</f>
        <v>301465</v>
      </c>
      <c r="F8" s="26">
        <f>'Supply  2015-16 '!BW10</f>
        <v>0</v>
      </c>
      <c r="G8" s="26">
        <f>'Supply  2015-16 '!BR10</f>
        <v>-24212</v>
      </c>
      <c r="H8" s="26">
        <f>'Supply  2015-16 '!BX10</f>
        <v>0</v>
      </c>
      <c r="I8" s="26">
        <f>'Supply  2015-16 '!CA10</f>
        <v>3305372</v>
      </c>
      <c r="J8" s="26">
        <f>'Supply  2015-16 '!BQ10</f>
        <v>3028119</v>
      </c>
      <c r="K8" s="93">
        <f t="shared" si="0"/>
        <v>-7.9957227572628412E-3</v>
      </c>
    </row>
    <row r="9" spans="1:11" x14ac:dyDescent="0.25">
      <c r="A9" s="3">
        <v>8</v>
      </c>
      <c r="B9" s="58" t="s">
        <v>87</v>
      </c>
      <c r="C9" s="26">
        <f>'Supply  2015-16 '!BS11</f>
        <v>2726019</v>
      </c>
      <c r="D9" s="26">
        <f>SUM('Supply  2015-16 '!BT11:BU11)</f>
        <v>818</v>
      </c>
      <c r="E9" s="26">
        <f>'Supply  2015-16 '!BZ11</f>
        <v>528468</v>
      </c>
      <c r="F9" s="26">
        <f>'Supply  2015-16 '!BW11</f>
        <v>131</v>
      </c>
      <c r="G9" s="26">
        <f>'Supply  2015-16 '!BR11</f>
        <v>120452</v>
      </c>
      <c r="H9" s="26">
        <f>'Supply  2015-16 '!BX11</f>
        <v>949</v>
      </c>
      <c r="I9" s="26">
        <f>'Supply  2015-16 '!CA11</f>
        <v>3255436</v>
      </c>
      <c r="J9" s="26">
        <f>'Supply  2015-16 '!BQ11</f>
        <v>2605567</v>
      </c>
      <c r="K9" s="93">
        <f t="shared" si="0"/>
        <v>4.6228709528482667E-2</v>
      </c>
    </row>
    <row r="10" spans="1:11" x14ac:dyDescent="0.25">
      <c r="A10" s="3">
        <v>9</v>
      </c>
      <c r="B10" s="58" t="s">
        <v>88</v>
      </c>
      <c r="C10" s="26">
        <f>'Supply  2015-16 '!BS12</f>
        <v>5061365</v>
      </c>
      <c r="D10" s="26">
        <f>SUM('Supply  2015-16 '!BT12:BU12)</f>
        <v>27251</v>
      </c>
      <c r="E10" s="26">
        <f>'Supply  2015-16 '!BZ12</f>
        <v>950778</v>
      </c>
      <c r="F10" s="26">
        <f>'Supply  2015-16 '!BW12</f>
        <v>4384</v>
      </c>
      <c r="G10" s="26">
        <f>'Supply  2015-16 '!BR12</f>
        <v>373633</v>
      </c>
      <c r="H10" s="26">
        <f>'Supply  2015-16 '!BX12</f>
        <v>31635</v>
      </c>
      <c r="I10" s="26">
        <f>'Supply  2015-16 '!CA12</f>
        <v>6043778</v>
      </c>
      <c r="J10" s="26">
        <f>'Supply  2015-16 '!BQ12</f>
        <v>4687732</v>
      </c>
      <c r="K10" s="93">
        <f t="shared" si="0"/>
        <v>7.970442849548566E-2</v>
      </c>
    </row>
    <row r="11" spans="1:11" x14ac:dyDescent="0.25">
      <c r="A11" s="3">
        <v>10</v>
      </c>
      <c r="B11" s="58" t="s">
        <v>89</v>
      </c>
      <c r="C11" s="26">
        <f>'Supply  2015-16 '!BS13</f>
        <v>6174975</v>
      </c>
      <c r="D11" s="26">
        <f>SUM('Supply  2015-16 '!BT13:BU13)</f>
        <v>0</v>
      </c>
      <c r="E11" s="26">
        <f>'Supply  2015-16 '!BZ13</f>
        <v>2083611</v>
      </c>
      <c r="F11" s="26">
        <f>'Supply  2015-16 '!BW13</f>
        <v>0</v>
      </c>
      <c r="G11" s="26">
        <f>'Supply  2015-16 '!BR13</f>
        <v>-57819</v>
      </c>
      <c r="H11" s="26">
        <f>'Supply  2015-16 '!BX13</f>
        <v>0</v>
      </c>
      <c r="I11" s="26">
        <f>'Supply  2015-16 '!CA13</f>
        <v>8258586</v>
      </c>
      <c r="J11" s="26">
        <f>'Supply  2015-16 '!BQ13</f>
        <v>6232794</v>
      </c>
      <c r="K11" s="93">
        <f t="shared" si="0"/>
        <v>-9.276578048303858E-3</v>
      </c>
    </row>
    <row r="12" spans="1:11" x14ac:dyDescent="0.25">
      <c r="A12" s="3">
        <v>11</v>
      </c>
      <c r="B12" s="58" t="s">
        <v>90</v>
      </c>
      <c r="C12" s="26">
        <f>'Supply  2015-16 '!BS14</f>
        <v>661118</v>
      </c>
      <c r="D12" s="26">
        <f>SUM('Supply  2015-16 '!BT14:BU14)</f>
        <v>52418</v>
      </c>
      <c r="E12" s="26">
        <f>'Supply  2015-16 '!BZ14</f>
        <v>400034</v>
      </c>
      <c r="F12" s="26">
        <f>'Supply  2015-16 '!BW14</f>
        <v>0</v>
      </c>
      <c r="G12" s="26">
        <f>'Supply  2015-16 '!BR14</f>
        <v>-4314</v>
      </c>
      <c r="H12" s="26">
        <f>'Supply  2015-16 '!BX14</f>
        <v>52418</v>
      </c>
      <c r="I12" s="26">
        <f>'Supply  2015-16 '!CA14</f>
        <v>1113570</v>
      </c>
      <c r="J12" s="26">
        <f>'Supply  2015-16 '!BQ14</f>
        <v>665432</v>
      </c>
      <c r="K12" s="93">
        <f t="shared" si="0"/>
        <v>-6.4830065280900226E-3</v>
      </c>
    </row>
    <row r="13" spans="1:11" x14ac:dyDescent="0.25">
      <c r="A13" s="3">
        <v>12</v>
      </c>
      <c r="B13" s="58" t="s">
        <v>91</v>
      </c>
      <c r="C13" s="26">
        <f>'Supply  2015-16 '!BS15</f>
        <v>7423777</v>
      </c>
      <c r="D13" s="26">
        <f>SUM('Supply  2015-16 '!BT15:BU15)</f>
        <v>0</v>
      </c>
      <c r="E13" s="26">
        <f>'Supply  2015-16 '!BZ15</f>
        <v>2841721</v>
      </c>
      <c r="F13" s="26">
        <f>'Supply  2015-16 '!BW15</f>
        <v>0</v>
      </c>
      <c r="G13" s="26">
        <f>'Supply  2015-16 '!BR15</f>
        <v>-64100</v>
      </c>
      <c r="H13" s="26">
        <f>'Supply  2015-16 '!BX15</f>
        <v>0</v>
      </c>
      <c r="I13" s="26">
        <f>'Supply  2015-16 '!CA15</f>
        <v>10265498</v>
      </c>
      <c r="J13" s="26">
        <f>'Supply  2015-16 '!BQ15</f>
        <v>7487877</v>
      </c>
      <c r="K13" s="93">
        <f t="shared" si="0"/>
        <v>-8.5605038651142377E-3</v>
      </c>
    </row>
    <row r="14" spans="1:11" x14ac:dyDescent="0.25">
      <c r="A14" s="3">
        <v>13</v>
      </c>
      <c r="B14" s="58" t="s">
        <v>92</v>
      </c>
      <c r="C14" s="26">
        <f>'Supply  2015-16 '!BS16</f>
        <v>2011159</v>
      </c>
      <c r="D14" s="26">
        <f>SUM('Supply  2015-16 '!BT16:BU16)</f>
        <v>206</v>
      </c>
      <c r="E14" s="26">
        <f>'Supply  2015-16 '!BZ16</f>
        <v>262588</v>
      </c>
      <c r="F14" s="26">
        <f>'Supply  2015-16 '!BW16</f>
        <v>49</v>
      </c>
      <c r="G14" s="26">
        <f>'Supply  2015-16 '!BR16</f>
        <v>-17529</v>
      </c>
      <c r="H14" s="26">
        <f>'Supply  2015-16 '!BX16</f>
        <v>255</v>
      </c>
      <c r="I14" s="26">
        <f>'Supply  2015-16 '!CA16</f>
        <v>2274002</v>
      </c>
      <c r="J14" s="26">
        <f>'Supply  2015-16 '!BQ16</f>
        <v>2028688</v>
      </c>
      <c r="K14" s="93">
        <f t="shared" si="0"/>
        <v>-8.6405598100841533E-3</v>
      </c>
    </row>
    <row r="15" spans="1:11" x14ac:dyDescent="0.25">
      <c r="A15" s="3">
        <v>14</v>
      </c>
      <c r="B15" s="58" t="s">
        <v>93</v>
      </c>
      <c r="C15" s="26">
        <f>'Supply  2015-16 '!BS17</f>
        <v>1063859</v>
      </c>
      <c r="D15" s="26">
        <f>SUM('Supply  2015-16 '!BT17:BU17)</f>
        <v>0</v>
      </c>
      <c r="E15" s="26">
        <f>'Supply  2015-16 '!BZ17</f>
        <v>314120</v>
      </c>
      <c r="F15" s="26">
        <f>'Supply  2015-16 '!BW17</f>
        <v>0</v>
      </c>
      <c r="G15" s="26">
        <f>'Supply  2015-16 '!BR17</f>
        <v>-9404</v>
      </c>
      <c r="H15" s="26">
        <f>'Supply  2015-16 '!BX17</f>
        <v>0</v>
      </c>
      <c r="I15" s="26">
        <f>'Supply  2015-16 '!CA17</f>
        <v>1377979</v>
      </c>
      <c r="J15" s="26">
        <f>'Supply  2015-16 '!BQ17</f>
        <v>1073263</v>
      </c>
      <c r="K15" s="93">
        <f t="shared" si="0"/>
        <v>-8.7620648433794877E-3</v>
      </c>
    </row>
    <row r="16" spans="1:11" x14ac:dyDescent="0.25">
      <c r="A16" s="3">
        <v>15</v>
      </c>
      <c r="B16" s="58" t="s">
        <v>94</v>
      </c>
      <c r="C16" s="26">
        <f>'Supply  2015-16 '!BS18</f>
        <v>1150366</v>
      </c>
      <c r="D16" s="26">
        <f>SUM('Supply  2015-16 '!BT18:BU18)</f>
        <v>0</v>
      </c>
      <c r="E16" s="26">
        <f>'Supply  2015-16 '!BZ18</f>
        <v>297561</v>
      </c>
      <c r="F16" s="26">
        <f>'Supply  2015-16 '!BW18</f>
        <v>0</v>
      </c>
      <c r="G16" s="26">
        <f>'Supply  2015-16 '!BR18</f>
        <v>-8173</v>
      </c>
      <c r="H16" s="26">
        <f>'Supply  2015-16 '!BX18</f>
        <v>0</v>
      </c>
      <c r="I16" s="26">
        <f>'Supply  2015-16 '!CA18</f>
        <v>1447927</v>
      </c>
      <c r="J16" s="26">
        <f>'Supply  2015-16 '!BQ18</f>
        <v>1158539</v>
      </c>
      <c r="K16" s="93">
        <f t="shared" si="0"/>
        <v>-7.0545747704652152E-3</v>
      </c>
    </row>
    <row r="17" spans="1:11" x14ac:dyDescent="0.25">
      <c r="A17" s="3">
        <v>16</v>
      </c>
      <c r="B17" s="58" t="s">
        <v>95</v>
      </c>
      <c r="C17" s="26">
        <f>'Supply  2015-16 '!BS19</f>
        <v>803724</v>
      </c>
      <c r="D17" s="26">
        <f>SUM('Supply  2015-16 '!BT19:BU19)</f>
        <v>32394</v>
      </c>
      <c r="E17" s="26">
        <f>'Supply  2015-16 '!BZ19</f>
        <v>168839</v>
      </c>
      <c r="F17" s="26">
        <f>'Supply  2015-16 '!BW19</f>
        <v>26058</v>
      </c>
      <c r="G17" s="26">
        <f>'Supply  2015-16 '!BR19</f>
        <v>-7025</v>
      </c>
      <c r="H17" s="26">
        <f>'Supply  2015-16 '!BX19</f>
        <v>58452</v>
      </c>
      <c r="I17" s="26">
        <f>'Supply  2015-16 '!CA19</f>
        <v>1031015</v>
      </c>
      <c r="J17" s="26">
        <f>'Supply  2015-16 '!BQ19</f>
        <v>810749</v>
      </c>
      <c r="K17" s="93">
        <f t="shared" si="0"/>
        <v>-8.6648272153280487E-3</v>
      </c>
    </row>
    <row r="18" spans="1:11" x14ac:dyDescent="0.25">
      <c r="A18" s="3">
        <v>17</v>
      </c>
      <c r="B18" s="58" t="s">
        <v>96</v>
      </c>
      <c r="C18" s="26">
        <f>'Supply  2015-16 '!BS20</f>
        <v>542278</v>
      </c>
      <c r="D18" s="26">
        <f>SUM('Supply  2015-16 '!BT20:BU20)</f>
        <v>0</v>
      </c>
      <c r="E18" s="26">
        <f>'Supply  2015-16 '!BZ20</f>
        <v>203704</v>
      </c>
      <c r="F18" s="26">
        <f>'Supply  2015-16 '!BW20</f>
        <v>0</v>
      </c>
      <c r="G18" s="26">
        <f>'Supply  2015-16 '!BR20</f>
        <v>-5982</v>
      </c>
      <c r="H18" s="26">
        <f>'Supply  2015-16 '!BX20</f>
        <v>0</v>
      </c>
      <c r="I18" s="26">
        <f>'Supply  2015-16 '!CA20</f>
        <v>745982</v>
      </c>
      <c r="J18" s="26">
        <f>'Supply  2015-16 '!BQ20</f>
        <v>548260</v>
      </c>
      <c r="K18" s="93">
        <f t="shared" si="0"/>
        <v>-1.0910881698464232E-2</v>
      </c>
    </row>
    <row r="19" spans="1:11" x14ac:dyDescent="0.25">
      <c r="A19" s="3">
        <v>18</v>
      </c>
      <c r="B19" s="58" t="s">
        <v>97</v>
      </c>
      <c r="C19" s="26">
        <f>'Supply  2015-16 '!BS21</f>
        <v>19393035</v>
      </c>
      <c r="D19" s="26">
        <f>SUM('Supply  2015-16 '!BT21:BU21)</f>
        <v>253119</v>
      </c>
      <c r="E19" s="26">
        <f>'Supply  2015-16 '!BZ21</f>
        <v>7743826</v>
      </c>
      <c r="F19" s="26">
        <f>'Supply  2015-16 '!BW21</f>
        <v>40722</v>
      </c>
      <c r="G19" s="26">
        <f>'Supply  2015-16 '!BR21</f>
        <v>6639</v>
      </c>
      <c r="H19" s="26">
        <f>'Supply  2015-16 '!BX21</f>
        <v>293841</v>
      </c>
      <c r="I19" s="26">
        <f>'Supply  2015-16 '!CA21</f>
        <v>27430702</v>
      </c>
      <c r="J19" s="26">
        <f>'Supply  2015-16 '!BQ21</f>
        <v>19386396</v>
      </c>
      <c r="K19" s="93">
        <f t="shared" si="0"/>
        <v>3.4245663814976235E-4</v>
      </c>
    </row>
    <row r="20" spans="1:11" x14ac:dyDescent="0.25">
      <c r="A20" s="3">
        <v>19</v>
      </c>
      <c r="B20" s="58" t="s">
        <v>98</v>
      </c>
      <c r="C20" s="26">
        <f>'Supply  2015-16 '!BS22</f>
        <v>24784319</v>
      </c>
      <c r="D20" s="26">
        <f>SUM('Supply  2015-16 '!BT22:BU22)</f>
        <v>159215</v>
      </c>
      <c r="E20" s="26">
        <f>'Supply  2015-16 '!BZ22</f>
        <v>9707183</v>
      </c>
      <c r="F20" s="26">
        <f>'Supply  2015-16 '!BW22</f>
        <v>25615</v>
      </c>
      <c r="G20" s="26">
        <f>'Supply  2015-16 '!BR22</f>
        <v>-200341</v>
      </c>
      <c r="H20" s="26">
        <f>'Supply  2015-16 '!BX22</f>
        <v>184830</v>
      </c>
      <c r="I20" s="26">
        <f>'Supply  2015-16 '!CA22</f>
        <v>34676332</v>
      </c>
      <c r="J20" s="26">
        <f>'Supply  2015-16 '!BQ22</f>
        <v>24984660</v>
      </c>
      <c r="K20" s="93">
        <f t="shared" si="0"/>
        <v>-8.0185601885316826E-3</v>
      </c>
    </row>
    <row r="21" spans="1:11" x14ac:dyDescent="0.25">
      <c r="A21" s="3">
        <v>20</v>
      </c>
      <c r="B21" s="58" t="s">
        <v>99</v>
      </c>
      <c r="C21" s="26">
        <f>'Supply  2015-16 '!BS23</f>
        <v>36438356</v>
      </c>
      <c r="D21" s="26">
        <f>SUM('Supply  2015-16 '!BT23:BU23)</f>
        <v>462479</v>
      </c>
      <c r="E21" s="26">
        <f>'Supply  2015-16 '!BZ23</f>
        <v>19817186</v>
      </c>
      <c r="F21" s="26">
        <f>'Supply  2015-16 '!BW23</f>
        <v>18600</v>
      </c>
      <c r="G21" s="26">
        <f>'Supply  2015-16 '!BR23</f>
        <v>-150860</v>
      </c>
      <c r="H21" s="26">
        <f>'Supply  2015-16 '!BX23</f>
        <v>481079</v>
      </c>
      <c r="I21" s="26">
        <f>'Supply  2015-16 '!CA23</f>
        <v>56736621</v>
      </c>
      <c r="J21" s="26">
        <f>'Supply  2015-16 '!BQ23</f>
        <v>36589216</v>
      </c>
      <c r="K21" s="93">
        <f t="shared" si="0"/>
        <v>-4.1230727654836879E-3</v>
      </c>
    </row>
    <row r="22" spans="1:11" x14ac:dyDescent="0.25">
      <c r="A22" s="3">
        <v>21</v>
      </c>
      <c r="B22" s="58" t="s">
        <v>100</v>
      </c>
      <c r="C22" s="26">
        <f>'Supply  2015-16 '!BS24</f>
        <v>55672479</v>
      </c>
      <c r="D22" s="26">
        <f>SUM('Supply  2015-16 '!BT24:BU24)</f>
        <v>0</v>
      </c>
      <c r="E22" s="26">
        <f>'Supply  2015-16 '!BZ24</f>
        <v>13077868</v>
      </c>
      <c r="F22" s="26">
        <f>'Supply  2015-16 '!BW24</f>
        <v>0</v>
      </c>
      <c r="G22" s="26">
        <f>'Supply  2015-16 '!BR24</f>
        <v>-405221</v>
      </c>
      <c r="H22" s="26">
        <f>'Supply  2015-16 '!BX24</f>
        <v>0</v>
      </c>
      <c r="I22" s="26">
        <f>'Supply  2015-16 '!CA24</f>
        <v>68750347</v>
      </c>
      <c r="J22" s="26">
        <f>'Supply  2015-16 '!BQ24</f>
        <v>56077700</v>
      </c>
      <c r="K22" s="93">
        <f t="shared" si="0"/>
        <v>-7.2260631231309417E-3</v>
      </c>
    </row>
    <row r="23" spans="1:11" x14ac:dyDescent="0.25">
      <c r="A23" s="3">
        <v>22</v>
      </c>
      <c r="B23" s="58" t="s">
        <v>101</v>
      </c>
      <c r="C23" s="26">
        <f>'Supply  2015-16 '!BS25</f>
        <v>53727</v>
      </c>
      <c r="D23" s="26">
        <f>SUM('Supply  2015-16 '!BT25:BU25)</f>
        <v>0</v>
      </c>
      <c r="E23" s="26">
        <f>'Supply  2015-16 '!BZ25</f>
        <v>10024</v>
      </c>
      <c r="F23" s="26">
        <f>'Supply  2015-16 '!BW25</f>
        <v>0</v>
      </c>
      <c r="G23" s="26">
        <f>'Supply  2015-16 '!BR25</f>
        <v>-473</v>
      </c>
      <c r="H23" s="26">
        <f>'Supply  2015-16 '!BX25</f>
        <v>0</v>
      </c>
      <c r="I23" s="26">
        <f>'Supply  2015-16 '!CA25</f>
        <v>63751</v>
      </c>
      <c r="J23" s="26">
        <f>'Supply  2015-16 '!BQ25</f>
        <v>54200</v>
      </c>
      <c r="K23" s="93">
        <f t="shared" si="0"/>
        <v>-8.7269372693726931E-3</v>
      </c>
    </row>
    <row r="24" spans="1:11" x14ac:dyDescent="0.25">
      <c r="A24" s="3">
        <v>23</v>
      </c>
      <c r="B24" s="58" t="s">
        <v>102</v>
      </c>
      <c r="C24" s="26">
        <f>'Supply  2015-16 '!BS26</f>
        <v>10270498</v>
      </c>
      <c r="D24" s="26">
        <f>SUM('Supply  2015-16 '!BT26:BU26)</f>
        <v>806</v>
      </c>
      <c r="E24" s="26">
        <f>'Supply  2015-16 '!BZ26</f>
        <v>2578785</v>
      </c>
      <c r="F24" s="26">
        <f>'Supply  2015-16 '!BW26</f>
        <v>193</v>
      </c>
      <c r="G24" s="26">
        <f>'Supply  2015-16 '!BR26</f>
        <v>-73302</v>
      </c>
      <c r="H24" s="26">
        <f>'Supply  2015-16 '!BX26</f>
        <v>999</v>
      </c>
      <c r="I24" s="26">
        <f>'Supply  2015-16 '!CA26</f>
        <v>12850282</v>
      </c>
      <c r="J24" s="26">
        <f>'Supply  2015-16 '!BQ26</f>
        <v>10343800</v>
      </c>
      <c r="K24" s="93">
        <f t="shared" si="0"/>
        <v>-7.086563932017247E-3</v>
      </c>
    </row>
    <row r="25" spans="1:11" x14ac:dyDescent="0.25">
      <c r="A25" s="3">
        <v>24</v>
      </c>
      <c r="B25" s="58" t="s">
        <v>103</v>
      </c>
      <c r="C25" s="26">
        <f>'Supply  2015-16 '!BS27</f>
        <v>17086277</v>
      </c>
      <c r="D25" s="26">
        <f>SUM('Supply  2015-16 '!BT27:BU27)</f>
        <v>369367</v>
      </c>
      <c r="E25" s="26">
        <f>'Supply  2015-16 '!BZ27</f>
        <v>3185947</v>
      </c>
      <c r="F25" s="26">
        <f>'Supply  2015-16 '!BW27</f>
        <v>29712</v>
      </c>
      <c r="G25" s="26">
        <f>'Supply  2015-16 '!BR27</f>
        <v>46277</v>
      </c>
      <c r="H25" s="26">
        <f>'Supply  2015-16 '!BX27</f>
        <v>399079</v>
      </c>
      <c r="I25" s="26">
        <f>'Supply  2015-16 '!CA27</f>
        <v>20671303</v>
      </c>
      <c r="J25" s="26">
        <f>'Supply  2015-16 '!BQ27</f>
        <v>17040000</v>
      </c>
      <c r="K25" s="93">
        <f t="shared" si="0"/>
        <v>2.7157863849765259E-3</v>
      </c>
    </row>
    <row r="26" spans="1:11" x14ac:dyDescent="0.25">
      <c r="A26" s="3">
        <v>25</v>
      </c>
      <c r="B26" s="60" t="s">
        <v>104</v>
      </c>
      <c r="C26" s="26">
        <f>'Supply  2015-16 '!BS28</f>
        <v>12273850</v>
      </c>
      <c r="D26" s="26">
        <f>SUM('Supply  2015-16 '!BT28:BU28)</f>
        <v>0</v>
      </c>
      <c r="E26" s="26">
        <f>'Supply  2015-16 '!BZ28</f>
        <v>3293029</v>
      </c>
      <c r="F26" s="26">
        <f>'Supply  2015-16 '!BW28</f>
        <v>0</v>
      </c>
      <c r="G26" s="26">
        <f>'Supply  2015-16 '!BR28</f>
        <v>548150</v>
      </c>
      <c r="H26" s="26">
        <f>'Supply  2015-16 '!BX28</f>
        <v>0</v>
      </c>
      <c r="I26" s="26">
        <f>'Supply  2015-16 '!CA28</f>
        <v>15566879</v>
      </c>
      <c r="J26" s="26">
        <f>'Supply  2015-16 '!BQ28</f>
        <v>11725700</v>
      </c>
      <c r="K26" s="94">
        <f t="shared" si="0"/>
        <v>4.6747742139062062E-2</v>
      </c>
    </row>
    <row r="27" spans="1:11" x14ac:dyDescent="0.25">
      <c r="A27" s="3">
        <v>26</v>
      </c>
      <c r="B27" s="60" t="s">
        <v>105</v>
      </c>
      <c r="C27" s="26">
        <f>'Supply  2015-16 '!BS29</f>
        <v>6127638</v>
      </c>
      <c r="D27" s="26">
        <f>SUM('Supply  2015-16 '!BT29:BU29)</f>
        <v>61</v>
      </c>
      <c r="E27" s="26">
        <f>'Supply  2015-16 '!BZ29</f>
        <v>1687106</v>
      </c>
      <c r="F27" s="26">
        <f>'Supply  2015-16 '!BW29</f>
        <v>0</v>
      </c>
      <c r="G27" s="26">
        <f>'Supply  2015-16 '!BR29</f>
        <v>-48562</v>
      </c>
      <c r="H27" s="26">
        <f>'Supply  2015-16 '!BX29</f>
        <v>61</v>
      </c>
      <c r="I27" s="26">
        <f>'Supply  2015-16 '!CA29</f>
        <v>7814805</v>
      </c>
      <c r="J27" s="26">
        <f>'Supply  2015-16 '!BQ29</f>
        <v>6176200</v>
      </c>
      <c r="K27" s="94">
        <f t="shared" si="0"/>
        <v>-7.8627635115443156E-3</v>
      </c>
    </row>
    <row r="28" spans="1:11" x14ac:dyDescent="0.25">
      <c r="A28" s="3">
        <v>27</v>
      </c>
      <c r="B28" s="60" t="s">
        <v>106</v>
      </c>
      <c r="C28" s="26">
        <f>'Supply  2015-16 '!BS30</f>
        <v>3854004</v>
      </c>
      <c r="D28" s="26">
        <f>SUM('Supply  2015-16 '!BT30:BU30)</f>
        <v>2625866</v>
      </c>
      <c r="E28" s="26">
        <f>'Supply  2015-16 '!BZ30</f>
        <v>1090215</v>
      </c>
      <c r="F28" s="26">
        <f>'Supply  2015-16 '!BW30</f>
        <v>316848</v>
      </c>
      <c r="G28" s="26">
        <f>'Supply  2015-16 '!BR30</f>
        <v>-27996</v>
      </c>
      <c r="H28" s="26">
        <f>'Supply  2015-16 '!BX30</f>
        <v>2942714</v>
      </c>
      <c r="I28" s="26">
        <f>'Supply  2015-16 '!CA30</f>
        <v>7886933</v>
      </c>
      <c r="J28" s="26">
        <f>'Supply  2015-16 '!BQ30</f>
        <v>3882000</v>
      </c>
      <c r="K28" s="94">
        <f t="shared" si="0"/>
        <v>-7.211746522411128E-3</v>
      </c>
    </row>
    <row r="29" spans="1:11" x14ac:dyDescent="0.25">
      <c r="A29" s="3">
        <v>28</v>
      </c>
      <c r="B29" s="60" t="s">
        <v>107</v>
      </c>
      <c r="C29" s="26">
        <f>'Supply  2015-16 '!BS31</f>
        <v>8467494</v>
      </c>
      <c r="D29" s="26">
        <f>SUM('Supply  2015-16 '!BT31:BU31)</f>
        <v>16225</v>
      </c>
      <c r="E29" s="26">
        <f>'Supply  2015-16 '!BZ31</f>
        <v>3792896</v>
      </c>
      <c r="F29" s="26">
        <f>'Supply  2015-16 '!BW31</f>
        <v>3915</v>
      </c>
      <c r="G29" s="26">
        <f>'Supply  2015-16 '!BR31</f>
        <v>-64806</v>
      </c>
      <c r="H29" s="26">
        <f>'Supply  2015-16 '!BX31</f>
        <v>20140</v>
      </c>
      <c r="I29" s="26">
        <f>'Supply  2015-16 '!CA31</f>
        <v>12280530</v>
      </c>
      <c r="J29" s="26">
        <f>'Supply  2015-16 '!BQ31</f>
        <v>8532300</v>
      </c>
      <c r="K29" s="94">
        <f t="shared" si="0"/>
        <v>-7.5953728771843464E-3</v>
      </c>
    </row>
    <row r="30" spans="1:11" x14ac:dyDescent="0.25">
      <c r="A30" s="3">
        <v>29</v>
      </c>
      <c r="B30" s="60" t="s">
        <v>108</v>
      </c>
      <c r="C30" s="26">
        <f>'Supply  2015-16 '!BS32</f>
        <v>6794941</v>
      </c>
      <c r="D30" s="26">
        <f>SUM('Supply  2015-16 '!BT32:BU32)</f>
        <v>22084</v>
      </c>
      <c r="E30" s="26">
        <f>'Supply  2015-16 '!BZ32</f>
        <v>2755987</v>
      </c>
      <c r="F30" s="26">
        <f>'Supply  2015-16 '!BW32</f>
        <v>5329</v>
      </c>
      <c r="G30" s="26">
        <f>'Supply  2015-16 '!BR32</f>
        <v>-46459</v>
      </c>
      <c r="H30" s="26">
        <f>'Supply  2015-16 '!BX32</f>
        <v>27413</v>
      </c>
      <c r="I30" s="26">
        <f>'Supply  2015-16 '!CA32</f>
        <v>9578341</v>
      </c>
      <c r="J30" s="26">
        <f>'Supply  2015-16 '!BQ32</f>
        <v>6841400</v>
      </c>
      <c r="K30" s="94">
        <f t="shared" si="0"/>
        <v>-6.7908615195720178E-3</v>
      </c>
    </row>
    <row r="31" spans="1:11" x14ac:dyDescent="0.25">
      <c r="A31" s="3">
        <v>30</v>
      </c>
      <c r="B31" s="57" t="s">
        <v>109</v>
      </c>
      <c r="C31" s="26">
        <f>'Supply  2015-16 '!BS33</f>
        <v>11215969</v>
      </c>
      <c r="D31" s="26">
        <f>SUM('Supply  2015-16 '!BT33:BU33)</f>
        <v>8938489</v>
      </c>
      <c r="E31" s="26">
        <f>'Supply  2015-16 '!BZ33</f>
        <v>8260910</v>
      </c>
      <c r="F31" s="26">
        <f>'Supply  2015-16 '!BW33</f>
        <v>719034</v>
      </c>
      <c r="G31" s="26">
        <f>'Supply  2015-16 '!BR33</f>
        <v>21069</v>
      </c>
      <c r="H31" s="26">
        <f>'Supply  2015-16 '!BX33</f>
        <v>9657523</v>
      </c>
      <c r="I31" s="26">
        <f>'Supply  2015-16 '!CA33</f>
        <v>29134402</v>
      </c>
      <c r="J31" s="26">
        <f>'Supply  2015-16 '!BQ33</f>
        <v>11194900</v>
      </c>
      <c r="K31" s="95">
        <f t="shared" si="0"/>
        <v>1.8820177044904377E-3</v>
      </c>
    </row>
    <row r="32" spans="1:11" x14ac:dyDescent="0.25">
      <c r="A32" s="3">
        <v>31</v>
      </c>
      <c r="B32" s="53" t="s">
        <v>9</v>
      </c>
      <c r="C32" s="26">
        <f>'Supply  2015-16 '!BS34</f>
        <v>5278204</v>
      </c>
      <c r="D32" s="26">
        <f>SUM('Supply  2015-16 '!BT34:BU34)</f>
        <v>0</v>
      </c>
      <c r="E32" s="26">
        <f>'Supply  2015-16 '!BZ34</f>
        <v>1326656</v>
      </c>
      <c r="F32" s="26">
        <f>'Supply  2015-16 '!BW34</f>
        <v>0</v>
      </c>
      <c r="G32" s="26">
        <f>'Supply  2015-16 '!BR34</f>
        <v>207974</v>
      </c>
      <c r="H32" s="26">
        <f>'Supply  2015-16 '!BX34</f>
        <v>0</v>
      </c>
      <c r="I32" s="26">
        <f>'Supply  2015-16 '!CA34</f>
        <v>6604860</v>
      </c>
      <c r="J32" s="26">
        <f>'Supply  2015-16 '!BQ34</f>
        <v>5070230</v>
      </c>
      <c r="K32" s="96">
        <f t="shared" si="0"/>
        <v>4.1018652013813967E-2</v>
      </c>
    </row>
    <row r="33" spans="1:11" x14ac:dyDescent="0.25">
      <c r="A33" s="3">
        <v>32</v>
      </c>
      <c r="B33" s="53" t="s">
        <v>110</v>
      </c>
      <c r="C33" s="26">
        <f>'Supply  2015-16 '!BS35</f>
        <v>16594553</v>
      </c>
      <c r="D33" s="26">
        <f>SUM('Supply  2015-16 '!BT35:BU35)</f>
        <v>42939993</v>
      </c>
      <c r="E33" s="26">
        <f>'Supply  2015-16 '!BZ35</f>
        <v>709524</v>
      </c>
      <c r="F33" s="26">
        <f>'Supply  2015-16 '!BW35</f>
        <v>1727101</v>
      </c>
      <c r="G33" s="26">
        <f>'Supply  2015-16 '!BR35</f>
        <v>1995984</v>
      </c>
      <c r="H33" s="26">
        <f>'Supply  2015-16 '!BX35</f>
        <v>44667094</v>
      </c>
      <c r="I33" s="26">
        <f>'Supply  2015-16 '!CA35</f>
        <v>61971171</v>
      </c>
      <c r="J33" s="26">
        <f>'Supply  2015-16 '!BQ35</f>
        <v>14598569</v>
      </c>
      <c r="K33" s="96">
        <f t="shared" si="0"/>
        <v>0.13672463376376137</v>
      </c>
    </row>
    <row r="34" spans="1:11" x14ac:dyDescent="0.25">
      <c r="A34" s="3">
        <v>33</v>
      </c>
      <c r="B34" s="56" t="s">
        <v>111</v>
      </c>
      <c r="C34" s="26">
        <f>'Supply  2015-16 '!BS36</f>
        <v>6070848</v>
      </c>
      <c r="D34" s="26">
        <f>SUM('Supply  2015-16 '!BT36:BU36)</f>
        <v>317787</v>
      </c>
      <c r="E34" s="26">
        <f>'Supply  2015-16 '!BZ36</f>
        <v>4798659</v>
      </c>
      <c r="F34" s="26">
        <f>'Supply  2015-16 '!BW36</f>
        <v>12781</v>
      </c>
      <c r="G34" s="26">
        <f>'Supply  2015-16 '!BR36</f>
        <v>148548</v>
      </c>
      <c r="H34" s="26">
        <f>'Supply  2015-16 '!BX36</f>
        <v>330568</v>
      </c>
      <c r="I34" s="26">
        <f>'Supply  2015-16 '!CA36</f>
        <v>11200075</v>
      </c>
      <c r="J34" s="26">
        <f>'Supply  2015-16 '!BQ36</f>
        <v>5922300</v>
      </c>
      <c r="K34" s="97">
        <f t="shared" si="0"/>
        <v>2.5082822552049036E-2</v>
      </c>
    </row>
    <row r="35" spans="1:11" x14ac:dyDescent="0.25">
      <c r="A35" s="3">
        <v>34</v>
      </c>
      <c r="B35" s="60" t="s">
        <v>112</v>
      </c>
      <c r="C35" s="26">
        <f>'Supply  2015-16 '!BS37</f>
        <v>223558</v>
      </c>
      <c r="D35" s="26">
        <f>SUM('Supply  2015-16 '!BT37:BU37)</f>
        <v>206705</v>
      </c>
      <c r="E35" s="26">
        <f>'Supply  2015-16 '!BZ37</f>
        <v>114094</v>
      </c>
      <c r="F35" s="26">
        <f>'Supply  2015-16 '!BW37</f>
        <v>8313</v>
      </c>
      <c r="G35" s="26">
        <f>'Supply  2015-16 '!BR37</f>
        <v>-3142</v>
      </c>
      <c r="H35" s="26">
        <f>'Supply  2015-16 '!BX37</f>
        <v>215018</v>
      </c>
      <c r="I35" s="26">
        <f>'Supply  2015-16 '!CA37</f>
        <v>552670</v>
      </c>
      <c r="J35" s="26">
        <f>'Supply  2015-16 '!BQ37</f>
        <v>226700</v>
      </c>
      <c r="K35" s="94">
        <f t="shared" si="0"/>
        <v>-1.3859726510807234E-2</v>
      </c>
    </row>
    <row r="36" spans="1:11" x14ac:dyDescent="0.25">
      <c r="A36" s="3">
        <v>35</v>
      </c>
      <c r="B36" s="60" t="s">
        <v>113</v>
      </c>
      <c r="C36" s="26">
        <f>'Supply  2015-16 '!BS38</f>
        <v>423577</v>
      </c>
      <c r="D36" s="26">
        <f>SUM('Supply  2015-16 '!BT38:BU38)</f>
        <v>59866</v>
      </c>
      <c r="E36" s="26">
        <f>'Supply  2015-16 '!BZ38</f>
        <v>255147</v>
      </c>
      <c r="F36" s="26">
        <f>'Supply  2015-16 '!BW38</f>
        <v>2407</v>
      </c>
      <c r="G36" s="26">
        <f>'Supply  2015-16 '!BR38</f>
        <v>13977</v>
      </c>
      <c r="H36" s="26">
        <f>'Supply  2015-16 '!BX38</f>
        <v>62273</v>
      </c>
      <c r="I36" s="26">
        <f>'Supply  2015-16 '!CA38</f>
        <v>740997</v>
      </c>
      <c r="J36" s="26">
        <f>'Supply  2015-16 '!BQ38</f>
        <v>409600</v>
      </c>
      <c r="K36" s="94">
        <f t="shared" si="0"/>
        <v>3.4123535156250002E-2</v>
      </c>
    </row>
    <row r="37" spans="1:11" x14ac:dyDescent="0.25">
      <c r="A37" s="3">
        <v>36</v>
      </c>
      <c r="B37" s="60" t="s">
        <v>114</v>
      </c>
      <c r="C37" s="26">
        <f>'Supply  2015-16 '!BS39</f>
        <v>175813</v>
      </c>
      <c r="D37" s="26">
        <f>SUM('Supply  2015-16 '!BT39:BU39)</f>
        <v>2631343</v>
      </c>
      <c r="E37" s="26">
        <f>'Supply  2015-16 '!BZ39</f>
        <v>154008</v>
      </c>
      <c r="F37" s="26">
        <f>'Supply  2015-16 '!BW39</f>
        <v>105835</v>
      </c>
      <c r="G37" s="26">
        <f>'Supply  2015-16 '!BR39</f>
        <v>2113</v>
      </c>
      <c r="H37" s="26">
        <f>'Supply  2015-16 '!BX39</f>
        <v>2737178</v>
      </c>
      <c r="I37" s="26">
        <f>'Supply  2015-16 '!CA39</f>
        <v>3066999</v>
      </c>
      <c r="J37" s="26">
        <f>'Supply  2015-16 '!BQ39</f>
        <v>173700</v>
      </c>
      <c r="K37" s="94">
        <f t="shared" si="0"/>
        <v>1.2164651698330455E-2</v>
      </c>
    </row>
    <row r="38" spans="1:11" x14ac:dyDescent="0.25">
      <c r="A38" s="3">
        <v>37</v>
      </c>
      <c r="B38" s="60" t="s">
        <v>115</v>
      </c>
      <c r="C38" s="26">
        <f>'Supply  2015-16 '!BS40</f>
        <v>2180726</v>
      </c>
      <c r="D38" s="26">
        <f>SUM('Supply  2015-16 '!BT40:BU40)</f>
        <v>344954</v>
      </c>
      <c r="E38" s="26">
        <f>'Supply  2015-16 '!BZ40</f>
        <v>780906</v>
      </c>
      <c r="F38" s="26">
        <f>'Supply  2015-16 '!BW40</f>
        <v>13873</v>
      </c>
      <c r="G38" s="26">
        <f>'Supply  2015-16 '!BR40</f>
        <v>-7774</v>
      </c>
      <c r="H38" s="26">
        <f>'Supply  2015-16 '!BX40</f>
        <v>358827</v>
      </c>
      <c r="I38" s="26">
        <f>'Supply  2015-16 '!CA40</f>
        <v>3320459</v>
      </c>
      <c r="J38" s="26">
        <f>'Supply  2015-16 '!BQ40</f>
        <v>2188500</v>
      </c>
      <c r="K38" s="94">
        <f t="shared" si="0"/>
        <v>-3.5522047064199223E-3</v>
      </c>
    </row>
    <row r="39" spans="1:11" x14ac:dyDescent="0.25">
      <c r="A39" s="3">
        <v>38</v>
      </c>
      <c r="B39" s="60" t="s">
        <v>116</v>
      </c>
      <c r="C39" s="26">
        <f>'Supply  2015-16 '!BS41</f>
        <v>1808765</v>
      </c>
      <c r="D39" s="26">
        <f>SUM('Supply  2015-16 '!BT41:BU41)</f>
        <v>237727</v>
      </c>
      <c r="E39" s="26">
        <f>'Supply  2015-16 '!BZ41</f>
        <v>1293350</v>
      </c>
      <c r="F39" s="26">
        <f>'Supply  2015-16 '!BW41</f>
        <v>9561</v>
      </c>
      <c r="G39" s="26">
        <f>'Supply  2015-16 '!BR41</f>
        <v>-13336</v>
      </c>
      <c r="H39" s="26">
        <f>'Supply  2015-16 '!BX41</f>
        <v>247288</v>
      </c>
      <c r="I39" s="26">
        <f>'Supply  2015-16 '!CA41</f>
        <v>3349403</v>
      </c>
      <c r="J39" s="26">
        <f>'Supply  2015-16 '!BQ41</f>
        <v>1822101</v>
      </c>
      <c r="K39" s="94">
        <f t="shared" si="0"/>
        <v>-7.319023478939971E-3</v>
      </c>
    </row>
    <row r="40" spans="1:11" x14ac:dyDescent="0.25">
      <c r="A40" s="3">
        <v>39</v>
      </c>
      <c r="B40" s="60" t="s">
        <v>117</v>
      </c>
      <c r="C40" s="26">
        <f>'Supply  2015-16 '!BS42</f>
        <v>228</v>
      </c>
      <c r="D40" s="26">
        <f>SUM('Supply  2015-16 '!BT42:BU42)</f>
        <v>0</v>
      </c>
      <c r="E40" s="26">
        <f>'Supply  2015-16 '!BZ42</f>
        <v>90</v>
      </c>
      <c r="F40" s="26">
        <f>'Supply  2015-16 '!BW42</f>
        <v>0</v>
      </c>
      <c r="G40" s="26">
        <f>'Supply  2015-16 '!BR42</f>
        <v>-2</v>
      </c>
      <c r="H40" s="26">
        <f>'Supply  2015-16 '!BX42</f>
        <v>0</v>
      </c>
      <c r="I40" s="26">
        <f>'Supply  2015-16 '!CA42</f>
        <v>318</v>
      </c>
      <c r="J40" s="26">
        <f>'Supply  2015-16 '!BQ42</f>
        <v>230</v>
      </c>
      <c r="K40" s="94">
        <f t="shared" si="0"/>
        <v>-8.6956521739130436E-3</v>
      </c>
    </row>
    <row r="41" spans="1:11" x14ac:dyDescent="0.25">
      <c r="A41" s="3">
        <v>40</v>
      </c>
      <c r="B41" s="60" t="s">
        <v>118</v>
      </c>
      <c r="C41" s="26">
        <f>'Supply  2015-16 '!BS43</f>
        <v>8793198</v>
      </c>
      <c r="D41" s="26">
        <f>SUM('Supply  2015-16 '!BT43:BU43)</f>
        <v>1042061</v>
      </c>
      <c r="E41" s="26">
        <f>'Supply  2015-16 '!BZ43</f>
        <v>5883104</v>
      </c>
      <c r="F41" s="26">
        <f>'Supply  2015-16 '!BW43</f>
        <v>41912</v>
      </c>
      <c r="G41" s="26">
        <f>'Supply  2015-16 '!BR43</f>
        <v>-1371</v>
      </c>
      <c r="H41" s="26">
        <f>'Supply  2015-16 '!BX43</f>
        <v>1083973</v>
      </c>
      <c r="I41" s="26">
        <f>'Supply  2015-16 '!CA43</f>
        <v>15760275</v>
      </c>
      <c r="J41" s="26">
        <f>'Supply  2015-16 '!BQ43</f>
        <v>8794569</v>
      </c>
      <c r="K41" s="94">
        <f t="shared" si="0"/>
        <v>-1.5589166450339978E-4</v>
      </c>
    </row>
    <row r="42" spans="1:11" x14ac:dyDescent="0.25">
      <c r="A42" s="3">
        <v>41</v>
      </c>
      <c r="B42" s="60" t="s">
        <v>119</v>
      </c>
      <c r="C42" s="26">
        <f>'Supply  2015-16 '!BS44</f>
        <v>5120119</v>
      </c>
      <c r="D42" s="26">
        <f>SUM('Supply  2015-16 '!BT44:BU44)</f>
        <v>14875</v>
      </c>
      <c r="E42" s="26">
        <f>'Supply  2015-16 '!BZ44</f>
        <v>819585</v>
      </c>
      <c r="F42" s="26">
        <f>'Supply  2015-16 '!BW44</f>
        <v>3589</v>
      </c>
      <c r="G42" s="26">
        <f>'Supply  2015-16 '!BR44</f>
        <v>233642</v>
      </c>
      <c r="H42" s="26">
        <f>'Supply  2015-16 '!BX44</f>
        <v>18464</v>
      </c>
      <c r="I42" s="26">
        <f>'Supply  2015-16 '!CA44</f>
        <v>5958168</v>
      </c>
      <c r="J42" s="26">
        <f>'Supply  2015-16 '!BQ44</f>
        <v>4886477</v>
      </c>
      <c r="K42" s="94">
        <f t="shared" si="0"/>
        <v>4.7813997691997734E-2</v>
      </c>
    </row>
    <row r="43" spans="1:11" x14ac:dyDescent="0.25">
      <c r="A43" s="3">
        <v>42</v>
      </c>
      <c r="B43" s="60" t="s">
        <v>120</v>
      </c>
      <c r="C43" s="26">
        <f>'Supply  2015-16 '!BS45</f>
        <v>104459</v>
      </c>
      <c r="D43" s="26">
        <f>SUM('Supply  2015-16 '!BT45:BU45)</f>
        <v>244</v>
      </c>
      <c r="E43" s="26">
        <f>'Supply  2015-16 '!BZ45</f>
        <v>59640</v>
      </c>
      <c r="F43" s="26">
        <f>'Supply  2015-16 '!BW45</f>
        <v>58</v>
      </c>
      <c r="G43" s="26">
        <f>'Supply  2015-16 '!BR45</f>
        <v>1393</v>
      </c>
      <c r="H43" s="26">
        <f>'Supply  2015-16 '!BX45</f>
        <v>302</v>
      </c>
      <c r="I43" s="26">
        <f>'Supply  2015-16 '!CA45</f>
        <v>164401</v>
      </c>
      <c r="J43" s="26">
        <f>'Supply  2015-16 '!BQ45</f>
        <v>103066</v>
      </c>
      <c r="K43" s="94">
        <f t="shared" si="0"/>
        <v>1.3515611355830244E-2</v>
      </c>
    </row>
    <row r="44" spans="1:11" x14ac:dyDescent="0.25">
      <c r="A44" s="3">
        <v>43</v>
      </c>
      <c r="B44" s="60" t="s">
        <v>121</v>
      </c>
      <c r="C44" s="26">
        <f>'Supply  2015-16 '!BS46</f>
        <v>2065222</v>
      </c>
      <c r="D44" s="26">
        <f>SUM('Supply  2015-16 '!BT46:BU46)</f>
        <v>25505</v>
      </c>
      <c r="E44" s="26">
        <f>'Supply  2015-16 '!BZ46</f>
        <v>851165</v>
      </c>
      <c r="F44" s="26">
        <f>'Supply  2015-16 '!BW46</f>
        <v>6154</v>
      </c>
      <c r="G44" s="26">
        <f>'Supply  2015-16 '!BR46</f>
        <v>115652</v>
      </c>
      <c r="H44" s="26">
        <f>'Supply  2015-16 '!BX46</f>
        <v>31659</v>
      </c>
      <c r="I44" s="26">
        <f>'Supply  2015-16 '!CA46</f>
        <v>2948046</v>
      </c>
      <c r="J44" s="26">
        <f>'Supply  2015-16 '!BQ46</f>
        <v>1949570</v>
      </c>
      <c r="K44" s="94">
        <f t="shared" si="0"/>
        <v>5.9321799165969934E-2</v>
      </c>
    </row>
    <row r="45" spans="1:11" x14ac:dyDescent="0.25">
      <c r="A45" s="3">
        <v>44</v>
      </c>
      <c r="B45" s="60" t="s">
        <v>122</v>
      </c>
      <c r="C45" s="26">
        <f>'Supply  2015-16 '!BS47</f>
        <v>1333815</v>
      </c>
      <c r="D45" s="26">
        <f>SUM('Supply  2015-16 '!BT47:BU47)</f>
        <v>583483</v>
      </c>
      <c r="E45" s="26">
        <f>'Supply  2015-16 '!BZ47</f>
        <v>469340</v>
      </c>
      <c r="F45" s="26">
        <f>'Supply  2015-16 '!BW47</f>
        <v>93873</v>
      </c>
      <c r="G45" s="26">
        <f>'Supply  2015-16 '!BR47</f>
        <v>41528</v>
      </c>
      <c r="H45" s="26">
        <f>'Supply  2015-16 '!BX47</f>
        <v>677356</v>
      </c>
      <c r="I45" s="26">
        <f>'Supply  2015-16 '!CA47</f>
        <v>2480511</v>
      </c>
      <c r="J45" s="26">
        <f>'Supply  2015-16 '!BQ47</f>
        <v>1292287</v>
      </c>
      <c r="K45" s="94">
        <f t="shared" si="0"/>
        <v>3.2135276451747949E-2</v>
      </c>
    </row>
    <row r="46" spans="1:11" x14ac:dyDescent="0.25">
      <c r="A46" s="3">
        <v>45</v>
      </c>
      <c r="B46" s="60" t="s">
        <v>123</v>
      </c>
      <c r="C46" s="26">
        <f>'Supply  2015-16 '!BS48</f>
        <v>14948090</v>
      </c>
      <c r="D46" s="26">
        <f>SUM('Supply  2015-16 '!BT48:BU48)</f>
        <v>34777</v>
      </c>
      <c r="E46" s="26">
        <f>'Supply  2015-16 '!BZ48</f>
        <v>1472342</v>
      </c>
      <c r="F46" s="26">
        <f>'Supply  2015-16 '!BW48</f>
        <v>12588</v>
      </c>
      <c r="G46" s="26">
        <f>'Supply  2015-16 '!BR48</f>
        <v>270778</v>
      </c>
      <c r="H46" s="26">
        <f>'Supply  2015-16 '!BX48</f>
        <v>47365</v>
      </c>
      <c r="I46" s="26">
        <f>'Supply  2015-16 '!CA48</f>
        <v>16467797</v>
      </c>
      <c r="J46" s="26">
        <f>'Supply  2015-16 '!BQ48</f>
        <v>14677312</v>
      </c>
      <c r="K46" s="94">
        <f t="shared" si="0"/>
        <v>1.8448745928409779E-2</v>
      </c>
    </row>
    <row r="47" spans="1:11" x14ac:dyDescent="0.25">
      <c r="A47" s="3">
        <v>46</v>
      </c>
      <c r="B47" s="60" t="s">
        <v>124</v>
      </c>
      <c r="C47" s="26">
        <f>'Supply  2015-16 '!BS49</f>
        <v>8889636</v>
      </c>
      <c r="D47" s="26">
        <f>SUM('Supply  2015-16 '!BT49:BU49)</f>
        <v>6882197</v>
      </c>
      <c r="E47" s="26">
        <f>'Supply  2015-16 '!BZ49</f>
        <v>2374807</v>
      </c>
      <c r="F47" s="26">
        <f>'Supply  2015-16 '!BW49</f>
        <v>1771588</v>
      </c>
      <c r="G47" s="26">
        <f>'Supply  2015-16 '!BR49</f>
        <v>503386</v>
      </c>
      <c r="H47" s="26">
        <f>'Supply  2015-16 '!BX49</f>
        <v>8653785</v>
      </c>
      <c r="I47" s="26">
        <f>'Supply  2015-16 '!CA49</f>
        <v>19918228</v>
      </c>
      <c r="J47" s="26">
        <f>'Supply  2015-16 '!BQ49</f>
        <v>8386250</v>
      </c>
      <c r="K47" s="94">
        <f t="shared" si="0"/>
        <v>6.0025160232523474E-2</v>
      </c>
    </row>
    <row r="48" spans="1:11" x14ac:dyDescent="0.25">
      <c r="A48" s="3">
        <v>47</v>
      </c>
      <c r="B48" s="60" t="s">
        <v>125</v>
      </c>
      <c r="C48" s="26">
        <f>'Supply  2015-16 '!BS50</f>
        <v>27633592</v>
      </c>
      <c r="D48" s="26">
        <f>SUM('Supply  2015-16 '!BT50:BU50)</f>
        <v>2107542</v>
      </c>
      <c r="E48" s="26">
        <f>'Supply  2015-16 '!BZ50</f>
        <v>7671261</v>
      </c>
      <c r="F48" s="26">
        <f>'Supply  2015-16 '!BW50</f>
        <v>508607</v>
      </c>
      <c r="G48" s="26">
        <f>'Supply  2015-16 '!BR50</f>
        <v>-131748</v>
      </c>
      <c r="H48" s="26">
        <f>'Supply  2015-16 '!BX50</f>
        <v>2616149</v>
      </c>
      <c r="I48" s="26">
        <f>'Supply  2015-16 '!CA50</f>
        <v>37921002</v>
      </c>
      <c r="J48" s="26">
        <f>'Supply  2015-16 '!BQ50</f>
        <v>27765340</v>
      </c>
      <c r="K48" s="94">
        <f t="shared" si="0"/>
        <v>-4.7450526447722231E-3</v>
      </c>
    </row>
    <row r="49" spans="1:11" x14ac:dyDescent="0.25">
      <c r="A49" s="3">
        <v>48</v>
      </c>
      <c r="B49" s="60" t="s">
        <v>126</v>
      </c>
      <c r="C49" s="26">
        <f>'Supply  2015-16 '!BS51</f>
        <v>8480472</v>
      </c>
      <c r="D49" s="26">
        <f>SUM('Supply  2015-16 '!BT51:BU51)</f>
        <v>404311</v>
      </c>
      <c r="E49" s="26">
        <f>'Supply  2015-16 '!BZ51</f>
        <v>1925299</v>
      </c>
      <c r="F49" s="26">
        <f>'Supply  2015-16 '!BW51</f>
        <v>146356</v>
      </c>
      <c r="G49" s="26">
        <f>'Supply  2015-16 '!BR51</f>
        <v>979274</v>
      </c>
      <c r="H49" s="26">
        <f>'Supply  2015-16 '!BX51</f>
        <v>550667</v>
      </c>
      <c r="I49" s="26">
        <f>'Supply  2015-16 '!CA51</f>
        <v>10956438</v>
      </c>
      <c r="J49" s="26">
        <f>'Supply  2015-16 '!BQ51</f>
        <v>7501198</v>
      </c>
      <c r="K49" s="94">
        <f t="shared" si="0"/>
        <v>0.13054901363755497</v>
      </c>
    </row>
    <row r="50" spans="1:11" x14ac:dyDescent="0.25">
      <c r="A50" s="3">
        <v>49</v>
      </c>
      <c r="B50" s="60" t="s">
        <v>127</v>
      </c>
      <c r="C50" s="26">
        <f>'Supply  2015-16 '!BS52</f>
        <v>3904563</v>
      </c>
      <c r="D50" s="26">
        <f>SUM('Supply  2015-16 '!BT52:BU52)</f>
        <v>18933</v>
      </c>
      <c r="E50" s="26">
        <f>'Supply  2015-16 '!BZ52</f>
        <v>571600</v>
      </c>
      <c r="F50" s="26">
        <f>'Supply  2015-16 '!BW52</f>
        <v>4568</v>
      </c>
      <c r="G50" s="26">
        <f>'Supply  2015-16 '!BR52</f>
        <v>176598</v>
      </c>
      <c r="H50" s="26">
        <f>'Supply  2015-16 '!BX52</f>
        <v>23501</v>
      </c>
      <c r="I50" s="26">
        <f>'Supply  2015-16 '!CA52</f>
        <v>4499664</v>
      </c>
      <c r="J50" s="26">
        <f>'Supply  2015-16 '!BQ52</f>
        <v>3727965</v>
      </c>
      <c r="K50" s="94">
        <f t="shared" si="0"/>
        <v>4.7371152894407541E-2</v>
      </c>
    </row>
    <row r="51" spans="1:11" x14ac:dyDescent="0.25">
      <c r="A51" s="3">
        <v>50</v>
      </c>
      <c r="B51" s="60" t="s">
        <v>128</v>
      </c>
      <c r="C51" s="26">
        <f>'Supply  2015-16 '!BS53</f>
        <v>16039679</v>
      </c>
      <c r="D51" s="26">
        <f>SUM('Supply  2015-16 '!BT53:BU53)</f>
        <v>484652</v>
      </c>
      <c r="E51" s="26">
        <f>'Supply  2015-16 '!BZ53</f>
        <v>2629748</v>
      </c>
      <c r="F51" s="26">
        <f>'Supply  2015-16 '!BW53</f>
        <v>116959</v>
      </c>
      <c r="G51" s="26">
        <f>'Supply  2015-16 '!BR53</f>
        <v>513481</v>
      </c>
      <c r="H51" s="26">
        <f>'Supply  2015-16 '!BX53</f>
        <v>601611</v>
      </c>
      <c r="I51" s="26">
        <f>'Supply  2015-16 '!CA53</f>
        <v>19271038</v>
      </c>
      <c r="J51" s="26">
        <f>'Supply  2015-16 '!BQ53</f>
        <v>15526198</v>
      </c>
      <c r="K51" s="94">
        <f t="shared" si="0"/>
        <v>3.3071908525190777E-2</v>
      </c>
    </row>
    <row r="52" spans="1:11" x14ac:dyDescent="0.25">
      <c r="A52" s="3">
        <v>51</v>
      </c>
      <c r="B52" s="60" t="s">
        <v>129</v>
      </c>
      <c r="C52" s="26">
        <f>'Supply  2015-16 '!BS54</f>
        <v>6511922</v>
      </c>
      <c r="D52" s="26">
        <f>SUM('Supply  2015-16 '!BT54:BU54)</f>
        <v>284845</v>
      </c>
      <c r="E52" s="26">
        <f>'Supply  2015-16 '!BZ54</f>
        <v>813994</v>
      </c>
      <c r="F52" s="26">
        <f>'Supply  2015-16 '!BW54</f>
        <v>343704</v>
      </c>
      <c r="G52" s="26">
        <f>'Supply  2015-16 '!BR54</f>
        <v>2019458</v>
      </c>
      <c r="H52" s="26">
        <f>'Supply  2015-16 '!BX54</f>
        <v>628549</v>
      </c>
      <c r="I52" s="26">
        <f>'Supply  2015-16 '!CA54</f>
        <v>7954465</v>
      </c>
      <c r="J52" s="26">
        <f>'Supply  2015-16 '!BQ54</f>
        <v>4492464</v>
      </c>
      <c r="K52" s="94">
        <f t="shared" si="0"/>
        <v>0.44952124268552845</v>
      </c>
    </row>
    <row r="53" spans="1:11" x14ac:dyDescent="0.25">
      <c r="A53" s="3">
        <v>52</v>
      </c>
      <c r="B53" s="60" t="s">
        <v>130</v>
      </c>
      <c r="C53" s="26">
        <f>'Supply  2015-16 '!BS55</f>
        <v>2467313</v>
      </c>
      <c r="D53" s="26">
        <f>SUM('Supply  2015-16 '!BT55:BU55)</f>
        <v>108405</v>
      </c>
      <c r="E53" s="26">
        <f>'Supply  2015-16 '!BZ55</f>
        <v>414486</v>
      </c>
      <c r="F53" s="26">
        <f>'Supply  2015-16 '!BW55</f>
        <v>26160</v>
      </c>
      <c r="G53" s="26">
        <f>'Supply  2015-16 '!BR55</f>
        <v>215758</v>
      </c>
      <c r="H53" s="26">
        <f>'Supply  2015-16 '!BX55</f>
        <v>134565</v>
      </c>
      <c r="I53" s="26">
        <f>'Supply  2015-16 '!CA55</f>
        <v>3016364</v>
      </c>
      <c r="J53" s="26">
        <f>'Supply  2015-16 '!BQ55</f>
        <v>2251555</v>
      </c>
      <c r="K53" s="94">
        <f t="shared" si="0"/>
        <v>9.5826217880531459E-2</v>
      </c>
    </row>
    <row r="54" spans="1:11" x14ac:dyDescent="0.25">
      <c r="A54" s="3">
        <v>53</v>
      </c>
      <c r="B54" s="60" t="s">
        <v>131</v>
      </c>
      <c r="C54" s="26">
        <f>'Supply  2015-16 '!BS56</f>
        <v>2500936</v>
      </c>
      <c r="D54" s="26">
        <f>SUM('Supply  2015-16 '!BT56:BU56)</f>
        <v>37740</v>
      </c>
      <c r="E54" s="26">
        <f>'Supply  2015-16 '!BZ56</f>
        <v>885797</v>
      </c>
      <c r="F54" s="26">
        <f>'Supply  2015-16 '!BW56</f>
        <v>30359</v>
      </c>
      <c r="G54" s="26">
        <f>'Supply  2015-16 '!BR56</f>
        <v>102282</v>
      </c>
      <c r="H54" s="26">
        <f>'Supply  2015-16 '!BX56</f>
        <v>68099</v>
      </c>
      <c r="I54" s="26">
        <f>'Supply  2015-16 '!CA56</f>
        <v>3454832</v>
      </c>
      <c r="J54" s="26">
        <f>'Supply  2015-16 '!BQ56</f>
        <v>2398654</v>
      </c>
      <c r="K54" s="94">
        <f t="shared" si="0"/>
        <v>4.2641414726759259E-2</v>
      </c>
    </row>
    <row r="55" spans="1:11" x14ac:dyDescent="0.25">
      <c r="A55" s="3">
        <v>54</v>
      </c>
      <c r="B55" s="60" t="s">
        <v>132</v>
      </c>
      <c r="C55" s="26">
        <f>'Supply  2015-16 '!BS57</f>
        <v>963021</v>
      </c>
      <c r="D55" s="26">
        <f>SUM('Supply  2015-16 '!BT57:BU57)</f>
        <v>84047</v>
      </c>
      <c r="E55" s="26">
        <f>'Supply  2015-16 '!BZ57</f>
        <v>385432</v>
      </c>
      <c r="F55" s="26">
        <f>'Supply  2015-16 '!BW57</f>
        <v>67609</v>
      </c>
      <c r="G55" s="26">
        <f>'Supply  2015-16 '!BR57</f>
        <v>72211</v>
      </c>
      <c r="H55" s="26">
        <f>'Supply  2015-16 '!BX57</f>
        <v>151656</v>
      </c>
      <c r="I55" s="26">
        <f>'Supply  2015-16 '!CA57</f>
        <v>1500109</v>
      </c>
      <c r="J55" s="26">
        <f>'Supply  2015-16 '!BQ57</f>
        <v>890810</v>
      </c>
      <c r="K55" s="94">
        <f t="shared" si="0"/>
        <v>8.106217936484772E-2</v>
      </c>
    </row>
    <row r="56" spans="1:11" x14ac:dyDescent="0.25">
      <c r="A56" s="3">
        <v>55</v>
      </c>
      <c r="B56" s="60" t="s">
        <v>133</v>
      </c>
      <c r="C56" s="26">
        <f>'Supply  2015-16 '!BS58</f>
        <v>10055226</v>
      </c>
      <c r="D56" s="26">
        <f>SUM('Supply  2015-16 '!BT58:BU58)</f>
        <v>33098</v>
      </c>
      <c r="E56" s="26">
        <f>'Supply  2015-16 '!BZ58</f>
        <v>1486123</v>
      </c>
      <c r="F56" s="26">
        <f>'Supply  2015-16 '!BW58</f>
        <v>7987</v>
      </c>
      <c r="G56" s="26">
        <f>'Supply  2015-16 '!BR58</f>
        <v>3928116</v>
      </c>
      <c r="H56" s="26">
        <f>'Supply  2015-16 '!BX58</f>
        <v>41085</v>
      </c>
      <c r="I56" s="26">
        <f>'Supply  2015-16 '!CA58</f>
        <v>11582434</v>
      </c>
      <c r="J56" s="26">
        <f>'Supply  2015-16 '!BQ58</f>
        <v>6127110</v>
      </c>
      <c r="K56" s="94">
        <f t="shared" si="0"/>
        <v>0.64110420736693152</v>
      </c>
    </row>
    <row r="57" spans="1:11" x14ac:dyDescent="0.25">
      <c r="A57" s="3">
        <v>56</v>
      </c>
      <c r="B57" s="60" t="s">
        <v>134</v>
      </c>
      <c r="C57" s="26">
        <f>'Supply  2015-16 '!BS59</f>
        <v>21025547</v>
      </c>
      <c r="D57" s="26">
        <f>SUM('Supply  2015-16 '!BT59:BU59)</f>
        <v>416655</v>
      </c>
      <c r="E57" s="26">
        <f>'Supply  2015-16 '!BZ59</f>
        <v>7729846</v>
      </c>
      <c r="F57" s="26">
        <f>'Supply  2015-16 '!BW59</f>
        <v>67033</v>
      </c>
      <c r="G57" s="26">
        <f>'Supply  2015-16 '!BR59</f>
        <v>1370564</v>
      </c>
      <c r="H57" s="26">
        <f>'Supply  2015-16 '!BX59</f>
        <v>483688</v>
      </c>
      <c r="I57" s="26">
        <f>'Supply  2015-16 '!CA59</f>
        <v>29239081</v>
      </c>
      <c r="J57" s="26">
        <f>'Supply  2015-16 '!BQ59</f>
        <v>19654983</v>
      </c>
      <c r="K57" s="94">
        <f t="shared" si="0"/>
        <v>6.9731121110610986E-2</v>
      </c>
    </row>
    <row r="58" spans="1:11" x14ac:dyDescent="0.25">
      <c r="A58" s="3">
        <v>57</v>
      </c>
      <c r="B58" s="60" t="s">
        <v>135</v>
      </c>
      <c r="C58" s="26">
        <f>'Supply  2015-16 '!BS60</f>
        <v>15817073</v>
      </c>
      <c r="D58" s="26">
        <f>SUM('Supply  2015-16 '!BT60:BU60)</f>
        <v>1487969</v>
      </c>
      <c r="E58" s="26">
        <f>'Supply  2015-16 '!BZ60</f>
        <v>9846041</v>
      </c>
      <c r="F58" s="26">
        <f>'Supply  2015-16 '!BW60</f>
        <v>179543</v>
      </c>
      <c r="G58" s="26">
        <f>'Supply  2015-16 '!BR60</f>
        <v>794022</v>
      </c>
      <c r="H58" s="26">
        <f>'Supply  2015-16 '!BX60</f>
        <v>1667512</v>
      </c>
      <c r="I58" s="26">
        <f>'Supply  2015-16 '!CA60</f>
        <v>27330626</v>
      </c>
      <c r="J58" s="26">
        <f>'Supply  2015-16 '!BQ60</f>
        <v>15023051</v>
      </c>
      <c r="K58" s="94">
        <f t="shared" si="0"/>
        <v>5.2853578144679135E-2</v>
      </c>
    </row>
    <row r="59" spans="1:11" x14ac:dyDescent="0.25">
      <c r="A59" s="3">
        <v>58</v>
      </c>
      <c r="B59" s="60" t="s">
        <v>136</v>
      </c>
      <c r="C59" s="26">
        <f>'Supply  2015-16 '!BS61</f>
        <v>3159006</v>
      </c>
      <c r="D59" s="26">
        <f>SUM('Supply  2015-16 '!BT61:BU61)</f>
        <v>34542</v>
      </c>
      <c r="E59" s="26">
        <f>'Supply  2015-16 '!BZ61</f>
        <v>2091166</v>
      </c>
      <c r="F59" s="26">
        <f>'Supply  2015-16 '!BW61</f>
        <v>6946</v>
      </c>
      <c r="G59" s="26">
        <f>'Supply  2015-16 '!BR61</f>
        <v>39590</v>
      </c>
      <c r="H59" s="26">
        <f>'Supply  2015-16 '!BX61</f>
        <v>41488</v>
      </c>
      <c r="I59" s="26">
        <f>'Supply  2015-16 '!CA61</f>
        <v>5291660</v>
      </c>
      <c r="J59" s="26">
        <f>'Supply  2015-16 '!BQ61</f>
        <v>3119416</v>
      </c>
      <c r="K59" s="94">
        <f t="shared" si="0"/>
        <v>1.2691478148473946E-2</v>
      </c>
    </row>
    <row r="60" spans="1:11" x14ac:dyDescent="0.25">
      <c r="A60" s="3">
        <v>59</v>
      </c>
      <c r="B60" s="60" t="s">
        <v>137</v>
      </c>
      <c r="C60" s="26">
        <f>'Supply  2015-16 '!BS62</f>
        <v>5643029</v>
      </c>
      <c r="D60" s="26">
        <f>SUM('Supply  2015-16 '!BT62:BU62)</f>
        <v>33201</v>
      </c>
      <c r="E60" s="26">
        <f>'Supply  2015-16 '!BZ62</f>
        <v>2082104</v>
      </c>
      <c r="F60" s="26">
        <f>'Supply  2015-16 '!BW62</f>
        <v>6676</v>
      </c>
      <c r="G60" s="26">
        <f>'Supply  2015-16 '!BR62</f>
        <v>42865</v>
      </c>
      <c r="H60" s="26">
        <f>'Supply  2015-16 '!BX62</f>
        <v>39877</v>
      </c>
      <c r="I60" s="26">
        <f>'Supply  2015-16 '!CA62</f>
        <v>7765010</v>
      </c>
      <c r="J60" s="26">
        <f>'Supply  2015-16 '!BQ62</f>
        <v>5600164</v>
      </c>
      <c r="K60" s="94">
        <f t="shared" si="0"/>
        <v>7.6542401258248866E-3</v>
      </c>
    </row>
    <row r="61" spans="1:11" x14ac:dyDescent="0.25">
      <c r="A61" s="3">
        <v>60</v>
      </c>
      <c r="B61" s="60" t="s">
        <v>138</v>
      </c>
      <c r="C61" s="26">
        <f>'Supply  2015-16 '!BS63</f>
        <v>1444625</v>
      </c>
      <c r="D61" s="26">
        <f>SUM('Supply  2015-16 '!BT63:BU63)</f>
        <v>60855</v>
      </c>
      <c r="E61" s="26">
        <f>'Supply  2015-16 '!BZ63</f>
        <v>628401</v>
      </c>
      <c r="F61" s="26">
        <f>'Supply  2015-16 '!BW63</f>
        <v>11258</v>
      </c>
      <c r="G61" s="26">
        <f>'Supply  2015-16 '!BR63</f>
        <v>-18716</v>
      </c>
      <c r="H61" s="26">
        <f>'Supply  2015-16 '!BX63</f>
        <v>72113</v>
      </c>
      <c r="I61" s="26">
        <f>'Supply  2015-16 '!CA63</f>
        <v>2145139</v>
      </c>
      <c r="J61" s="26">
        <f>'Supply  2015-16 '!BQ63</f>
        <v>1463341</v>
      </c>
      <c r="K61" s="94">
        <f t="shared" si="0"/>
        <v>-1.2789910212315516E-2</v>
      </c>
    </row>
    <row r="62" spans="1:11" x14ac:dyDescent="0.25">
      <c r="A62" s="3">
        <v>61</v>
      </c>
      <c r="B62" s="60" t="s">
        <v>139</v>
      </c>
      <c r="C62" s="26">
        <f>'Supply  2015-16 '!BS64</f>
        <v>17024225</v>
      </c>
      <c r="D62" s="26">
        <f>SUM('Supply  2015-16 '!BT64:BU64)</f>
        <v>386746</v>
      </c>
      <c r="E62" s="26">
        <f>'Supply  2015-16 '!BZ64</f>
        <v>4901358</v>
      </c>
      <c r="F62" s="26">
        <f>'Supply  2015-16 '!BW64</f>
        <v>77776</v>
      </c>
      <c r="G62" s="26">
        <f>'Supply  2015-16 '!BR64</f>
        <v>882053</v>
      </c>
      <c r="H62" s="26">
        <f>'Supply  2015-16 '!BX64</f>
        <v>464522</v>
      </c>
      <c r="I62" s="26">
        <f>'Supply  2015-16 '!CA64</f>
        <v>22390105</v>
      </c>
      <c r="J62" s="26">
        <f>'Supply  2015-16 '!BQ64</f>
        <v>16142172</v>
      </c>
      <c r="K62" s="94">
        <f t="shared" si="0"/>
        <v>5.4642770502011752E-2</v>
      </c>
    </row>
    <row r="63" spans="1:11" x14ac:dyDescent="0.25">
      <c r="A63" s="3">
        <v>62</v>
      </c>
      <c r="B63" s="60" t="s">
        <v>140</v>
      </c>
      <c r="C63" s="26">
        <f>'Supply  2015-16 '!BS65</f>
        <v>10858664</v>
      </c>
      <c r="D63" s="26">
        <f>SUM('Supply  2015-16 '!BT65:BU65)</f>
        <v>1098169</v>
      </c>
      <c r="E63" s="26">
        <f>'Supply  2015-16 '!BZ65</f>
        <v>3149021</v>
      </c>
      <c r="F63" s="26">
        <f>'Supply  2015-16 '!BW65</f>
        <v>88338</v>
      </c>
      <c r="G63" s="26">
        <f>'Supply  2015-16 '!BR65</f>
        <v>460189</v>
      </c>
      <c r="H63" s="26">
        <f>'Supply  2015-16 '!BX65</f>
        <v>1186507</v>
      </c>
      <c r="I63" s="26">
        <f>'Supply  2015-16 '!CA65</f>
        <v>15194192</v>
      </c>
      <c r="J63" s="26">
        <f>'Supply  2015-16 '!BQ65</f>
        <v>10398475</v>
      </c>
      <c r="K63" s="94">
        <f t="shared" si="0"/>
        <v>4.4255431685896247E-2</v>
      </c>
    </row>
    <row r="64" spans="1:11" x14ac:dyDescent="0.25">
      <c r="A64" s="3">
        <v>63</v>
      </c>
      <c r="B64" s="60" t="s">
        <v>141</v>
      </c>
      <c r="C64" s="26">
        <f>'Supply  2015-16 '!BS66</f>
        <v>4669065</v>
      </c>
      <c r="D64" s="26">
        <f>SUM('Supply  2015-16 '!BT66:BU66)</f>
        <v>310244</v>
      </c>
      <c r="E64" s="26">
        <f>'Supply  2015-16 '!BZ66</f>
        <v>2793780</v>
      </c>
      <c r="F64" s="26">
        <f>'Supply  2015-16 '!BW66</f>
        <v>62392</v>
      </c>
      <c r="G64" s="26">
        <f>'Supply  2015-16 '!BR66</f>
        <v>200201</v>
      </c>
      <c r="H64" s="26">
        <f>'Supply  2015-16 '!BX66</f>
        <v>372636</v>
      </c>
      <c r="I64" s="26">
        <f>'Supply  2015-16 '!CA66</f>
        <v>7835481</v>
      </c>
      <c r="J64" s="26">
        <f>'Supply  2015-16 '!BQ66</f>
        <v>4468864</v>
      </c>
      <c r="K64" s="94">
        <f t="shared" si="0"/>
        <v>4.4799080929739638E-2</v>
      </c>
    </row>
    <row r="65" spans="1:11" x14ac:dyDescent="0.25">
      <c r="A65" s="3">
        <v>64</v>
      </c>
      <c r="B65" s="60" t="s">
        <v>142</v>
      </c>
      <c r="C65" s="26">
        <f>'Supply  2015-16 '!BS67</f>
        <v>3067800</v>
      </c>
      <c r="D65" s="26">
        <f>SUM('Supply  2015-16 '!BT67:BU67)</f>
        <v>557225</v>
      </c>
      <c r="E65" s="26">
        <f>'Supply  2015-16 '!BZ67</f>
        <v>1393398</v>
      </c>
      <c r="F65" s="26">
        <f>'Supply  2015-16 '!BW67</f>
        <v>44824</v>
      </c>
      <c r="G65" s="26">
        <f>'Supply  2015-16 '!BR67</f>
        <v>190219</v>
      </c>
      <c r="H65" s="26">
        <f>'Supply  2015-16 '!BX67</f>
        <v>602049</v>
      </c>
      <c r="I65" s="26">
        <f>'Supply  2015-16 '!CA67</f>
        <v>5063247</v>
      </c>
      <c r="J65" s="26">
        <f>'Supply  2015-16 '!BQ67</f>
        <v>2877581</v>
      </c>
      <c r="K65" s="94">
        <f t="shared" si="0"/>
        <v>6.6103786478990512E-2</v>
      </c>
    </row>
    <row r="66" spans="1:11" x14ac:dyDescent="0.25">
      <c r="A66" s="3">
        <v>65</v>
      </c>
      <c r="B66" s="60" t="s">
        <v>143</v>
      </c>
      <c r="C66" s="26">
        <f>'Supply  2015-16 '!BS68</f>
        <v>8450000</v>
      </c>
      <c r="D66" s="26">
        <f>SUM('Supply  2015-16 '!BT68:BU68)</f>
        <v>818963</v>
      </c>
      <c r="E66" s="26">
        <f>'Supply  2015-16 '!BZ68</f>
        <v>1682241</v>
      </c>
      <c r="F66" s="26">
        <f>'Supply  2015-16 '!BW68</f>
        <v>32939</v>
      </c>
      <c r="G66" s="26">
        <f>'Supply  2015-16 '!BR68</f>
        <v>1082454</v>
      </c>
      <c r="H66" s="26">
        <f>'Supply  2015-16 '!BX68</f>
        <v>851902</v>
      </c>
      <c r="I66" s="26">
        <f>'Supply  2015-16 '!CA68</f>
        <v>10984143</v>
      </c>
      <c r="J66" s="26">
        <f>'Supply  2015-16 '!BQ68</f>
        <v>7367546</v>
      </c>
      <c r="K66" s="94">
        <f t="shared" si="0"/>
        <v>0.1469219194559491</v>
      </c>
    </row>
    <row r="67" spans="1:11" x14ac:dyDescent="0.25">
      <c r="A67" s="3">
        <v>66</v>
      </c>
      <c r="B67" s="60" t="s">
        <v>144</v>
      </c>
      <c r="C67" s="26">
        <f>'Supply  2015-16 '!BS69</f>
        <v>13070824</v>
      </c>
      <c r="D67" s="26">
        <f>SUM('Supply  2015-16 '!BT69:BU69)</f>
        <v>2733629</v>
      </c>
      <c r="E67" s="26">
        <f>'Supply  2015-16 '!BZ69</f>
        <v>1791453</v>
      </c>
      <c r="F67" s="26">
        <f>'Supply  2015-16 '!BW69</f>
        <v>153930</v>
      </c>
      <c r="G67" s="26">
        <f>'Supply  2015-16 '!BR69</f>
        <v>911359</v>
      </c>
      <c r="H67" s="26">
        <f>'Supply  2015-16 '!BX69</f>
        <v>2887559</v>
      </c>
      <c r="I67" s="26">
        <f>'Supply  2015-16 '!CA69</f>
        <v>17749836</v>
      </c>
      <c r="J67" s="26">
        <f>'Supply  2015-16 '!BQ69</f>
        <v>12159465</v>
      </c>
      <c r="K67" s="94">
        <f t="shared" ref="K67:K130" si="1">G67/J67</f>
        <v>7.4950583763348136E-2</v>
      </c>
    </row>
    <row r="68" spans="1:11" x14ac:dyDescent="0.25">
      <c r="A68" s="3">
        <v>67</v>
      </c>
      <c r="B68" s="60" t="s">
        <v>145</v>
      </c>
      <c r="C68" s="26">
        <f>'Supply  2015-16 '!BS70</f>
        <v>3656743</v>
      </c>
      <c r="D68" s="26">
        <f>SUM('Supply  2015-16 '!BT70:BU70)</f>
        <v>228815</v>
      </c>
      <c r="E68" s="26">
        <f>'Supply  2015-16 '!BZ70</f>
        <v>1395628</v>
      </c>
      <c r="F68" s="26">
        <f>'Supply  2015-16 '!BW70</f>
        <v>14725</v>
      </c>
      <c r="G68" s="26">
        <f>'Supply  2015-16 '!BR70</f>
        <v>31326</v>
      </c>
      <c r="H68" s="26">
        <f>'Supply  2015-16 '!BX70</f>
        <v>243540</v>
      </c>
      <c r="I68" s="26">
        <f>'Supply  2015-16 '!CA70</f>
        <v>5295911</v>
      </c>
      <c r="J68" s="26">
        <f>'Supply  2015-16 '!BQ70</f>
        <v>3625417</v>
      </c>
      <c r="K68" s="94">
        <f t="shared" si="1"/>
        <v>8.6406611984221407E-3</v>
      </c>
    </row>
    <row r="69" spans="1:11" x14ac:dyDescent="0.25">
      <c r="A69" s="3">
        <v>68</v>
      </c>
      <c r="B69" s="60" t="s">
        <v>146</v>
      </c>
      <c r="C69" s="26">
        <f>'Supply  2015-16 '!BS71</f>
        <v>8439536</v>
      </c>
      <c r="D69" s="26">
        <f>SUM('Supply  2015-16 '!BT71:BU71)</f>
        <v>483765</v>
      </c>
      <c r="E69" s="26">
        <f>'Supply  2015-16 '!BZ71</f>
        <v>2508587</v>
      </c>
      <c r="F69" s="26">
        <f>'Supply  2015-16 '!BW71</f>
        <v>66137</v>
      </c>
      <c r="G69" s="26">
        <f>'Supply  2015-16 '!BR71</f>
        <v>156445</v>
      </c>
      <c r="H69" s="26">
        <f>'Supply  2015-16 '!BX71</f>
        <v>549902</v>
      </c>
      <c r="I69" s="26">
        <f>'Supply  2015-16 '!CA71</f>
        <v>11498025</v>
      </c>
      <c r="J69" s="26">
        <f>'Supply  2015-16 '!BQ71</f>
        <v>8283091</v>
      </c>
      <c r="K69" s="94">
        <f t="shared" si="1"/>
        <v>1.8887272879170348E-2</v>
      </c>
    </row>
    <row r="70" spans="1:11" x14ac:dyDescent="0.25">
      <c r="A70" s="3">
        <v>69</v>
      </c>
      <c r="B70" s="60" t="s">
        <v>147</v>
      </c>
      <c r="C70" s="26">
        <f>'Supply  2015-16 '!BS72</f>
        <v>12508942</v>
      </c>
      <c r="D70" s="26">
        <f>SUM('Supply  2015-16 '!BT72:BU72)</f>
        <v>1906899</v>
      </c>
      <c r="E70" s="26">
        <f>'Supply  2015-16 '!BZ72</f>
        <v>3843055</v>
      </c>
      <c r="F70" s="26">
        <f>'Supply  2015-16 '!BW72</f>
        <v>230093</v>
      </c>
      <c r="G70" s="26">
        <f>'Supply  2015-16 '!BR72</f>
        <v>699982</v>
      </c>
      <c r="H70" s="26">
        <f>'Supply  2015-16 '!BX72</f>
        <v>2136992</v>
      </c>
      <c r="I70" s="26">
        <f>'Supply  2015-16 '!CA72</f>
        <v>18488989</v>
      </c>
      <c r="J70" s="26">
        <f>'Supply  2015-16 '!BQ72</f>
        <v>11808960</v>
      </c>
      <c r="K70" s="94">
        <f t="shared" si="1"/>
        <v>5.9275499281901199E-2</v>
      </c>
    </row>
    <row r="71" spans="1:11" x14ac:dyDescent="0.25">
      <c r="A71" s="3">
        <v>70</v>
      </c>
      <c r="B71" s="60" t="s">
        <v>148</v>
      </c>
      <c r="C71" s="26">
        <f>'Supply  2015-16 '!BS73</f>
        <v>23779499</v>
      </c>
      <c r="D71" s="26">
        <f>SUM('Supply  2015-16 '!BT73:BU73)</f>
        <v>7464599</v>
      </c>
      <c r="E71" s="26">
        <f>'Supply  2015-16 '!BZ73</f>
        <v>3372406</v>
      </c>
      <c r="F71" s="26">
        <f>'Supply  2015-16 '!BW73</f>
        <v>600470</v>
      </c>
      <c r="G71" s="26">
        <f>'Supply  2015-16 '!BR73</f>
        <v>1935222</v>
      </c>
      <c r="H71" s="26">
        <f>'Supply  2015-16 '!BX73</f>
        <v>8065069</v>
      </c>
      <c r="I71" s="26">
        <f>'Supply  2015-16 '!CA73</f>
        <v>35216974</v>
      </c>
      <c r="J71" s="26">
        <f>'Supply  2015-16 '!BQ73</f>
        <v>21844277</v>
      </c>
      <c r="K71" s="94">
        <f t="shared" si="1"/>
        <v>8.8591716722874372E-2</v>
      </c>
    </row>
    <row r="72" spans="1:11" x14ac:dyDescent="0.25">
      <c r="A72" s="3">
        <v>71</v>
      </c>
      <c r="B72" s="53" t="s">
        <v>149</v>
      </c>
      <c r="C72" s="26">
        <f>'Supply  2015-16 '!BS74</f>
        <v>136758064</v>
      </c>
      <c r="D72" s="26">
        <f>SUM('Supply  2015-16 '!BT74:BU74)</f>
        <v>11110475</v>
      </c>
      <c r="E72" s="26">
        <f>'Supply  2015-16 '!BZ74</f>
        <v>18364368</v>
      </c>
      <c r="F72" s="26">
        <f>'Supply  2015-16 '!BW74</f>
        <v>715004</v>
      </c>
      <c r="G72" s="26">
        <f>'Supply  2015-16 '!BR74</f>
        <v>32867214</v>
      </c>
      <c r="H72" s="26">
        <f>'Supply  2015-16 '!BX74</f>
        <v>11825479</v>
      </c>
      <c r="I72" s="26">
        <f>'Supply  2015-16 '!CA74</f>
        <v>166947911</v>
      </c>
      <c r="J72" s="26">
        <f>'Supply  2015-16 '!BQ74</f>
        <v>103890850</v>
      </c>
      <c r="K72" s="96">
        <f t="shared" si="1"/>
        <v>0.31636293282805944</v>
      </c>
    </row>
    <row r="73" spans="1:11" x14ac:dyDescent="0.25">
      <c r="A73" s="3">
        <v>72</v>
      </c>
      <c r="B73" s="57" t="s">
        <v>150</v>
      </c>
      <c r="C73" s="26">
        <f>'Supply  2015-16 '!BS75</f>
        <v>3428818</v>
      </c>
      <c r="D73" s="26">
        <f>SUM('Supply  2015-16 '!BT75:BU75)</f>
        <v>4484</v>
      </c>
      <c r="E73" s="26">
        <f>'Supply  2015-16 '!BZ75</f>
        <v>1115112</v>
      </c>
      <c r="F73" s="26">
        <f>'Supply  2015-16 '!BW75</f>
        <v>360</v>
      </c>
      <c r="G73" s="26">
        <f>'Supply  2015-16 '!BR75</f>
        <v>6188</v>
      </c>
      <c r="H73" s="26">
        <f>'Supply  2015-16 '!BX75</f>
        <v>4844</v>
      </c>
      <c r="I73" s="26">
        <f>'Supply  2015-16 '!CA75</f>
        <v>4548774</v>
      </c>
      <c r="J73" s="26">
        <f>'Supply  2015-16 '!BQ75</f>
        <v>3422630</v>
      </c>
      <c r="K73" s="95">
        <f t="shared" si="1"/>
        <v>1.8079663884206006E-3</v>
      </c>
    </row>
    <row r="74" spans="1:11" x14ac:dyDescent="0.25">
      <c r="A74" s="3">
        <v>73</v>
      </c>
      <c r="B74" s="54" t="s">
        <v>151</v>
      </c>
      <c r="C74" s="26">
        <f>'Supply  2015-16 '!BS76</f>
        <v>19478373</v>
      </c>
      <c r="D74" s="26">
        <f>SUM('Supply  2015-16 '!BT76:BU76)</f>
        <v>3362775</v>
      </c>
      <c r="E74" s="26">
        <f>'Supply  2015-16 '!BZ76</f>
        <v>2699129</v>
      </c>
      <c r="F74" s="26">
        <f>'Supply  2015-16 '!BW76</f>
        <v>270509</v>
      </c>
      <c r="G74" s="26">
        <f>'Supply  2015-16 '!BR76</f>
        <v>407873</v>
      </c>
      <c r="H74" s="26">
        <f>'Supply  2015-16 '!BX76</f>
        <v>3633284</v>
      </c>
      <c r="I74" s="26">
        <f>'Supply  2015-16 '!CA76</f>
        <v>25810786</v>
      </c>
      <c r="J74" s="26">
        <f>'Supply  2015-16 '!BQ76</f>
        <v>19070500</v>
      </c>
      <c r="K74" s="98">
        <f t="shared" si="1"/>
        <v>2.1387640596733173E-2</v>
      </c>
    </row>
    <row r="75" spans="1:11" x14ac:dyDescent="0.25">
      <c r="A75" s="3">
        <v>74</v>
      </c>
      <c r="B75" s="54" t="s">
        <v>152</v>
      </c>
      <c r="C75" s="26">
        <f>'Supply  2015-16 '!BS77</f>
        <v>31610082</v>
      </c>
      <c r="D75" s="26">
        <f>SUM('Supply  2015-16 '!BT77:BU77)</f>
        <v>12918579</v>
      </c>
      <c r="E75" s="26">
        <f>'Supply  2015-16 '!BZ77</f>
        <v>8778915</v>
      </c>
      <c r="F75" s="26">
        <f>'Supply  2015-16 '!BW77</f>
        <v>1039202</v>
      </c>
      <c r="G75" s="26">
        <f>'Supply  2015-16 '!BR77</f>
        <v>423174</v>
      </c>
      <c r="H75" s="26">
        <f>'Supply  2015-16 '!BX77</f>
        <v>13957781</v>
      </c>
      <c r="I75" s="26">
        <f>'Supply  2015-16 '!CA77</f>
        <v>54346778</v>
      </c>
      <c r="J75" s="26">
        <f>'Supply  2015-16 '!BQ77</f>
        <v>31186908</v>
      </c>
      <c r="K75" s="98">
        <f t="shared" si="1"/>
        <v>1.35689629763874E-2</v>
      </c>
    </row>
    <row r="76" spans="1:11" x14ac:dyDescent="0.25">
      <c r="A76" s="3">
        <v>75</v>
      </c>
      <c r="B76" s="54" t="s">
        <v>153</v>
      </c>
      <c r="C76" s="26">
        <f>'Supply  2015-16 '!BS78</f>
        <v>1233841</v>
      </c>
      <c r="D76" s="26">
        <f>SUM('Supply  2015-16 '!BT78:BU78)</f>
        <v>4597306</v>
      </c>
      <c r="E76" s="26">
        <f>'Supply  2015-16 '!BZ78</f>
        <v>134105</v>
      </c>
      <c r="F76" s="26">
        <f>'Supply  2015-16 '!BW78</f>
        <v>277363</v>
      </c>
      <c r="G76" s="26">
        <f>'Supply  2015-16 '!BR78</f>
        <v>108869</v>
      </c>
      <c r="H76" s="26">
        <f>'Supply  2015-16 '!BX78</f>
        <v>4874669</v>
      </c>
      <c r="I76" s="26">
        <f>'Supply  2015-16 '!CA78</f>
        <v>6242615</v>
      </c>
      <c r="J76" s="26">
        <f>'Supply  2015-16 '!BQ78</f>
        <v>1124972</v>
      </c>
      <c r="K76" s="98">
        <f t="shared" si="1"/>
        <v>9.6774853063009564E-2</v>
      </c>
    </row>
    <row r="77" spans="1:11" x14ac:dyDescent="0.25">
      <c r="A77" s="3">
        <v>76</v>
      </c>
      <c r="B77" s="54" t="s">
        <v>154</v>
      </c>
      <c r="C77" s="26">
        <f>'Supply  2015-16 '!BS79</f>
        <v>3398601</v>
      </c>
      <c r="D77" s="26">
        <f>SUM('Supply  2015-16 '!BT79:BU79)</f>
        <v>0</v>
      </c>
      <c r="E77" s="26">
        <f>'Supply  2015-16 '!BZ79</f>
        <v>391127</v>
      </c>
      <c r="F77" s="26">
        <f>'Supply  2015-16 '!BW79</f>
        <v>0</v>
      </c>
      <c r="G77" s="26">
        <f>'Supply  2015-16 '!BR79</f>
        <v>52806</v>
      </c>
      <c r="H77" s="26">
        <f>'Supply  2015-16 '!BX79</f>
        <v>0</v>
      </c>
      <c r="I77" s="26">
        <f>'Supply  2015-16 '!CA79</f>
        <v>3789728</v>
      </c>
      <c r="J77" s="26">
        <f>'Supply  2015-16 '!BQ79</f>
        <v>3345795</v>
      </c>
      <c r="K77" s="98">
        <f t="shared" si="1"/>
        <v>1.5782796017090109E-2</v>
      </c>
    </row>
    <row r="78" spans="1:11" x14ac:dyDescent="0.25">
      <c r="A78" s="3">
        <v>77</v>
      </c>
      <c r="B78" s="54" t="s">
        <v>155</v>
      </c>
      <c r="C78" s="26">
        <f>'Supply  2015-16 '!BS80</f>
        <v>6701799</v>
      </c>
      <c r="D78" s="26">
        <f>SUM('Supply  2015-16 '!BT80:BU80)</f>
        <v>1108840</v>
      </c>
      <c r="E78" s="26">
        <f>'Supply  2015-16 '!BZ80</f>
        <v>1968970</v>
      </c>
      <c r="F78" s="26">
        <f>'Supply  2015-16 '!BW80</f>
        <v>44598</v>
      </c>
      <c r="G78" s="26">
        <f>'Supply  2015-16 '!BR80</f>
        <v>650075</v>
      </c>
      <c r="H78" s="26">
        <f>'Supply  2015-16 '!BX80</f>
        <v>1153438</v>
      </c>
      <c r="I78" s="26">
        <f>'Supply  2015-16 '!CA80</f>
        <v>9824207</v>
      </c>
      <c r="J78" s="26">
        <f>'Supply  2015-16 '!BQ80</f>
        <v>6051724</v>
      </c>
      <c r="K78" s="98">
        <f t="shared" si="1"/>
        <v>0.10741980301811517</v>
      </c>
    </row>
    <row r="79" spans="1:11" x14ac:dyDescent="0.25">
      <c r="A79" s="3">
        <v>78</v>
      </c>
      <c r="B79" s="54" t="s">
        <v>156</v>
      </c>
      <c r="C79" s="26">
        <f>'Supply  2015-16 '!BS81</f>
        <v>24386089</v>
      </c>
      <c r="D79" s="26">
        <f>SUM('Supply  2015-16 '!BT81:BU81)</f>
        <v>1081875</v>
      </c>
      <c r="E79" s="26">
        <f>'Supply  2015-16 '!BZ81</f>
        <v>2970411</v>
      </c>
      <c r="F79" s="26">
        <f>'Supply  2015-16 '!BW81</f>
        <v>69623</v>
      </c>
      <c r="G79" s="26">
        <f>'Supply  2015-16 '!BR81</f>
        <v>1346730</v>
      </c>
      <c r="H79" s="26">
        <f>'Supply  2015-16 '!BX81</f>
        <v>1151498</v>
      </c>
      <c r="I79" s="26">
        <f>'Supply  2015-16 '!CA81</f>
        <v>28507998</v>
      </c>
      <c r="J79" s="26">
        <f>'Supply  2015-16 '!BQ81</f>
        <v>23039359</v>
      </c>
      <c r="K79" s="98">
        <f t="shared" si="1"/>
        <v>5.8453449160629861E-2</v>
      </c>
    </row>
    <row r="80" spans="1:11" x14ac:dyDescent="0.25">
      <c r="A80" s="3">
        <v>79</v>
      </c>
      <c r="B80" s="54" t="s">
        <v>157</v>
      </c>
      <c r="C80" s="26">
        <f>'Supply  2015-16 '!BS82</f>
        <v>9727738</v>
      </c>
      <c r="D80" s="26">
        <f>SUM('Supply  2015-16 '!BT82:BU82)</f>
        <v>766622</v>
      </c>
      <c r="E80" s="26">
        <f>'Supply  2015-16 '!BZ82</f>
        <v>1820801</v>
      </c>
      <c r="F80" s="26">
        <f>'Supply  2015-16 '!BW82</f>
        <v>30834</v>
      </c>
      <c r="G80" s="26">
        <f>'Supply  2015-16 '!BR82</f>
        <v>1273787</v>
      </c>
      <c r="H80" s="26">
        <f>'Supply  2015-16 '!BX82</f>
        <v>797456</v>
      </c>
      <c r="I80" s="26">
        <f>'Supply  2015-16 '!CA82</f>
        <v>12345995</v>
      </c>
      <c r="J80" s="26">
        <f>'Supply  2015-16 '!BQ82</f>
        <v>8453951</v>
      </c>
      <c r="K80" s="98">
        <f t="shared" si="1"/>
        <v>0.15067357262894002</v>
      </c>
    </row>
    <row r="81" spans="1:11" x14ac:dyDescent="0.25">
      <c r="A81" s="3">
        <v>80</v>
      </c>
      <c r="B81" s="54" t="s">
        <v>158</v>
      </c>
      <c r="C81" s="26">
        <f>'Supply  2015-16 '!BS83</f>
        <v>9442382</v>
      </c>
      <c r="D81" s="26">
        <f>SUM('Supply  2015-16 '!BT83:BU83)</f>
        <v>0</v>
      </c>
      <c r="E81" s="26">
        <f>'Supply  2015-16 '!BZ83</f>
        <v>2856620</v>
      </c>
      <c r="F81" s="26">
        <f>'Supply  2015-16 '!BW83</f>
        <v>0</v>
      </c>
      <c r="G81" s="26">
        <f>'Supply  2015-16 '!BR83</f>
        <v>53281</v>
      </c>
      <c r="H81" s="26">
        <f>'Supply  2015-16 '!BX83</f>
        <v>0</v>
      </c>
      <c r="I81" s="26">
        <f>'Supply  2015-16 '!CA83</f>
        <v>12299002</v>
      </c>
      <c r="J81" s="26">
        <f>'Supply  2015-16 '!BQ83</f>
        <v>9389101</v>
      </c>
      <c r="K81" s="98">
        <f t="shared" si="1"/>
        <v>5.6747712054647194E-3</v>
      </c>
    </row>
    <row r="82" spans="1:11" x14ac:dyDescent="0.25">
      <c r="A82" s="3">
        <v>81</v>
      </c>
      <c r="B82" s="54" t="s">
        <v>159</v>
      </c>
      <c r="C82" s="26">
        <f>'Supply  2015-16 '!BS84</f>
        <v>11767497</v>
      </c>
      <c r="D82" s="26">
        <f>SUM('Supply  2015-16 '!BT84:BU84)</f>
        <v>383525</v>
      </c>
      <c r="E82" s="26">
        <f>'Supply  2015-16 '!BZ84</f>
        <v>1894448</v>
      </c>
      <c r="F82" s="26">
        <f>'Supply  2015-16 '!BW84</f>
        <v>30851</v>
      </c>
      <c r="G82" s="26">
        <f>'Supply  2015-16 '!BR84</f>
        <v>415061</v>
      </c>
      <c r="H82" s="26">
        <f>'Supply  2015-16 '!BX84</f>
        <v>414376</v>
      </c>
      <c r="I82" s="26">
        <f>'Supply  2015-16 '!CA84</f>
        <v>14076321</v>
      </c>
      <c r="J82" s="26">
        <f>'Supply  2015-16 '!BQ84</f>
        <v>11352436</v>
      </c>
      <c r="K82" s="98">
        <f t="shared" si="1"/>
        <v>3.6561404089835874E-2</v>
      </c>
    </row>
    <row r="83" spans="1:11" x14ac:dyDescent="0.25">
      <c r="A83" s="3">
        <v>82</v>
      </c>
      <c r="B83" s="55" t="s">
        <v>160</v>
      </c>
      <c r="C83" s="26">
        <f>'Supply  2015-16 '!BS85</f>
        <v>13024625</v>
      </c>
      <c r="D83" s="26">
        <f>SUM('Supply  2015-16 '!BT85:BU85)</f>
        <v>216563</v>
      </c>
      <c r="E83" s="26">
        <f>'Supply  2015-16 '!BZ85</f>
        <v>3294550</v>
      </c>
      <c r="F83" s="26">
        <f>'Supply  2015-16 '!BW85</f>
        <v>17420</v>
      </c>
      <c r="G83" s="26">
        <f>'Supply  2015-16 '!BR85</f>
        <v>2498936</v>
      </c>
      <c r="H83" s="26">
        <f>'Supply  2015-16 '!BX85</f>
        <v>233983</v>
      </c>
      <c r="I83" s="26">
        <f>'Supply  2015-16 '!CA85</f>
        <v>16553158</v>
      </c>
      <c r="J83" s="26">
        <f>'Supply  2015-16 '!BQ85</f>
        <v>10525689</v>
      </c>
      <c r="K83" s="98">
        <f t="shared" si="1"/>
        <v>0.23741305676046481</v>
      </c>
    </row>
    <row r="84" spans="1:11" x14ac:dyDescent="0.25">
      <c r="A84" s="3">
        <v>83</v>
      </c>
      <c r="B84" s="60" t="s">
        <v>161</v>
      </c>
      <c r="C84" s="26">
        <f>'Supply  2015-16 '!BS86</f>
        <v>23979386</v>
      </c>
      <c r="D84" s="26">
        <f>SUM('Supply  2015-16 '!BT86:BU86)</f>
        <v>1584633</v>
      </c>
      <c r="E84" s="26">
        <f>'Supply  2015-16 '!BZ86</f>
        <v>6603000</v>
      </c>
      <c r="F84" s="26">
        <f>'Supply  2015-16 '!BW86</f>
        <v>127471</v>
      </c>
      <c r="G84" s="26">
        <f>'Supply  2015-16 '!BR86</f>
        <v>2433008</v>
      </c>
      <c r="H84" s="26">
        <f>'Supply  2015-16 '!BX86</f>
        <v>1712104</v>
      </c>
      <c r="I84" s="26">
        <f>'Supply  2015-16 '!CA86</f>
        <v>32294490</v>
      </c>
      <c r="J84" s="26">
        <f>'Supply  2015-16 '!BQ86</f>
        <v>21546378</v>
      </c>
      <c r="K84" s="94">
        <f t="shared" si="1"/>
        <v>0.11291958212187682</v>
      </c>
    </row>
    <row r="85" spans="1:11" x14ac:dyDescent="0.25">
      <c r="A85" s="3">
        <v>84</v>
      </c>
      <c r="B85" s="56" t="s">
        <v>162</v>
      </c>
      <c r="C85" s="26">
        <f>'Supply  2015-16 '!BS87</f>
        <v>6793413</v>
      </c>
      <c r="D85" s="26">
        <f>SUM('Supply  2015-16 '!BT87:BU87)</f>
        <v>2344992</v>
      </c>
      <c r="E85" s="26">
        <f>'Supply  2015-16 '!BZ87</f>
        <v>2617391</v>
      </c>
      <c r="F85" s="26">
        <f>'Supply  2015-16 '!BW87</f>
        <v>282955</v>
      </c>
      <c r="G85" s="26">
        <f>'Supply  2015-16 '!BR87</f>
        <v>-167129</v>
      </c>
      <c r="H85" s="26">
        <f>'Supply  2015-16 '!BX87</f>
        <v>2627947</v>
      </c>
      <c r="I85" s="26">
        <f>'Supply  2015-16 '!CA87</f>
        <v>12038751</v>
      </c>
      <c r="J85" s="26">
        <f>'Supply  2015-16 '!BQ87</f>
        <v>6960542</v>
      </c>
      <c r="K85" s="97">
        <f t="shared" si="1"/>
        <v>-2.4010917540616808E-2</v>
      </c>
    </row>
    <row r="86" spans="1:11" x14ac:dyDescent="0.25">
      <c r="A86" s="3">
        <v>85</v>
      </c>
      <c r="B86" s="56" t="s">
        <v>163</v>
      </c>
      <c r="C86" s="26">
        <f>'Supply  2015-16 '!BS88</f>
        <v>19902460</v>
      </c>
      <c r="D86" s="26">
        <f>SUM('Supply  2015-16 '!BT88:BU88)</f>
        <v>156810</v>
      </c>
      <c r="E86" s="26">
        <f>'Supply  2015-16 '!BZ88</f>
        <v>8957988</v>
      </c>
      <c r="F86" s="26">
        <f>'Supply  2015-16 '!BW88</f>
        <v>0</v>
      </c>
      <c r="G86" s="26">
        <f>'Supply  2015-16 '!BR88</f>
        <v>511712</v>
      </c>
      <c r="H86" s="26">
        <f>'Supply  2015-16 '!BX88</f>
        <v>156810</v>
      </c>
      <c r="I86" s="26">
        <f>'Supply  2015-16 '!CA88</f>
        <v>29017258</v>
      </c>
      <c r="J86" s="26">
        <f>'Supply  2015-16 '!BQ88</f>
        <v>19390748</v>
      </c>
      <c r="K86" s="97">
        <f t="shared" si="1"/>
        <v>2.6389492555934407E-2</v>
      </c>
    </row>
    <row r="87" spans="1:11" x14ac:dyDescent="0.25">
      <c r="A87" s="3">
        <v>86</v>
      </c>
      <c r="B87" s="56" t="s">
        <v>164</v>
      </c>
      <c r="C87" s="26">
        <f>'Supply  2015-16 '!BS89</f>
        <v>36491137</v>
      </c>
      <c r="D87" s="26">
        <f>SUM('Supply  2015-16 '!BT89:BU89)</f>
        <v>7305421</v>
      </c>
      <c r="E87" s="26">
        <f>'Supply  2015-16 '!BZ89</f>
        <v>9820982</v>
      </c>
      <c r="F87" s="26">
        <f>'Supply  2015-16 '!BW89</f>
        <v>881500</v>
      </c>
      <c r="G87" s="26">
        <f>'Supply  2015-16 '!BR89</f>
        <v>5889189</v>
      </c>
      <c r="H87" s="26">
        <f>'Supply  2015-16 '!BX89</f>
        <v>8186921</v>
      </c>
      <c r="I87" s="26">
        <f>'Supply  2015-16 '!CA89</f>
        <v>54499040</v>
      </c>
      <c r="J87" s="26">
        <f>'Supply  2015-16 '!BQ89</f>
        <v>30601948</v>
      </c>
      <c r="K87" s="97">
        <f t="shared" si="1"/>
        <v>0.19244490579488599</v>
      </c>
    </row>
    <row r="88" spans="1:11" x14ac:dyDescent="0.25">
      <c r="A88" s="3">
        <v>87</v>
      </c>
      <c r="B88" s="60" t="s">
        <v>165</v>
      </c>
      <c r="C88" s="26">
        <f>'Supply  2015-16 '!BS90</f>
        <v>27309884</v>
      </c>
      <c r="D88" s="26">
        <f>SUM('Supply  2015-16 '!BT90:BU90)</f>
        <v>4151111</v>
      </c>
      <c r="E88" s="26">
        <f>'Supply  2015-16 '!BZ90</f>
        <v>3481199</v>
      </c>
      <c r="F88" s="26">
        <f>'Supply  2015-16 '!BW90</f>
        <v>23374</v>
      </c>
      <c r="G88" s="26">
        <f>'Supply  2015-16 '!BR90</f>
        <v>1330173</v>
      </c>
      <c r="H88" s="26">
        <f>'Supply  2015-16 '!BX90</f>
        <v>4174485</v>
      </c>
      <c r="I88" s="26">
        <f>'Supply  2015-16 '!CA90</f>
        <v>34965568</v>
      </c>
      <c r="J88" s="26">
        <f>'Supply  2015-16 '!BQ90</f>
        <v>25979711</v>
      </c>
      <c r="K88" s="94">
        <f t="shared" si="1"/>
        <v>5.1200454077414484E-2</v>
      </c>
    </row>
    <row r="89" spans="1:11" x14ac:dyDescent="0.25">
      <c r="A89" s="3">
        <v>88</v>
      </c>
      <c r="B89" s="60" t="s">
        <v>166</v>
      </c>
      <c r="C89" s="26">
        <f>'Supply  2015-16 '!BS91</f>
        <v>3112496</v>
      </c>
      <c r="D89" s="26">
        <f>SUM('Supply  2015-16 '!BT91:BU91)</f>
        <v>599843</v>
      </c>
      <c r="E89" s="26">
        <f>'Supply  2015-16 '!BZ91</f>
        <v>976442</v>
      </c>
      <c r="F89" s="26">
        <f>'Supply  2015-16 '!BW91</f>
        <v>48252</v>
      </c>
      <c r="G89" s="26">
        <f>'Supply  2015-16 '!BR91</f>
        <v>86788</v>
      </c>
      <c r="H89" s="26">
        <f>'Supply  2015-16 '!BX91</f>
        <v>648095</v>
      </c>
      <c r="I89" s="26">
        <f>'Supply  2015-16 '!CA91</f>
        <v>4737033</v>
      </c>
      <c r="J89" s="26">
        <f>'Supply  2015-16 '!BQ91</f>
        <v>3025708</v>
      </c>
      <c r="K89" s="94">
        <f t="shared" si="1"/>
        <v>2.8683534564472184E-2</v>
      </c>
    </row>
    <row r="90" spans="1:11" x14ac:dyDescent="0.25">
      <c r="A90" s="3">
        <v>89</v>
      </c>
      <c r="B90" s="60" t="s">
        <v>167</v>
      </c>
      <c r="C90" s="26">
        <f>'Supply  2015-16 '!BS92</f>
        <v>23612176</v>
      </c>
      <c r="D90" s="26">
        <f>SUM('Supply  2015-16 '!BT92:BU92)</f>
        <v>2414729</v>
      </c>
      <c r="E90" s="26">
        <f>'Supply  2015-16 '!BZ92</f>
        <v>2123194</v>
      </c>
      <c r="F90" s="26">
        <f>'Supply  2015-16 '!BW92</f>
        <v>194246</v>
      </c>
      <c r="G90" s="26">
        <f>'Supply  2015-16 '!BR92</f>
        <v>4279491</v>
      </c>
      <c r="H90" s="26">
        <f>'Supply  2015-16 '!BX92</f>
        <v>2608975</v>
      </c>
      <c r="I90" s="26">
        <f>'Supply  2015-16 '!CA92</f>
        <v>28344345</v>
      </c>
      <c r="J90" s="26">
        <f>'Supply  2015-16 '!BQ92</f>
        <v>19332685</v>
      </c>
      <c r="K90" s="94">
        <f t="shared" si="1"/>
        <v>0.22136040596533799</v>
      </c>
    </row>
    <row r="91" spans="1:11" x14ac:dyDescent="0.25">
      <c r="A91" s="3">
        <v>90</v>
      </c>
      <c r="B91" s="60" t="s">
        <v>168</v>
      </c>
      <c r="C91" s="26">
        <f>'Supply  2015-16 '!BS93</f>
        <v>5546320</v>
      </c>
      <c r="D91" s="26">
        <f>SUM('Supply  2015-16 '!BT93:BU93)</f>
        <v>125092</v>
      </c>
      <c r="E91" s="26">
        <f>'Supply  2015-16 '!BZ93</f>
        <v>1234249</v>
      </c>
      <c r="F91" s="26">
        <f>'Supply  2015-16 '!BW93</f>
        <v>15093</v>
      </c>
      <c r="G91" s="26">
        <f>'Supply  2015-16 '!BR93</f>
        <v>184616</v>
      </c>
      <c r="H91" s="26">
        <f>'Supply  2015-16 '!BX93</f>
        <v>140185</v>
      </c>
      <c r="I91" s="26">
        <f>'Supply  2015-16 '!CA93</f>
        <v>6920754</v>
      </c>
      <c r="J91" s="26">
        <f>'Supply  2015-16 '!BQ93</f>
        <v>5361704</v>
      </c>
      <c r="K91" s="94">
        <f t="shared" si="1"/>
        <v>3.4432337182358441E-2</v>
      </c>
    </row>
    <row r="92" spans="1:11" x14ac:dyDescent="0.25">
      <c r="A92" s="3">
        <v>91</v>
      </c>
      <c r="B92" s="60" t="s">
        <v>169</v>
      </c>
      <c r="C92" s="26">
        <f>'Supply  2015-16 '!BS94</f>
        <v>1365168</v>
      </c>
      <c r="D92" s="26">
        <f>SUM('Supply  2015-16 '!BT94:BU94)</f>
        <v>2376077</v>
      </c>
      <c r="E92" s="26">
        <f>'Supply  2015-16 '!BZ94</f>
        <v>278095</v>
      </c>
      <c r="F92" s="26">
        <f>'Supply  2015-16 '!BW94</f>
        <v>143352</v>
      </c>
      <c r="G92" s="26">
        <f>'Supply  2015-16 '!BR94</f>
        <v>74588</v>
      </c>
      <c r="H92" s="26">
        <f>'Supply  2015-16 '!BX94</f>
        <v>2519429</v>
      </c>
      <c r="I92" s="26">
        <f>'Supply  2015-16 '!CA94</f>
        <v>4162692</v>
      </c>
      <c r="J92" s="26">
        <f>'Supply  2015-16 '!BQ94</f>
        <v>1290580</v>
      </c>
      <c r="K92" s="94">
        <f t="shared" si="1"/>
        <v>5.7794170063072414E-2</v>
      </c>
    </row>
    <row r="93" spans="1:11" x14ac:dyDescent="0.25">
      <c r="A93" s="3">
        <v>92</v>
      </c>
      <c r="B93" s="60" t="s">
        <v>170</v>
      </c>
      <c r="C93" s="26">
        <f>'Supply  2015-16 '!BS95</f>
        <v>5304464</v>
      </c>
      <c r="D93" s="26">
        <f>SUM('Supply  2015-16 '!BT95:BU95)</f>
        <v>2576275</v>
      </c>
      <c r="E93" s="26">
        <f>'Supply  2015-16 '!BZ95</f>
        <v>623970</v>
      </c>
      <c r="F93" s="26">
        <f>'Supply  2015-16 '!BW95</f>
        <v>155431</v>
      </c>
      <c r="G93" s="26">
        <f>'Supply  2015-16 '!BR95</f>
        <v>32349</v>
      </c>
      <c r="H93" s="26">
        <f>'Supply  2015-16 '!BX95</f>
        <v>2731706</v>
      </c>
      <c r="I93" s="26">
        <f>'Supply  2015-16 '!CA95</f>
        <v>8660140</v>
      </c>
      <c r="J93" s="26">
        <f>'Supply  2015-16 '!BQ95</f>
        <v>5272115</v>
      </c>
      <c r="K93" s="94">
        <f t="shared" si="1"/>
        <v>6.1358676735996844E-3</v>
      </c>
    </row>
    <row r="94" spans="1:11" x14ac:dyDescent="0.25">
      <c r="A94" s="3">
        <v>93</v>
      </c>
      <c r="B94" s="60" t="s">
        <v>171</v>
      </c>
      <c r="C94" s="26">
        <f>'Supply  2015-16 '!BS96</f>
        <v>4511539</v>
      </c>
      <c r="D94" s="26">
        <f>SUM('Supply  2015-16 '!BT96:BU96)</f>
        <v>6136884</v>
      </c>
      <c r="E94" s="26">
        <f>'Supply  2015-16 '!BZ96</f>
        <v>857003</v>
      </c>
      <c r="F94" s="26">
        <f>'Supply  2015-16 '!BW96</f>
        <v>493666</v>
      </c>
      <c r="G94" s="26">
        <f>'Supply  2015-16 '!BR96</f>
        <v>614390</v>
      </c>
      <c r="H94" s="26">
        <f>'Supply  2015-16 '!BX96</f>
        <v>6630550</v>
      </c>
      <c r="I94" s="26">
        <f>'Supply  2015-16 '!CA96</f>
        <v>11999092</v>
      </c>
      <c r="J94" s="26">
        <f>'Supply  2015-16 '!BQ96</f>
        <v>3897149</v>
      </c>
      <c r="K94" s="94">
        <f t="shared" si="1"/>
        <v>0.15765114446483827</v>
      </c>
    </row>
    <row r="95" spans="1:11" x14ac:dyDescent="0.25">
      <c r="A95" s="3">
        <v>94</v>
      </c>
      <c r="B95" s="60" t="s">
        <v>172</v>
      </c>
      <c r="C95" s="26">
        <f>'Supply  2015-16 '!BS97</f>
        <v>25026225</v>
      </c>
      <c r="D95" s="26">
        <f>SUM('Supply  2015-16 '!BT97:BU97)</f>
        <v>12000563</v>
      </c>
      <c r="E95" s="26">
        <f>'Supply  2015-16 '!BZ97</f>
        <v>3201212</v>
      </c>
      <c r="F95" s="26">
        <f>'Supply  2015-16 '!BW97</f>
        <v>965355</v>
      </c>
      <c r="G95" s="26">
        <f>'Supply  2015-16 '!BR97</f>
        <v>1851459</v>
      </c>
      <c r="H95" s="26">
        <f>'Supply  2015-16 '!BX97</f>
        <v>12965918</v>
      </c>
      <c r="I95" s="26">
        <f>'Supply  2015-16 '!CA97</f>
        <v>41193355</v>
      </c>
      <c r="J95" s="26">
        <f>'Supply  2015-16 '!BQ97</f>
        <v>23174766</v>
      </c>
      <c r="K95" s="94">
        <f t="shared" si="1"/>
        <v>7.9891162655105125E-2</v>
      </c>
    </row>
    <row r="96" spans="1:11" x14ac:dyDescent="0.25">
      <c r="A96" s="3">
        <v>95</v>
      </c>
      <c r="B96" s="60" t="s">
        <v>173</v>
      </c>
      <c r="C96" s="26">
        <f>'Supply  2015-16 '!BS98</f>
        <v>11052134</v>
      </c>
      <c r="D96" s="26">
        <f>SUM('Supply  2015-16 '!BT98:BU98)</f>
        <v>1825700</v>
      </c>
      <c r="E96" s="26">
        <f>'Supply  2015-16 '!BZ98</f>
        <v>1431666</v>
      </c>
      <c r="F96" s="26">
        <f>'Supply  2015-16 '!BW98</f>
        <v>146863</v>
      </c>
      <c r="G96" s="26">
        <f>'Supply  2015-16 '!BR98</f>
        <v>263636</v>
      </c>
      <c r="H96" s="26">
        <f>'Supply  2015-16 '!BX98</f>
        <v>1972563</v>
      </c>
      <c r="I96" s="26">
        <f>'Supply  2015-16 '!CA98</f>
        <v>14456363</v>
      </c>
      <c r="J96" s="26">
        <f>'Supply  2015-16 '!BQ98</f>
        <v>10788498</v>
      </c>
      <c r="K96" s="94">
        <f t="shared" si="1"/>
        <v>2.443676589642043E-2</v>
      </c>
    </row>
    <row r="97" spans="1:11" x14ac:dyDescent="0.25">
      <c r="A97" s="3">
        <v>96</v>
      </c>
      <c r="B97" s="60" t="s">
        <v>174</v>
      </c>
      <c r="C97" s="26">
        <f>'Supply  2015-16 '!BS99</f>
        <v>3370338</v>
      </c>
      <c r="D97" s="26">
        <f>SUM('Supply  2015-16 '!BT99:BU99)</f>
        <v>1402729</v>
      </c>
      <c r="E97" s="26">
        <f>'Supply  2015-16 '!BZ99</f>
        <v>581492</v>
      </c>
      <c r="F97" s="26">
        <f>'Supply  2015-16 '!BW99</f>
        <v>282097</v>
      </c>
      <c r="G97" s="26">
        <f>'Supply  2015-16 '!BR99</f>
        <v>175008</v>
      </c>
      <c r="H97" s="26">
        <f>'Supply  2015-16 '!BX99</f>
        <v>1684826</v>
      </c>
      <c r="I97" s="26">
        <f>'Supply  2015-16 '!CA99</f>
        <v>5636656</v>
      </c>
      <c r="J97" s="26">
        <f>'Supply  2015-16 '!BQ99</f>
        <v>3195330</v>
      </c>
      <c r="K97" s="94">
        <f t="shared" si="1"/>
        <v>5.4769929866398774E-2</v>
      </c>
    </row>
    <row r="98" spans="1:11" x14ac:dyDescent="0.25">
      <c r="A98" s="3">
        <v>97</v>
      </c>
      <c r="B98" s="60" t="s">
        <v>175</v>
      </c>
      <c r="C98" s="26">
        <f>'Supply  2015-16 '!BS100</f>
        <v>2635492</v>
      </c>
      <c r="D98" s="26">
        <f>SUM('Supply  2015-16 '!BT100:BU100)</f>
        <v>484226</v>
      </c>
      <c r="E98" s="26">
        <f>'Supply  2015-16 '!BZ100</f>
        <v>377704</v>
      </c>
      <c r="F98" s="26">
        <f>'Supply  2015-16 '!BW100</f>
        <v>38951</v>
      </c>
      <c r="G98" s="26">
        <f>'Supply  2015-16 '!BR100</f>
        <v>241289</v>
      </c>
      <c r="H98" s="26">
        <f>'Supply  2015-16 '!BX100</f>
        <v>523177</v>
      </c>
      <c r="I98" s="26">
        <f>'Supply  2015-16 '!CA100</f>
        <v>3536373</v>
      </c>
      <c r="J98" s="26">
        <f>'Supply  2015-16 '!BQ100</f>
        <v>2394203</v>
      </c>
      <c r="K98" s="94">
        <f t="shared" si="1"/>
        <v>0.10078051025748443</v>
      </c>
    </row>
    <row r="99" spans="1:11" x14ac:dyDescent="0.25">
      <c r="A99" s="3">
        <v>98</v>
      </c>
      <c r="B99" s="60" t="s">
        <v>176</v>
      </c>
      <c r="C99" s="26">
        <f>'Supply  2015-16 '!BS101</f>
        <v>7245756</v>
      </c>
      <c r="D99" s="26">
        <f>SUM('Supply  2015-16 '!BT101:BU101)</f>
        <v>1347937</v>
      </c>
      <c r="E99" s="26">
        <f>'Supply  2015-16 '!BZ101</f>
        <v>745099</v>
      </c>
      <c r="F99" s="26">
        <f>'Supply  2015-16 '!BW101</f>
        <v>108430</v>
      </c>
      <c r="G99" s="26">
        <f>'Supply  2015-16 '!BR101</f>
        <v>875025</v>
      </c>
      <c r="H99" s="26">
        <f>'Supply  2015-16 '!BX101</f>
        <v>1456367</v>
      </c>
      <c r="I99" s="26">
        <f>'Supply  2015-16 '!CA101</f>
        <v>9447222</v>
      </c>
      <c r="J99" s="26">
        <f>'Supply  2015-16 '!BQ101</f>
        <v>6370731</v>
      </c>
      <c r="K99" s="94">
        <f t="shared" si="1"/>
        <v>0.13735080008871822</v>
      </c>
    </row>
    <row r="100" spans="1:11" x14ac:dyDescent="0.25">
      <c r="A100" s="3">
        <v>99</v>
      </c>
      <c r="B100" s="60" t="s">
        <v>177</v>
      </c>
      <c r="C100" s="26">
        <f>'Supply  2015-16 '!BS102</f>
        <v>2345679</v>
      </c>
      <c r="D100" s="26">
        <f>SUM('Supply  2015-16 '!BT102:BU102)</f>
        <v>10115758</v>
      </c>
      <c r="E100" s="26">
        <f>'Supply  2015-16 '!BZ102</f>
        <v>357197</v>
      </c>
      <c r="F100" s="26">
        <f>'Supply  2015-16 '!BW102</f>
        <v>813736</v>
      </c>
      <c r="G100" s="26">
        <f>'Supply  2015-16 '!BR102</f>
        <v>-1309</v>
      </c>
      <c r="H100" s="26">
        <f>'Supply  2015-16 '!BX102</f>
        <v>10929494</v>
      </c>
      <c r="I100" s="26">
        <f>'Supply  2015-16 '!CA102</f>
        <v>13632370</v>
      </c>
      <c r="J100" s="26">
        <f>'Supply  2015-16 '!BQ102</f>
        <v>2346988</v>
      </c>
      <c r="K100" s="94">
        <f t="shared" si="1"/>
        <v>-5.5773612817790294E-4</v>
      </c>
    </row>
    <row r="101" spans="1:11" x14ac:dyDescent="0.25">
      <c r="A101" s="3">
        <v>100</v>
      </c>
      <c r="B101" s="60" t="s">
        <v>178</v>
      </c>
      <c r="C101" s="26">
        <f>'Supply  2015-16 '!BS103</f>
        <v>3627276</v>
      </c>
      <c r="D101" s="26">
        <f>SUM('Supply  2015-16 '!BT103:BU103)</f>
        <v>6556335</v>
      </c>
      <c r="E101" s="26">
        <f>'Supply  2015-16 '!BZ103</f>
        <v>134065</v>
      </c>
      <c r="F101" s="26">
        <f>'Supply  2015-16 '!BW103</f>
        <v>527407</v>
      </c>
      <c r="G101" s="26">
        <f>'Supply  2015-16 '!BR103</f>
        <v>598357</v>
      </c>
      <c r="H101" s="26">
        <f>'Supply  2015-16 '!BX103</f>
        <v>7083742</v>
      </c>
      <c r="I101" s="26">
        <f>'Supply  2015-16 '!CA103</f>
        <v>10845083</v>
      </c>
      <c r="J101" s="26">
        <f>'Supply  2015-16 '!BQ103</f>
        <v>3028919</v>
      </c>
      <c r="K101" s="94">
        <f t="shared" si="1"/>
        <v>0.19754803611453459</v>
      </c>
    </row>
    <row r="102" spans="1:11" x14ac:dyDescent="0.25">
      <c r="A102" s="3">
        <v>101</v>
      </c>
      <c r="B102" s="60" t="s">
        <v>179</v>
      </c>
      <c r="C102" s="26">
        <f>'Supply  2015-16 '!BS104</f>
        <v>4788828</v>
      </c>
      <c r="D102" s="26">
        <f>SUM('Supply  2015-16 '!BT104:BU104)</f>
        <v>2050693</v>
      </c>
      <c r="E102" s="26">
        <f>'Supply  2015-16 '!BZ104</f>
        <v>510342</v>
      </c>
      <c r="F102" s="26">
        <f>'Supply  2015-16 '!BW104</f>
        <v>164962</v>
      </c>
      <c r="G102" s="26">
        <f>'Supply  2015-16 '!BR104</f>
        <v>970701</v>
      </c>
      <c r="H102" s="26">
        <f>'Supply  2015-16 '!BX104</f>
        <v>2215655</v>
      </c>
      <c r="I102" s="26">
        <f>'Supply  2015-16 '!CA104</f>
        <v>7514825</v>
      </c>
      <c r="J102" s="26">
        <f>'Supply  2015-16 '!BQ104</f>
        <v>3818127</v>
      </c>
      <c r="K102" s="94">
        <f t="shared" si="1"/>
        <v>0.25423486437198134</v>
      </c>
    </row>
    <row r="103" spans="1:11" x14ac:dyDescent="0.25">
      <c r="A103" s="3">
        <v>102</v>
      </c>
      <c r="B103" s="60" t="s">
        <v>180</v>
      </c>
      <c r="C103" s="26">
        <f>'Supply  2015-16 '!BS105</f>
        <v>5036586</v>
      </c>
      <c r="D103" s="26">
        <f>SUM('Supply  2015-16 '!BT105:BU105)</f>
        <v>4787611</v>
      </c>
      <c r="E103" s="26">
        <f>'Supply  2015-16 '!BZ105</f>
        <v>991791</v>
      </c>
      <c r="F103" s="26">
        <f>'Supply  2015-16 '!BW105</f>
        <v>385127</v>
      </c>
      <c r="G103" s="26">
        <f>'Supply  2015-16 '!BR105</f>
        <v>168125</v>
      </c>
      <c r="H103" s="26">
        <f>'Supply  2015-16 '!BX105</f>
        <v>5172738</v>
      </c>
      <c r="I103" s="26">
        <f>'Supply  2015-16 '!CA105</f>
        <v>11201115</v>
      </c>
      <c r="J103" s="26">
        <f>'Supply  2015-16 '!BQ105</f>
        <v>4868461</v>
      </c>
      <c r="K103" s="94">
        <f t="shared" si="1"/>
        <v>3.4533500422412752E-2</v>
      </c>
    </row>
    <row r="104" spans="1:11" x14ac:dyDescent="0.25">
      <c r="A104" s="3">
        <v>103</v>
      </c>
      <c r="B104" s="60" t="s">
        <v>181</v>
      </c>
      <c r="C104" s="26">
        <f>'Supply  2015-16 '!BS106</f>
        <v>522981</v>
      </c>
      <c r="D104" s="26">
        <f>SUM('Supply  2015-16 '!BT106:BU106)</f>
        <v>190249</v>
      </c>
      <c r="E104" s="26">
        <f>'Supply  2015-16 '!BZ106</f>
        <v>102859</v>
      </c>
      <c r="F104" s="26">
        <f>'Supply  2015-16 '!BW106</f>
        <v>25064</v>
      </c>
      <c r="G104" s="26">
        <f>'Supply  2015-16 '!BR106</f>
        <v>97935</v>
      </c>
      <c r="H104" s="26">
        <f>'Supply  2015-16 '!BX106</f>
        <v>215313</v>
      </c>
      <c r="I104" s="26">
        <f>'Supply  2015-16 '!CA106</f>
        <v>841153</v>
      </c>
      <c r="J104" s="26">
        <f>'Supply  2015-16 '!BQ106</f>
        <v>425046</v>
      </c>
      <c r="K104" s="94">
        <f t="shared" si="1"/>
        <v>0.23041035558504255</v>
      </c>
    </row>
    <row r="105" spans="1:11" x14ac:dyDescent="0.25">
      <c r="A105" s="3">
        <v>104</v>
      </c>
      <c r="B105" s="60" t="s">
        <v>182</v>
      </c>
      <c r="C105" s="26">
        <f>'Supply  2015-16 '!BS107</f>
        <v>1300852</v>
      </c>
      <c r="D105" s="26">
        <f>SUM('Supply  2015-16 '!BT107:BU107)</f>
        <v>2971658</v>
      </c>
      <c r="E105" s="26">
        <f>'Supply  2015-16 '!BZ107</f>
        <v>0</v>
      </c>
      <c r="F105" s="26">
        <f>'Supply  2015-16 '!BW107</f>
        <v>594331</v>
      </c>
      <c r="G105" s="26">
        <f>'Supply  2015-16 '!BR107</f>
        <v>10476</v>
      </c>
      <c r="H105" s="26">
        <f>'Supply  2015-16 '!BX107</f>
        <v>3565989</v>
      </c>
      <c r="I105" s="26">
        <f>'Supply  2015-16 '!CA107</f>
        <v>4866841</v>
      </c>
      <c r="J105" s="26">
        <f>'Supply  2015-16 '!BQ107</f>
        <v>1290376</v>
      </c>
      <c r="K105" s="94">
        <f t="shared" si="1"/>
        <v>8.1185638914548931E-3</v>
      </c>
    </row>
    <row r="106" spans="1:11" x14ac:dyDescent="0.25">
      <c r="A106" s="3">
        <v>105</v>
      </c>
      <c r="B106" s="60" t="s">
        <v>183</v>
      </c>
      <c r="C106" s="26">
        <f>'Supply  2015-16 '!BS108</f>
        <v>1616078</v>
      </c>
      <c r="D106" s="26">
        <f>SUM('Supply  2015-16 '!BT108:BU108)</f>
        <v>326746</v>
      </c>
      <c r="E106" s="26">
        <f>'Supply  2015-16 '!BZ108</f>
        <v>118486</v>
      </c>
      <c r="F106" s="26">
        <f>'Supply  2015-16 '!BW108</f>
        <v>26283</v>
      </c>
      <c r="G106" s="26">
        <f>'Supply  2015-16 '!BR108</f>
        <v>170068</v>
      </c>
      <c r="H106" s="26">
        <f>'Supply  2015-16 '!BX108</f>
        <v>353029</v>
      </c>
      <c r="I106" s="26">
        <f>'Supply  2015-16 '!CA108</f>
        <v>2087593</v>
      </c>
      <c r="J106" s="26">
        <f>'Supply  2015-16 '!BQ108</f>
        <v>1446010</v>
      </c>
      <c r="K106" s="94">
        <f t="shared" si="1"/>
        <v>0.11761191139756987</v>
      </c>
    </row>
    <row r="107" spans="1:11" x14ac:dyDescent="0.25">
      <c r="A107" s="3">
        <v>106</v>
      </c>
      <c r="B107" s="60" t="s">
        <v>184</v>
      </c>
      <c r="C107" s="26">
        <f>'Supply  2015-16 '!BS109</f>
        <v>53827747</v>
      </c>
      <c r="D107" s="26">
        <f>SUM('Supply  2015-16 '!BT109:BU109)</f>
        <v>2895689</v>
      </c>
      <c r="E107" s="26">
        <f>'Supply  2015-16 '!BZ109</f>
        <v>8565684</v>
      </c>
      <c r="F107" s="26">
        <f>'Supply  2015-16 '!BW109</f>
        <v>349404</v>
      </c>
      <c r="G107" s="26">
        <f>'Supply  2015-16 '!BR109</f>
        <v>4814742</v>
      </c>
      <c r="H107" s="26">
        <f>'Supply  2015-16 '!BX109</f>
        <v>3245093</v>
      </c>
      <c r="I107" s="26">
        <f>'Supply  2015-16 '!CA109</f>
        <v>65638524</v>
      </c>
      <c r="J107" s="26">
        <f>'Supply  2015-16 '!BQ109</f>
        <v>49013005</v>
      </c>
      <c r="K107" s="94">
        <f t="shared" si="1"/>
        <v>9.8233968719118533E-2</v>
      </c>
    </row>
    <row r="108" spans="1:11" x14ac:dyDescent="0.25">
      <c r="A108" s="3">
        <v>107</v>
      </c>
      <c r="B108" s="60" t="s">
        <v>185</v>
      </c>
      <c r="C108" s="26">
        <f>'Supply  2015-16 '!BS110</f>
        <v>14148104</v>
      </c>
      <c r="D108" s="26">
        <f>SUM('Supply  2015-16 '!BT110:BU110)</f>
        <v>277877</v>
      </c>
      <c r="E108" s="26">
        <f>'Supply  2015-16 '!BZ110</f>
        <v>1380105</v>
      </c>
      <c r="F108" s="26">
        <f>'Supply  2015-16 '!BW110</f>
        <v>91523</v>
      </c>
      <c r="G108" s="26">
        <f>'Supply  2015-16 '!BR110</f>
        <v>778124</v>
      </c>
      <c r="H108" s="26">
        <f>'Supply  2015-16 '!BX110</f>
        <v>369400</v>
      </c>
      <c r="I108" s="26">
        <f>'Supply  2015-16 '!CA110</f>
        <v>15897609</v>
      </c>
      <c r="J108" s="26">
        <f>'Supply  2015-16 '!BQ110</f>
        <v>13369980</v>
      </c>
      <c r="K108" s="94">
        <f t="shared" si="1"/>
        <v>5.8199339116438466E-2</v>
      </c>
    </row>
    <row r="109" spans="1:11" x14ac:dyDescent="0.25">
      <c r="A109" s="3">
        <v>108</v>
      </c>
      <c r="B109" s="60" t="s">
        <v>186</v>
      </c>
      <c r="C109" s="26">
        <f>'Supply  2015-16 '!BS111</f>
        <v>3389759</v>
      </c>
      <c r="D109" s="26">
        <f>SUM('Supply  2015-16 '!BT111:BU111)</f>
        <v>102581</v>
      </c>
      <c r="E109" s="26">
        <f>'Supply  2015-16 '!BZ111</f>
        <v>991564</v>
      </c>
      <c r="F109" s="26">
        <f>'Supply  2015-16 '!BW111</f>
        <v>47187</v>
      </c>
      <c r="G109" s="26">
        <f>'Supply  2015-16 '!BR111</f>
        <v>28022</v>
      </c>
      <c r="H109" s="26">
        <f>'Supply  2015-16 '!BX111</f>
        <v>149768</v>
      </c>
      <c r="I109" s="26">
        <f>'Supply  2015-16 '!CA111</f>
        <v>4531091</v>
      </c>
      <c r="J109" s="26">
        <f>'Supply  2015-16 '!BQ111</f>
        <v>3361737</v>
      </c>
      <c r="K109" s="94">
        <f t="shared" si="1"/>
        <v>8.3355717594802928E-3</v>
      </c>
    </row>
    <row r="110" spans="1:11" x14ac:dyDescent="0.25">
      <c r="A110" s="3">
        <v>109</v>
      </c>
      <c r="B110" s="60" t="s">
        <v>187</v>
      </c>
      <c r="C110" s="26">
        <f>'Supply  2015-16 '!BS112</f>
        <v>455988</v>
      </c>
      <c r="D110" s="26">
        <f>SUM('Supply  2015-16 '!BT112:BU112)</f>
        <v>3258673</v>
      </c>
      <c r="E110" s="26">
        <f>'Supply  2015-16 '!BZ112</f>
        <v>22810</v>
      </c>
      <c r="F110" s="26">
        <f>'Supply  2015-16 '!BW112</f>
        <v>0</v>
      </c>
      <c r="G110" s="26">
        <f>'Supply  2015-16 '!BR112</f>
        <v>-2655</v>
      </c>
      <c r="H110" s="26">
        <f>'Supply  2015-16 '!BX112</f>
        <v>3258673</v>
      </c>
      <c r="I110" s="26">
        <f>'Supply  2015-16 '!CA112</f>
        <v>3737471</v>
      </c>
      <c r="J110" s="26">
        <f>'Supply  2015-16 '!BQ112</f>
        <v>458643</v>
      </c>
      <c r="K110" s="94">
        <f t="shared" si="1"/>
        <v>-5.7888161380420062E-3</v>
      </c>
    </row>
    <row r="111" spans="1:11" x14ac:dyDescent="0.25">
      <c r="A111" s="3">
        <v>110</v>
      </c>
      <c r="B111" s="60" t="s">
        <v>188</v>
      </c>
      <c r="C111" s="26">
        <f>'Supply  2015-16 '!BS113</f>
        <v>2449772</v>
      </c>
      <c r="D111" s="26">
        <f>SUM('Supply  2015-16 '!BT113:BU113)</f>
        <v>46</v>
      </c>
      <c r="E111" s="26">
        <f>'Supply  2015-16 '!BZ113</f>
        <v>205828</v>
      </c>
      <c r="F111" s="26">
        <f>'Supply  2015-16 '!BW113</f>
        <v>0</v>
      </c>
      <c r="G111" s="26">
        <f>'Supply  2015-16 '!BR113</f>
        <v>-1733</v>
      </c>
      <c r="H111" s="26">
        <f>'Supply  2015-16 '!BX113</f>
        <v>46</v>
      </c>
      <c r="I111" s="26">
        <f>'Supply  2015-16 '!CA113</f>
        <v>2655646</v>
      </c>
      <c r="J111" s="26">
        <f>'Supply  2015-16 '!BQ113</f>
        <v>2451505</v>
      </c>
      <c r="K111" s="94">
        <f t="shared" si="1"/>
        <v>-7.0691269240731711E-4</v>
      </c>
    </row>
    <row r="112" spans="1:11" x14ac:dyDescent="0.25">
      <c r="A112" s="3">
        <v>111</v>
      </c>
      <c r="B112" s="60" t="s">
        <v>189</v>
      </c>
      <c r="C112" s="26">
        <f>'Supply  2015-16 '!BS114</f>
        <v>18622470</v>
      </c>
      <c r="D112" s="26">
        <f>SUM('Supply  2015-16 '!BT114:BU114)</f>
        <v>36948046</v>
      </c>
      <c r="E112" s="26">
        <f>'Supply  2015-16 '!BZ114</f>
        <v>1587072</v>
      </c>
      <c r="F112" s="26">
        <f>'Supply  2015-16 '!BW114</f>
        <v>2147953</v>
      </c>
      <c r="G112" s="26">
        <f>'Supply  2015-16 '!BR114</f>
        <v>494023</v>
      </c>
      <c r="H112" s="26">
        <f>'Supply  2015-16 '!BX114</f>
        <v>39095999</v>
      </c>
      <c r="I112" s="26">
        <f>'Supply  2015-16 '!CA114</f>
        <v>59305541</v>
      </c>
      <c r="J112" s="26">
        <f>'Supply  2015-16 '!BQ114</f>
        <v>18128447</v>
      </c>
      <c r="K112" s="94">
        <f t="shared" si="1"/>
        <v>2.7251258753714536E-2</v>
      </c>
    </row>
    <row r="113" spans="1:11" x14ac:dyDescent="0.25">
      <c r="A113" s="3">
        <v>112</v>
      </c>
      <c r="B113" s="60" t="s">
        <v>190</v>
      </c>
      <c r="C113" s="26">
        <f>'Supply  2015-16 '!BS115</f>
        <v>10532376</v>
      </c>
      <c r="D113" s="26">
        <f>SUM('Supply  2015-16 '!BT115:BU115)</f>
        <v>6173961</v>
      </c>
      <c r="E113" s="26">
        <f>'Supply  2015-16 '!BZ115</f>
        <v>3259194</v>
      </c>
      <c r="F113" s="26">
        <f>'Supply  2015-16 '!BW115</f>
        <v>993341</v>
      </c>
      <c r="G113" s="26">
        <f>'Supply  2015-16 '!BR115</f>
        <v>1421799</v>
      </c>
      <c r="H113" s="26">
        <f>'Supply  2015-16 '!BX115</f>
        <v>7167302</v>
      </c>
      <c r="I113" s="26">
        <f>'Supply  2015-16 '!CA115</f>
        <v>20958872</v>
      </c>
      <c r="J113" s="26">
        <f>'Supply  2015-16 '!BQ115</f>
        <v>9110577</v>
      </c>
      <c r="K113" s="94">
        <f t="shared" si="1"/>
        <v>0.15606025831294768</v>
      </c>
    </row>
    <row r="114" spans="1:11" x14ac:dyDescent="0.25">
      <c r="A114" s="3">
        <v>113</v>
      </c>
      <c r="B114" s="3" t="s">
        <v>191</v>
      </c>
      <c r="C114" s="26">
        <f>'Supply  2015-16 '!BS116</f>
        <v>268239647</v>
      </c>
      <c r="D114" s="26">
        <f>SUM('Supply  2015-16 '!BT116:BU116)</f>
        <v>761172</v>
      </c>
      <c r="E114" s="26">
        <f>'Supply  2015-16 '!BZ116</f>
        <v>0</v>
      </c>
      <c r="F114" s="26">
        <f>'Supply  2015-16 '!BW116</f>
        <v>0</v>
      </c>
      <c r="G114" s="26">
        <f>'Supply  2015-16 '!BR116</f>
        <v>-1070320</v>
      </c>
      <c r="H114" s="26">
        <f>'Supply  2015-16 '!BX116</f>
        <v>761172</v>
      </c>
      <c r="I114" s="26">
        <f>'Supply  2015-16 '!CA116</f>
        <v>269000819</v>
      </c>
      <c r="J114" s="26">
        <f>'Supply  2015-16 '!BQ116</f>
        <v>269309967</v>
      </c>
      <c r="K114" s="91">
        <f t="shared" si="1"/>
        <v>-3.9743051916084488E-3</v>
      </c>
    </row>
    <row r="115" spans="1:11" x14ac:dyDescent="0.25">
      <c r="A115" s="3">
        <v>114</v>
      </c>
      <c r="B115" s="3" t="s">
        <v>44</v>
      </c>
      <c r="C115" s="26">
        <f>'Supply  2015-16 '!BS117</f>
        <v>67845658</v>
      </c>
      <c r="D115" s="26">
        <f>SUM('Supply  2015-16 '!BT117:BU117)</f>
        <v>0</v>
      </c>
      <c r="E115" s="26">
        <f>'Supply  2015-16 '!BZ117</f>
        <v>0</v>
      </c>
      <c r="F115" s="26">
        <f>'Supply  2015-16 '!BW117</f>
        <v>0</v>
      </c>
      <c r="G115" s="26">
        <f>'Supply  2015-16 '!BR117</f>
        <v>-510074</v>
      </c>
      <c r="H115" s="26">
        <f>'Supply  2015-16 '!BX117</f>
        <v>0</v>
      </c>
      <c r="I115" s="26">
        <f>'Supply  2015-16 '!CA117</f>
        <v>67845658</v>
      </c>
      <c r="J115" s="26">
        <f>'Supply  2015-16 '!BQ117</f>
        <v>68355732</v>
      </c>
      <c r="K115" s="91">
        <f t="shared" si="1"/>
        <v>-7.4620516096587193E-3</v>
      </c>
    </row>
    <row r="116" spans="1:11" x14ac:dyDescent="0.25">
      <c r="A116" s="3">
        <v>115</v>
      </c>
      <c r="B116" s="3" t="s">
        <v>45</v>
      </c>
      <c r="C116" s="26">
        <f>'Supply  2015-16 '!BS118</f>
        <v>9331120</v>
      </c>
      <c r="D116" s="26">
        <f>SUM('Supply  2015-16 '!BT118:BU118)</f>
        <v>0</v>
      </c>
      <c r="E116" s="26">
        <f>'Supply  2015-16 '!BZ118</f>
        <v>0</v>
      </c>
      <c r="F116" s="26">
        <f>'Supply  2015-16 '!BW118</f>
        <v>0</v>
      </c>
      <c r="G116" s="26">
        <f>'Supply  2015-16 '!BR118</f>
        <v>-24058</v>
      </c>
      <c r="H116" s="26">
        <f>'Supply  2015-16 '!BX118</f>
        <v>0</v>
      </c>
      <c r="I116" s="26">
        <f>'Supply  2015-16 '!CA118</f>
        <v>9331120</v>
      </c>
      <c r="J116" s="26">
        <f>'Supply  2015-16 '!BQ118</f>
        <v>9355178</v>
      </c>
      <c r="K116" s="91">
        <f t="shared" si="1"/>
        <v>-2.5716239712381744E-3</v>
      </c>
    </row>
    <row r="117" spans="1:11" x14ac:dyDescent="0.25">
      <c r="A117" s="3">
        <v>116</v>
      </c>
      <c r="B117" s="3" t="s">
        <v>192</v>
      </c>
      <c r="C117" s="26">
        <f>'Supply  2015-16 '!BS119</f>
        <v>10921887</v>
      </c>
      <c r="D117" s="26">
        <f>SUM('Supply  2015-16 '!BT119:BU119)</f>
        <v>0</v>
      </c>
      <c r="E117" s="26">
        <f>'Supply  2015-16 '!BZ119</f>
        <v>0</v>
      </c>
      <c r="F117" s="26">
        <f>'Supply  2015-16 '!BW119</f>
        <v>0</v>
      </c>
      <c r="G117" s="26">
        <f>'Supply  2015-16 '!BR119</f>
        <v>-85235</v>
      </c>
      <c r="H117" s="26">
        <f>'Supply  2015-16 '!BX119</f>
        <v>0</v>
      </c>
      <c r="I117" s="26">
        <f>'Supply  2015-16 '!CA119</f>
        <v>10921887</v>
      </c>
      <c r="J117" s="26">
        <f>'Supply  2015-16 '!BQ119</f>
        <v>11007122</v>
      </c>
      <c r="K117" s="91">
        <f t="shared" si="1"/>
        <v>-7.7436227199080745E-3</v>
      </c>
    </row>
    <row r="118" spans="1:11" x14ac:dyDescent="0.25">
      <c r="A118" s="3">
        <v>117</v>
      </c>
      <c r="B118" s="3" t="s">
        <v>54</v>
      </c>
      <c r="C118" s="26">
        <f>'Supply  2015-16 '!BS120</f>
        <v>213564167</v>
      </c>
      <c r="D118" s="26">
        <f>SUM('Supply  2015-16 '!BT120:BU120)</f>
        <v>0</v>
      </c>
      <c r="E118" s="26">
        <f>'Supply  2015-16 '!BZ120</f>
        <v>-213564167</v>
      </c>
      <c r="F118" s="26">
        <f>'Supply  2015-16 '!BW120</f>
        <v>0</v>
      </c>
      <c r="G118" s="26">
        <f>'Supply  2015-16 '!BR120</f>
        <v>-1183223</v>
      </c>
      <c r="H118" s="26">
        <f>'Supply  2015-16 '!BX120</f>
        <v>0</v>
      </c>
      <c r="I118" s="26">
        <f>'Supply  2015-16 '!CA120</f>
        <v>0</v>
      </c>
      <c r="J118" s="26">
        <f>'Supply  2015-16 '!BQ120</f>
        <v>214747390</v>
      </c>
      <c r="K118" s="91">
        <f t="shared" si="1"/>
        <v>-5.5098364641358389E-3</v>
      </c>
    </row>
    <row r="119" spans="1:11" x14ac:dyDescent="0.25">
      <c r="A119" s="3">
        <v>118</v>
      </c>
      <c r="B119" s="3" t="s">
        <v>193</v>
      </c>
      <c r="C119" s="26">
        <f>'Supply  2015-16 '!BS121</f>
        <v>13017787</v>
      </c>
      <c r="D119" s="26">
        <f>SUM('Supply  2015-16 '!BT121:BU121)</f>
        <v>0</v>
      </c>
      <c r="E119" s="26">
        <f>'Supply  2015-16 '!BZ121</f>
        <v>0</v>
      </c>
      <c r="F119" s="26">
        <f>'Supply  2015-16 '!BW121</f>
        <v>0</v>
      </c>
      <c r="G119" s="26">
        <f>'Supply  2015-16 '!BR121</f>
        <v>-276869</v>
      </c>
      <c r="H119" s="26">
        <f>'Supply  2015-16 '!BX121</f>
        <v>0</v>
      </c>
      <c r="I119" s="26">
        <f>'Supply  2015-16 '!CA121</f>
        <v>13017787</v>
      </c>
      <c r="J119" s="26">
        <f>'Supply  2015-16 '!BQ121</f>
        <v>13294656</v>
      </c>
      <c r="K119" s="91">
        <f t="shared" si="1"/>
        <v>-2.0825585859461124E-2</v>
      </c>
    </row>
    <row r="120" spans="1:11" x14ac:dyDescent="0.25">
      <c r="A120" s="3">
        <v>119</v>
      </c>
      <c r="B120" s="3" t="s">
        <v>55</v>
      </c>
      <c r="C120" s="26">
        <f>'Supply  2015-16 '!BS122</f>
        <v>37359754</v>
      </c>
      <c r="D120" s="26">
        <f>SUM('Supply  2015-16 '!BT122:BU122)</f>
        <v>0</v>
      </c>
      <c r="E120" s="26">
        <f>'Supply  2015-16 '!BZ122</f>
        <v>0</v>
      </c>
      <c r="F120" s="26">
        <f>'Supply  2015-16 '!BW122</f>
        <v>0</v>
      </c>
      <c r="G120" s="26">
        <f>'Supply  2015-16 '!BR122</f>
        <v>219006</v>
      </c>
      <c r="H120" s="26">
        <f>'Supply  2015-16 '!BX122</f>
        <v>0</v>
      </c>
      <c r="I120" s="26">
        <f>'Supply  2015-16 '!CA122</f>
        <v>37359754</v>
      </c>
      <c r="J120" s="26">
        <f>'Supply  2015-16 '!BQ122</f>
        <v>37140748</v>
      </c>
      <c r="K120" s="91">
        <f t="shared" si="1"/>
        <v>5.8966502236303909E-3</v>
      </c>
    </row>
    <row r="121" spans="1:11" x14ac:dyDescent="0.25">
      <c r="A121" s="3">
        <v>120</v>
      </c>
      <c r="B121" s="3" t="s">
        <v>47</v>
      </c>
      <c r="C121" s="26">
        <f>'Supply  2015-16 '!BS123</f>
        <v>14451098</v>
      </c>
      <c r="D121" s="26">
        <f>SUM('Supply  2015-16 '!BT123:BU123)</f>
        <v>0</v>
      </c>
      <c r="E121" s="26">
        <f>'Supply  2015-16 '!BZ123</f>
        <v>-9175300</v>
      </c>
      <c r="F121" s="26">
        <f>'Supply  2015-16 '!BW123</f>
        <v>0</v>
      </c>
      <c r="G121" s="26">
        <f>'Supply  2015-16 '!BR123</f>
        <v>-664002</v>
      </c>
      <c r="H121" s="26">
        <f>'Supply  2015-16 '!BX123</f>
        <v>0</v>
      </c>
      <c r="I121" s="26">
        <f>'Supply  2015-16 '!CA123</f>
        <v>5275798</v>
      </c>
      <c r="J121" s="26">
        <f>'Supply  2015-16 '!BQ123</f>
        <v>15115100</v>
      </c>
      <c r="K121" s="91">
        <f t="shared" si="1"/>
        <v>-4.3929712671434529E-2</v>
      </c>
    </row>
    <row r="122" spans="1:11" x14ac:dyDescent="0.25">
      <c r="A122" s="3">
        <v>121</v>
      </c>
      <c r="B122" s="3" t="s">
        <v>194</v>
      </c>
      <c r="C122" s="26">
        <f>'Supply  2015-16 '!BS124</f>
        <v>90352059</v>
      </c>
      <c r="D122" s="26">
        <f>SUM('Supply  2015-16 '!BT124:BU124)</f>
        <v>0</v>
      </c>
      <c r="E122" s="26">
        <f>'Supply  2015-16 '!BZ124</f>
        <v>-47043686</v>
      </c>
      <c r="F122" s="26">
        <f>'Supply  2015-16 '!BW124</f>
        <v>0</v>
      </c>
      <c r="G122" s="26">
        <f>'Supply  2015-16 '!BR124</f>
        <v>813259</v>
      </c>
      <c r="H122" s="26">
        <f>'Supply  2015-16 '!BX124</f>
        <v>0</v>
      </c>
      <c r="I122" s="26">
        <f>'Supply  2015-16 '!CA124</f>
        <v>43308373</v>
      </c>
      <c r="J122" s="26">
        <f>'Supply  2015-16 '!BQ124</f>
        <v>89538800</v>
      </c>
      <c r="K122" s="91">
        <f t="shared" si="1"/>
        <v>9.0827551854614982E-3</v>
      </c>
    </row>
    <row r="123" spans="1:11" x14ac:dyDescent="0.25">
      <c r="A123" s="3">
        <v>122</v>
      </c>
      <c r="B123" s="3" t="s">
        <v>195</v>
      </c>
      <c r="C123" s="26">
        <f>'Supply  2015-16 '!BS125</f>
        <v>8637046</v>
      </c>
      <c r="D123" s="26">
        <f>SUM('Supply  2015-16 '!BT125:BU125)</f>
        <v>1623564</v>
      </c>
      <c r="E123" s="26">
        <f>'Supply  2015-16 '!BZ125</f>
        <v>-887174</v>
      </c>
      <c r="F123" s="26">
        <f>'Supply  2015-16 '!BW125</f>
        <v>0</v>
      </c>
      <c r="G123" s="26">
        <f>'Supply  2015-16 '!BR125</f>
        <v>281046</v>
      </c>
      <c r="H123" s="26">
        <f>'Supply  2015-16 '!BX125</f>
        <v>1623564</v>
      </c>
      <c r="I123" s="26">
        <f>'Supply  2015-16 '!CA125</f>
        <v>9373436</v>
      </c>
      <c r="J123" s="26">
        <f>'Supply  2015-16 '!BQ125</f>
        <v>8356000</v>
      </c>
      <c r="K123" s="91">
        <f t="shared" si="1"/>
        <v>3.3634035423647679E-2</v>
      </c>
    </row>
    <row r="124" spans="1:11" x14ac:dyDescent="0.25">
      <c r="A124" s="3">
        <v>123</v>
      </c>
      <c r="B124" s="3" t="s">
        <v>49</v>
      </c>
      <c r="C124" s="26">
        <f>'Supply  2015-16 '!BS126</f>
        <v>2494263</v>
      </c>
      <c r="D124" s="26">
        <f>SUM('Supply  2015-16 '!BT126:BU126)</f>
        <v>4474023</v>
      </c>
      <c r="E124" s="26">
        <f>'Supply  2015-16 '!BZ126</f>
        <v>-1983050</v>
      </c>
      <c r="F124" s="26">
        <f>'Supply  2015-16 '!BW126</f>
        <v>0</v>
      </c>
      <c r="G124" s="26">
        <f>'Supply  2015-16 '!BR126</f>
        <v>294563</v>
      </c>
      <c r="H124" s="26">
        <f>'Supply  2015-16 '!BX126</f>
        <v>4474023</v>
      </c>
      <c r="I124" s="26">
        <f>'Supply  2015-16 '!CA126</f>
        <v>4985236</v>
      </c>
      <c r="J124" s="26">
        <f>'Supply  2015-16 '!BQ126</f>
        <v>2199700</v>
      </c>
      <c r="K124" s="91">
        <f t="shared" si="1"/>
        <v>0.1339105332545347</v>
      </c>
    </row>
    <row r="125" spans="1:11" x14ac:dyDescent="0.25">
      <c r="A125" s="3">
        <v>124</v>
      </c>
      <c r="B125" s="3" t="s">
        <v>196</v>
      </c>
      <c r="C125" s="26">
        <f>'Supply  2015-16 '!BS127</f>
        <v>20167824</v>
      </c>
      <c r="D125" s="26">
        <f>SUM('Supply  2015-16 '!BT127:BU127)</f>
        <v>0</v>
      </c>
      <c r="E125" s="26">
        <f>'Supply  2015-16 '!BZ127</f>
        <v>-17099180</v>
      </c>
      <c r="F125" s="26">
        <f>'Supply  2015-16 '!BW127</f>
        <v>0</v>
      </c>
      <c r="G125" s="26">
        <f>'Supply  2015-16 '!BR127</f>
        <v>1063829</v>
      </c>
      <c r="H125" s="26">
        <f>'Supply  2015-16 '!BX127</f>
        <v>0</v>
      </c>
      <c r="I125" s="26">
        <f>'Supply  2015-16 '!CA127</f>
        <v>3068644</v>
      </c>
      <c r="J125" s="26">
        <f>'Supply  2015-16 '!BQ127</f>
        <v>19103995</v>
      </c>
      <c r="K125" s="91">
        <f t="shared" si="1"/>
        <v>5.5686205948022913E-2</v>
      </c>
    </row>
    <row r="126" spans="1:11" x14ac:dyDescent="0.25">
      <c r="A126" s="3">
        <v>125</v>
      </c>
      <c r="B126" s="3" t="s">
        <v>197</v>
      </c>
      <c r="C126" s="26">
        <f>'Supply  2015-16 '!BS128</f>
        <v>1167811</v>
      </c>
      <c r="D126" s="26">
        <f>SUM('Supply  2015-16 '!BT128:BU128)</f>
        <v>0</v>
      </c>
      <c r="E126" s="26">
        <f>'Supply  2015-16 '!BZ128</f>
        <v>0</v>
      </c>
      <c r="F126" s="26">
        <f>'Supply  2015-16 '!BW128</f>
        <v>0</v>
      </c>
      <c r="G126" s="26">
        <f>'Supply  2015-16 '!BR128</f>
        <v>-337989</v>
      </c>
      <c r="H126" s="26">
        <f>'Supply  2015-16 '!BX128</f>
        <v>0</v>
      </c>
      <c r="I126" s="26">
        <f>'Supply  2015-16 '!CA128</f>
        <v>1167811</v>
      </c>
      <c r="J126" s="26">
        <f>'Supply  2015-16 '!BQ128</f>
        <v>1505800</v>
      </c>
      <c r="K126" s="91">
        <f t="shared" si="1"/>
        <v>-0.22445809536459024</v>
      </c>
    </row>
    <row r="127" spans="1:11" x14ac:dyDescent="0.25">
      <c r="A127" s="3">
        <v>126</v>
      </c>
      <c r="B127" s="3" t="s">
        <v>198</v>
      </c>
      <c r="C127" s="26">
        <f>'Supply  2015-16 '!BS129</f>
        <v>55965810</v>
      </c>
      <c r="D127" s="26">
        <f>SUM('Supply  2015-16 '!BT129:BU129)</f>
        <v>1573201</v>
      </c>
      <c r="E127" s="26">
        <f>'Supply  2015-16 '!BZ129</f>
        <v>0</v>
      </c>
      <c r="F127" s="26">
        <f>'Supply  2015-16 '!BW129</f>
        <v>0</v>
      </c>
      <c r="G127" s="26">
        <f>'Supply  2015-16 '!BR129</f>
        <v>1149510</v>
      </c>
      <c r="H127" s="26">
        <f>'Supply  2015-16 '!BX129</f>
        <v>1573201</v>
      </c>
      <c r="I127" s="26">
        <f>'Supply  2015-16 '!CA129</f>
        <v>57539011</v>
      </c>
      <c r="J127" s="26">
        <f>'Supply  2015-16 '!BQ129</f>
        <v>54816300</v>
      </c>
      <c r="K127" s="91">
        <f t="shared" si="1"/>
        <v>2.0970222360867114E-2</v>
      </c>
    </row>
    <row r="128" spans="1:11" x14ac:dyDescent="0.25">
      <c r="A128" s="3">
        <v>127</v>
      </c>
      <c r="B128" s="3" t="s">
        <v>199</v>
      </c>
      <c r="C128" s="26">
        <f>'Supply  2015-16 '!BS130</f>
        <v>81380901</v>
      </c>
      <c r="D128" s="26">
        <f>SUM('Supply  2015-16 '!BT130:BU130)</f>
        <v>6068352</v>
      </c>
      <c r="E128" s="26">
        <f>'Supply  2015-16 '!BZ130</f>
        <v>0</v>
      </c>
      <c r="F128" s="26">
        <f>'Supply  2015-16 '!BW130</f>
        <v>0</v>
      </c>
      <c r="G128" s="26">
        <f>'Supply  2015-16 '!BR130</f>
        <v>1242908</v>
      </c>
      <c r="H128" s="26">
        <f>'Supply  2015-16 '!BX130</f>
        <v>6068352</v>
      </c>
      <c r="I128" s="26">
        <f>'Supply  2015-16 '!CA130</f>
        <v>87449253</v>
      </c>
      <c r="J128" s="26">
        <f>'Supply  2015-16 '!BQ130</f>
        <v>80137993</v>
      </c>
      <c r="K128" s="91">
        <f t="shared" si="1"/>
        <v>1.5509597301744255E-2</v>
      </c>
    </row>
    <row r="129" spans="1:11" x14ac:dyDescent="0.25">
      <c r="A129" s="3">
        <v>128</v>
      </c>
      <c r="B129" s="3" t="s">
        <v>200</v>
      </c>
      <c r="C129" s="26">
        <f>'Supply  2015-16 '!BS131</f>
        <v>19204266</v>
      </c>
      <c r="D129" s="26">
        <f>SUM('Supply  2015-16 '!BT131:BU131)</f>
        <v>569779</v>
      </c>
      <c r="E129" s="26">
        <f>'Supply  2015-16 '!BZ131</f>
        <v>0</v>
      </c>
      <c r="F129" s="26">
        <f>'Supply  2015-16 '!BW131</f>
        <v>0</v>
      </c>
      <c r="G129" s="26">
        <f>'Supply  2015-16 '!BR131</f>
        <v>1838860</v>
      </c>
      <c r="H129" s="26">
        <f>'Supply  2015-16 '!BX131</f>
        <v>569779</v>
      </c>
      <c r="I129" s="26">
        <f>'Supply  2015-16 '!CA131</f>
        <v>19774045</v>
      </c>
      <c r="J129" s="26">
        <f>'Supply  2015-16 '!BQ131</f>
        <v>17365406</v>
      </c>
      <c r="K129" s="91">
        <f t="shared" si="1"/>
        <v>0.10589213980945796</v>
      </c>
    </row>
    <row r="130" spans="1:11" x14ac:dyDescent="0.25">
      <c r="A130" s="3">
        <v>129</v>
      </c>
      <c r="B130" s="3" t="s">
        <v>58</v>
      </c>
      <c r="C130" s="26">
        <f>'Supply  2015-16 '!BS132</f>
        <v>86550702</v>
      </c>
      <c r="D130" s="26">
        <f>SUM('Supply  2015-16 '!BT132:BU132)</f>
        <v>0</v>
      </c>
      <c r="E130" s="26">
        <f>'Supply  2015-16 '!BZ132</f>
        <v>0</v>
      </c>
      <c r="F130" s="26">
        <f>'Supply  2015-16 '!BW132</f>
        <v>0</v>
      </c>
      <c r="G130" s="26">
        <f>'Supply  2015-16 '!BR132</f>
        <v>-167898</v>
      </c>
      <c r="H130" s="26">
        <f>'Supply  2015-16 '!BX132</f>
        <v>0</v>
      </c>
      <c r="I130" s="26">
        <f>'Supply  2015-16 '!CA132</f>
        <v>86550702</v>
      </c>
      <c r="J130" s="26">
        <f>'Supply  2015-16 '!BQ132</f>
        <v>86718600</v>
      </c>
      <c r="K130" s="91">
        <f t="shared" si="1"/>
        <v>-1.9361244300530682E-3</v>
      </c>
    </row>
    <row r="131" spans="1:11" x14ac:dyDescent="0.25">
      <c r="A131" s="3">
        <v>130</v>
      </c>
      <c r="B131" s="3" t="s">
        <v>201</v>
      </c>
      <c r="C131" s="26">
        <f>'Supply  2015-16 '!BS133</f>
        <v>23475555</v>
      </c>
      <c r="D131" s="26">
        <f>SUM('Supply  2015-16 '!BT133:BU133)</f>
        <v>0</v>
      </c>
      <c r="E131" s="26">
        <f>'Supply  2015-16 '!BZ133</f>
        <v>0</v>
      </c>
      <c r="F131" s="26">
        <f>'Supply  2015-16 '!BW133</f>
        <v>0</v>
      </c>
      <c r="G131" s="26">
        <f>'Supply  2015-16 '!BR133</f>
        <v>1300055</v>
      </c>
      <c r="H131" s="26">
        <f>'Supply  2015-16 '!BX133</f>
        <v>0</v>
      </c>
      <c r="I131" s="26">
        <f>'Supply  2015-16 '!CA133</f>
        <v>23475555</v>
      </c>
      <c r="J131" s="26">
        <f>'Supply  2015-16 '!BQ133</f>
        <v>22175500</v>
      </c>
      <c r="K131" s="91">
        <f t="shared" ref="K131:K143" si="2">G131/J131</f>
        <v>5.8625735609118171E-2</v>
      </c>
    </row>
    <row r="132" spans="1:11" x14ac:dyDescent="0.25">
      <c r="A132" s="3">
        <v>131</v>
      </c>
      <c r="B132" s="3" t="s">
        <v>202</v>
      </c>
      <c r="C132" s="26">
        <f>'Supply  2015-16 '!BS134</f>
        <v>2064485</v>
      </c>
      <c r="D132" s="26">
        <f>SUM('Supply  2015-16 '!BT134:BU134)</f>
        <v>0</v>
      </c>
      <c r="E132" s="26">
        <f>'Supply  2015-16 '!BZ134</f>
        <v>0</v>
      </c>
      <c r="F132" s="26">
        <f>'Supply  2015-16 '!BW134</f>
        <v>0</v>
      </c>
      <c r="G132" s="26">
        <f>'Supply  2015-16 '!BR134</f>
        <v>-56371</v>
      </c>
      <c r="H132" s="26">
        <f>'Supply  2015-16 '!BX134</f>
        <v>0</v>
      </c>
      <c r="I132" s="26">
        <f>'Supply  2015-16 '!CA134</f>
        <v>2064485</v>
      </c>
      <c r="J132" s="26">
        <f>'Supply  2015-16 '!BQ134</f>
        <v>2120856</v>
      </c>
      <c r="K132" s="91">
        <f t="shared" si="2"/>
        <v>-2.6579362295224191E-2</v>
      </c>
    </row>
    <row r="133" spans="1:11" x14ac:dyDescent="0.25">
      <c r="A133" s="3">
        <v>132</v>
      </c>
      <c r="B133" s="3" t="s">
        <v>203</v>
      </c>
      <c r="C133" s="26">
        <f>'Supply  2015-16 '!BS135</f>
        <v>8495645</v>
      </c>
      <c r="D133" s="26">
        <f>SUM('Supply  2015-16 '!BT135:BU135)</f>
        <v>171740</v>
      </c>
      <c r="E133" s="26">
        <f>'Supply  2015-16 '!BZ135</f>
        <v>0</v>
      </c>
      <c r="F133" s="26">
        <f>'Supply  2015-16 '!BW135</f>
        <v>0</v>
      </c>
      <c r="G133" s="26">
        <f>'Supply  2015-16 '!BR135</f>
        <v>-31552</v>
      </c>
      <c r="H133" s="26">
        <f>'Supply  2015-16 '!BX135</f>
        <v>171740</v>
      </c>
      <c r="I133" s="26">
        <f>'Supply  2015-16 '!CA135</f>
        <v>8667385</v>
      </c>
      <c r="J133" s="26">
        <f>'Supply  2015-16 '!BQ135</f>
        <v>8527197</v>
      </c>
      <c r="K133" s="91">
        <f t="shared" si="2"/>
        <v>-3.7001607914066018E-3</v>
      </c>
    </row>
    <row r="134" spans="1:11" x14ac:dyDescent="0.25">
      <c r="A134" s="3">
        <v>133</v>
      </c>
      <c r="B134" s="3" t="s">
        <v>204</v>
      </c>
      <c r="C134" s="26">
        <f>'Supply  2015-16 '!BS136</f>
        <v>7529062</v>
      </c>
      <c r="D134" s="26">
        <f>SUM('Supply  2015-16 '!BT136:BU136)</f>
        <v>0</v>
      </c>
      <c r="E134" s="26">
        <f>'Supply  2015-16 '!BZ136</f>
        <v>0</v>
      </c>
      <c r="F134" s="26">
        <f>'Supply  2015-16 '!BW136</f>
        <v>0</v>
      </c>
      <c r="G134" s="26">
        <f>'Supply  2015-16 '!BR136</f>
        <v>-279852</v>
      </c>
      <c r="H134" s="26">
        <f>'Supply  2015-16 '!BX136</f>
        <v>0</v>
      </c>
      <c r="I134" s="26">
        <f>'Supply  2015-16 '!CA136</f>
        <v>7529062</v>
      </c>
      <c r="J134" s="26">
        <f>'Supply  2015-16 '!BQ136</f>
        <v>7808914</v>
      </c>
      <c r="K134" s="91">
        <f t="shared" si="2"/>
        <v>-3.5837505701817179E-2</v>
      </c>
    </row>
    <row r="135" spans="1:11" x14ac:dyDescent="0.25">
      <c r="A135" s="3">
        <v>134</v>
      </c>
      <c r="B135" s="3" t="s">
        <v>63</v>
      </c>
      <c r="C135" s="26">
        <f>'Supply  2015-16 '!BS137</f>
        <v>54432518</v>
      </c>
      <c r="D135" s="26">
        <f>SUM('Supply  2015-16 '!BT137:BU137)</f>
        <v>32391682</v>
      </c>
      <c r="E135" s="26">
        <f>'Supply  2015-16 '!BZ137</f>
        <v>0</v>
      </c>
      <c r="F135" s="26">
        <f>'Supply  2015-16 '!BW137</f>
        <v>0</v>
      </c>
      <c r="G135" s="26">
        <f>'Supply  2015-16 '!BR137</f>
        <v>5438119</v>
      </c>
      <c r="H135" s="26">
        <f>'Supply  2015-16 '!BX137</f>
        <v>32391682</v>
      </c>
      <c r="I135" s="26">
        <f>'Supply  2015-16 '!CA137</f>
        <v>86824200</v>
      </c>
      <c r="J135" s="26">
        <f>'Supply  2015-16 '!BQ137</f>
        <v>48994399</v>
      </c>
      <c r="K135" s="91">
        <f t="shared" si="2"/>
        <v>0.11099470778282228</v>
      </c>
    </row>
    <row r="136" spans="1:11" x14ac:dyDescent="0.25">
      <c r="A136" s="3">
        <v>135</v>
      </c>
      <c r="B136" s="3" t="s">
        <v>62</v>
      </c>
      <c r="C136" s="26">
        <f>'Supply  2015-16 '!BS138</f>
        <v>74217724</v>
      </c>
      <c r="D136" s="26">
        <f>SUM('Supply  2015-16 '!BT138:BU138)</f>
        <v>953960</v>
      </c>
      <c r="E136" s="26">
        <f>'Supply  2015-16 '!BZ138</f>
        <v>0</v>
      </c>
      <c r="F136" s="26">
        <f>'Supply  2015-16 '!BW138</f>
        <v>0</v>
      </c>
      <c r="G136" s="26">
        <f>'Supply  2015-16 '!BR138</f>
        <v>-595276</v>
      </c>
      <c r="H136" s="26">
        <f>'Supply  2015-16 '!BX138</f>
        <v>953960</v>
      </c>
      <c r="I136" s="26">
        <f>'Supply  2015-16 '!CA138</f>
        <v>75171684</v>
      </c>
      <c r="J136" s="26">
        <f>'Supply  2015-16 '!BQ138</f>
        <v>74813000</v>
      </c>
      <c r="K136" s="91">
        <f t="shared" si="2"/>
        <v>-7.9568524186972855E-3</v>
      </c>
    </row>
    <row r="137" spans="1:11" x14ac:dyDescent="0.25">
      <c r="A137" s="3">
        <v>136</v>
      </c>
      <c r="B137" s="3" t="s">
        <v>205</v>
      </c>
      <c r="C137" s="26">
        <f>'Supply  2015-16 '!BS139</f>
        <v>98330800</v>
      </c>
      <c r="D137" s="26">
        <f>SUM('Supply  2015-16 '!BT139:BU139)</f>
        <v>0</v>
      </c>
      <c r="E137" s="26">
        <f>'Supply  2015-16 '!BZ139</f>
        <v>0</v>
      </c>
      <c r="F137" s="26">
        <f>'Supply  2015-16 '!BW139</f>
        <v>0</v>
      </c>
      <c r="G137" s="26">
        <f>'Supply  2015-16 '!BR139</f>
        <v>0</v>
      </c>
      <c r="H137" s="26">
        <f>'Supply  2015-16 '!BX139</f>
        <v>0</v>
      </c>
      <c r="I137" s="26">
        <f>'Supply  2015-16 '!CA139</f>
        <v>98330800</v>
      </c>
      <c r="J137" s="26">
        <f>'Supply  2015-16 '!BQ139</f>
        <v>98330800</v>
      </c>
      <c r="K137" s="91">
        <f t="shared" si="2"/>
        <v>0</v>
      </c>
    </row>
    <row r="138" spans="1:11" x14ac:dyDescent="0.25">
      <c r="A138" s="3">
        <v>137</v>
      </c>
      <c r="B138" s="3" t="s">
        <v>206</v>
      </c>
      <c r="C138" s="26">
        <f>'Supply  2015-16 '!BS140</f>
        <v>60248202</v>
      </c>
      <c r="D138" s="26">
        <f>SUM('Supply  2015-16 '!BT140:BU140)</f>
        <v>0</v>
      </c>
      <c r="E138" s="26">
        <f>'Supply  2015-16 '!BZ140</f>
        <v>0</v>
      </c>
      <c r="F138" s="26">
        <f>'Supply  2015-16 '!BW140</f>
        <v>0</v>
      </c>
      <c r="G138" s="26">
        <f>'Supply  2015-16 '!BR140</f>
        <v>955831</v>
      </c>
      <c r="H138" s="26">
        <f>'Supply  2015-16 '!BX140</f>
        <v>0</v>
      </c>
      <c r="I138" s="26">
        <f>'Supply  2015-16 '!CA140</f>
        <v>60248202</v>
      </c>
      <c r="J138" s="26">
        <f>'Supply  2015-16 '!BQ140</f>
        <v>59292371</v>
      </c>
      <c r="K138" s="91">
        <f t="shared" si="2"/>
        <v>1.612064054581322E-2</v>
      </c>
    </row>
    <row r="139" spans="1:11" x14ac:dyDescent="0.25">
      <c r="A139" s="3">
        <v>138</v>
      </c>
      <c r="B139" s="3" t="s">
        <v>207</v>
      </c>
      <c r="C139" s="26">
        <f>'Supply  2015-16 '!BS141</f>
        <v>31412049</v>
      </c>
      <c r="D139" s="26">
        <f>SUM('Supply  2015-16 '!BT141:BU141)</f>
        <v>0</v>
      </c>
      <c r="E139" s="26">
        <f>'Supply  2015-16 '!BZ141</f>
        <v>0</v>
      </c>
      <c r="F139" s="26">
        <f>'Supply  2015-16 '!BW141</f>
        <v>0</v>
      </c>
      <c r="G139" s="26">
        <f>'Supply  2015-16 '!BR141</f>
        <v>-269703</v>
      </c>
      <c r="H139" s="26">
        <f>'Supply  2015-16 '!BX141</f>
        <v>0</v>
      </c>
      <c r="I139" s="26">
        <f>'Supply  2015-16 '!CA141</f>
        <v>31412049</v>
      </c>
      <c r="J139" s="26">
        <f>'Supply  2015-16 '!BQ141</f>
        <v>31681752</v>
      </c>
      <c r="K139" s="91">
        <f t="shared" si="2"/>
        <v>-8.5128814845845651E-3</v>
      </c>
    </row>
    <row r="140" spans="1:11" x14ac:dyDescent="0.25">
      <c r="A140" s="3">
        <v>139</v>
      </c>
      <c r="B140" s="3" t="s">
        <v>208</v>
      </c>
      <c r="C140" s="26">
        <f>'Supply  2015-16 '!BS142</f>
        <v>43386993</v>
      </c>
      <c r="D140" s="26">
        <f>SUM('Supply  2015-16 '!BT142:BU142)</f>
        <v>0</v>
      </c>
      <c r="E140" s="26">
        <f>'Supply  2015-16 '!BZ142</f>
        <v>0</v>
      </c>
      <c r="F140" s="26">
        <f>'Supply  2015-16 '!BW142</f>
        <v>0</v>
      </c>
      <c r="G140" s="26">
        <f>'Supply  2015-16 '!BR142</f>
        <v>176835</v>
      </c>
      <c r="H140" s="26">
        <f>'Supply  2015-16 '!BX142</f>
        <v>0</v>
      </c>
      <c r="I140" s="26">
        <f>'Supply  2015-16 '!CA142</f>
        <v>43386993</v>
      </c>
      <c r="J140" s="26">
        <f>'Supply  2015-16 '!BQ142</f>
        <v>43210158</v>
      </c>
      <c r="K140" s="91">
        <f t="shared" si="2"/>
        <v>4.0924404858690864E-3</v>
      </c>
    </row>
    <row r="141" spans="1:11" x14ac:dyDescent="0.25">
      <c r="A141" s="3">
        <v>140</v>
      </c>
      <c r="B141" s="3" t="s">
        <v>209</v>
      </c>
      <c r="C141" s="26">
        <f>'Supply  2015-16 '!BS143</f>
        <v>17800058</v>
      </c>
      <c r="D141" s="26">
        <f>SUM('Supply  2015-16 '!BT143:BU143)</f>
        <v>206857</v>
      </c>
      <c r="E141" s="26">
        <f>'Supply  2015-16 '!BZ143</f>
        <v>0</v>
      </c>
      <c r="F141" s="26">
        <f>'Supply  2015-16 '!BW143</f>
        <v>0</v>
      </c>
      <c r="G141" s="26">
        <f>'Supply  2015-16 '!BR143</f>
        <v>2039882</v>
      </c>
      <c r="H141" s="26">
        <f>'Supply  2015-16 '!BX143</f>
        <v>206857</v>
      </c>
      <c r="I141" s="26">
        <f>'Supply  2015-16 '!CA143</f>
        <v>18006915</v>
      </c>
      <c r="J141" s="26">
        <f>'Supply  2015-16 '!BQ143</f>
        <v>15760176</v>
      </c>
      <c r="K141" s="91">
        <f t="shared" si="2"/>
        <v>0.12943269161461141</v>
      </c>
    </row>
    <row r="142" spans="1:11" x14ac:dyDescent="0.25">
      <c r="A142" s="3"/>
      <c r="B142" s="3" t="s">
        <v>210</v>
      </c>
      <c r="C142" s="26">
        <f>'Supply  2015-16 '!BS144</f>
        <v>0</v>
      </c>
      <c r="D142" s="26">
        <f>SUM('Supply  2015-16 '!BT144:BU144)</f>
        <v>0</v>
      </c>
      <c r="E142" s="26">
        <f>'Supply  2015-16 '!BZ144</f>
        <v>0</v>
      </c>
      <c r="F142" s="26">
        <f>'Supply  2015-16 '!BW144</f>
        <v>0</v>
      </c>
      <c r="G142" s="26">
        <f>'Supply  2015-16 '!BR144</f>
        <v>0</v>
      </c>
      <c r="H142" s="26">
        <f>'Supply  2015-16 '!BX144</f>
        <v>0</v>
      </c>
      <c r="I142" s="26">
        <f>'Supply  2015-16 '!CA144</f>
        <v>0</v>
      </c>
      <c r="J142" s="26">
        <f>'Supply  2015-16 '!BQ144</f>
        <v>0</v>
      </c>
      <c r="K142" s="91">
        <v>0</v>
      </c>
    </row>
    <row r="143" spans="1:11" x14ac:dyDescent="0.25">
      <c r="A143" s="3"/>
      <c r="B143" s="3" t="s">
        <v>211</v>
      </c>
      <c r="C143" s="26">
        <f>'Supply  2015-16 '!BS145</f>
        <v>2623429953</v>
      </c>
      <c r="D143" s="26">
        <f>SUM('Supply  2015-16 '!BT145:BU145)</f>
        <v>297824136</v>
      </c>
      <c r="E143" s="26">
        <f>'Supply  2015-16 '!BZ145</f>
        <v>0</v>
      </c>
      <c r="F143" s="26">
        <f>'Supply  2015-16 '!BW145</f>
        <v>20487446</v>
      </c>
      <c r="G143" s="26">
        <f>'Supply  2015-16 '!BR145</f>
        <v>99251753</v>
      </c>
      <c r="H143" s="26">
        <f>'Supply  2015-16 '!BX145</f>
        <v>318311582</v>
      </c>
      <c r="I143" s="26">
        <f>'Supply  2015-16 '!CA145</f>
        <v>2941741535</v>
      </c>
      <c r="J143" s="26">
        <f>'Supply  2015-16 '!BQ145</f>
        <v>2524178200</v>
      </c>
      <c r="K143" s="91">
        <f t="shared" si="2"/>
        <v>3.93204223853926E-2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54"/>
  <sheetViews>
    <sheetView showZeros="0" zoomScaleNormal="100" workbookViewId="0">
      <pane xSplit="2" ySplit="3" topLeftCell="AF10" activePane="bottomRight" state="frozen"/>
      <selection activeCell="BU136" sqref="BU136"/>
      <selection pane="topRight" activeCell="BU136" sqref="BU136"/>
      <selection pane="bottomLeft" activeCell="BU136" sqref="BU136"/>
      <selection pane="bottomRight" activeCell="D2" sqref="D2"/>
    </sheetView>
  </sheetViews>
  <sheetFormatPr defaultRowHeight="12" x14ac:dyDescent="0.2"/>
  <cols>
    <col min="1" max="1" width="12.5703125" style="10" bestFit="1" customWidth="1"/>
    <col min="2" max="2" width="34.5703125" style="10" customWidth="1"/>
    <col min="3" max="3" width="13.7109375" style="14" customWidth="1"/>
    <col min="4" max="5" width="10" style="14" customWidth="1"/>
    <col min="6" max="6" width="12.140625" style="14" customWidth="1"/>
    <col min="7" max="19" width="10" style="14" customWidth="1"/>
    <col min="20" max="22" width="9.28515625" style="14" customWidth="1"/>
    <col min="23" max="23" width="10" style="14" customWidth="1"/>
    <col min="24" max="24" width="9.28515625" style="14" customWidth="1"/>
    <col min="25" max="25" width="9.5703125" style="14" customWidth="1"/>
    <col min="26" max="26" width="9.28515625" style="14" customWidth="1"/>
    <col min="27" max="29" width="9.42578125" style="14" customWidth="1"/>
    <col min="30" max="30" width="11.7109375" style="14" customWidth="1"/>
    <col min="31" max="31" width="12.140625" style="14" customWidth="1"/>
    <col min="32" max="32" width="13.5703125" style="14" customWidth="1"/>
    <col min="33" max="33" width="15.28515625" style="14" customWidth="1"/>
    <col min="34" max="34" width="11.140625" style="14" customWidth="1"/>
    <col min="35" max="35" width="11.5703125" style="14" customWidth="1"/>
    <col min="36" max="36" width="10.140625" style="14" customWidth="1"/>
    <col min="37" max="37" width="9.28515625" style="14" customWidth="1"/>
    <col min="38" max="39" width="9.42578125" style="14" customWidth="1"/>
    <col min="40" max="42" width="9.28515625" style="14" customWidth="1"/>
    <col min="43" max="43" width="10.5703125" style="14" customWidth="1"/>
    <col min="44" max="44" width="10.7109375" style="14" customWidth="1"/>
    <col min="45" max="47" width="9.28515625" style="14" customWidth="1"/>
    <col min="48" max="53" width="10" style="14" customWidth="1"/>
    <col min="54" max="54" width="10.7109375" style="14" customWidth="1"/>
    <col min="55" max="60" width="10" style="14" customWidth="1"/>
    <col min="61" max="61" width="10.7109375" style="14" customWidth="1"/>
    <col min="62" max="62" width="12.140625" style="14" customWidth="1"/>
    <col min="63" max="63" width="9.28515625" style="14" customWidth="1"/>
    <col min="64" max="64" width="10.7109375" style="14" customWidth="1"/>
    <col min="65" max="68" width="10" style="14" customWidth="1"/>
    <col min="69" max="69" width="14.28515625" style="14" customWidth="1"/>
    <col min="70" max="70" width="12.5703125" style="14" customWidth="1"/>
    <col min="71" max="72" width="12" style="14" customWidth="1"/>
    <col min="73" max="73" width="10.85546875" style="14" customWidth="1"/>
    <col min="74" max="74" width="11" style="14" customWidth="1"/>
    <col min="75" max="75" width="12.42578125" style="14" customWidth="1"/>
    <col min="76" max="76" width="12.140625" style="14" customWidth="1"/>
    <col min="77" max="77" width="13.28515625" style="14" customWidth="1"/>
    <col min="78" max="78" width="11.85546875" style="14" customWidth="1"/>
    <col min="79" max="16384" width="9.140625" style="14"/>
  </cols>
  <sheetData>
    <row r="1" spans="1:78" s="10" customFormat="1" x14ac:dyDescent="0.2">
      <c r="A1" s="8" t="s">
        <v>0</v>
      </c>
      <c r="B1" s="8" t="s">
        <v>212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8">
        <v>0</v>
      </c>
      <c r="AC1" s="8">
        <v>0</v>
      </c>
      <c r="AD1" s="8">
        <v>0</v>
      </c>
      <c r="AE1" s="8">
        <v>0</v>
      </c>
      <c r="AF1" s="8">
        <v>0</v>
      </c>
      <c r="AG1" s="8">
        <v>0</v>
      </c>
      <c r="AH1" s="8">
        <v>0</v>
      </c>
      <c r="AI1" s="8">
        <v>0</v>
      </c>
      <c r="AJ1" s="8">
        <v>0</v>
      </c>
      <c r="AK1" s="8">
        <v>0</v>
      </c>
      <c r="AL1" s="8">
        <v>0</v>
      </c>
      <c r="AM1" s="8">
        <v>0</v>
      </c>
      <c r="AN1" s="8">
        <v>0</v>
      </c>
      <c r="AO1" s="8">
        <v>0</v>
      </c>
      <c r="AP1" s="8">
        <v>0</v>
      </c>
      <c r="AQ1" s="8">
        <v>0</v>
      </c>
      <c r="AR1" s="8">
        <v>0</v>
      </c>
      <c r="AS1" s="8">
        <v>0</v>
      </c>
      <c r="AT1" s="8">
        <v>0</v>
      </c>
      <c r="AU1" s="8">
        <v>0</v>
      </c>
      <c r="AV1" s="8">
        <v>0</v>
      </c>
      <c r="AW1" s="8">
        <v>0</v>
      </c>
      <c r="AX1" s="8">
        <v>0</v>
      </c>
      <c r="AY1" s="8">
        <v>0</v>
      </c>
      <c r="AZ1" s="8">
        <v>0</v>
      </c>
      <c r="BA1" s="8">
        <v>0</v>
      </c>
      <c r="BB1" s="8">
        <v>0</v>
      </c>
      <c r="BC1" s="8">
        <v>0</v>
      </c>
      <c r="BD1" s="8">
        <v>0</v>
      </c>
      <c r="BE1" s="8">
        <v>0</v>
      </c>
      <c r="BF1" s="8">
        <v>0</v>
      </c>
      <c r="BG1" s="8">
        <v>0</v>
      </c>
      <c r="BH1" s="8">
        <v>0</v>
      </c>
      <c r="BI1" s="8">
        <v>0</v>
      </c>
      <c r="BJ1" s="8">
        <v>0</v>
      </c>
      <c r="BK1" s="8">
        <v>0</v>
      </c>
      <c r="BL1" s="8">
        <v>0</v>
      </c>
      <c r="BM1" s="8">
        <v>0</v>
      </c>
      <c r="BN1" s="8">
        <v>0</v>
      </c>
      <c r="BO1" s="8">
        <v>0</v>
      </c>
      <c r="BP1" s="8">
        <v>0</v>
      </c>
      <c r="BQ1" s="8">
        <v>0</v>
      </c>
      <c r="BR1" s="8">
        <v>0</v>
      </c>
      <c r="BS1" s="8">
        <v>0</v>
      </c>
      <c r="BT1" s="8">
        <v>0</v>
      </c>
      <c r="BU1" s="8">
        <v>0</v>
      </c>
      <c r="BV1" s="8">
        <v>0</v>
      </c>
      <c r="BW1" s="8">
        <v>0</v>
      </c>
      <c r="BX1" s="8">
        <v>0</v>
      </c>
      <c r="BY1" s="8">
        <v>0</v>
      </c>
      <c r="BZ1" s="9"/>
    </row>
    <row r="2" spans="1:78" s="12" customFormat="1" ht="114.75" customHeight="1" x14ac:dyDescent="0.25">
      <c r="A2" s="19" t="s">
        <v>1</v>
      </c>
      <c r="B2" s="20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21" t="s">
        <v>29</v>
      </c>
      <c r="AD2" s="21" t="s">
        <v>30</v>
      </c>
      <c r="AE2" s="21" t="s">
        <v>31</v>
      </c>
      <c r="AF2" s="21" t="s">
        <v>32</v>
      </c>
      <c r="AG2" s="21" t="s">
        <v>33</v>
      </c>
      <c r="AH2" s="21" t="s">
        <v>34</v>
      </c>
      <c r="AI2" s="21" t="s">
        <v>35</v>
      </c>
      <c r="AJ2" s="21" t="s">
        <v>36</v>
      </c>
      <c r="AK2" s="21" t="s">
        <v>37</v>
      </c>
      <c r="AL2" s="21" t="s">
        <v>38</v>
      </c>
      <c r="AM2" s="21" t="s">
        <v>39</v>
      </c>
      <c r="AN2" s="21" t="s">
        <v>40</v>
      </c>
      <c r="AO2" s="21" t="s">
        <v>41</v>
      </c>
      <c r="AP2" s="21" t="s">
        <v>42</v>
      </c>
      <c r="AQ2" s="21" t="s">
        <v>43</v>
      </c>
      <c r="AR2" s="21" t="s">
        <v>44</v>
      </c>
      <c r="AS2" s="21" t="s">
        <v>45</v>
      </c>
      <c r="AT2" s="21" t="s">
        <v>46</v>
      </c>
      <c r="AU2" s="21" t="s">
        <v>47</v>
      </c>
      <c r="AV2" s="21" t="s">
        <v>48</v>
      </c>
      <c r="AW2" s="21" t="s">
        <v>49</v>
      </c>
      <c r="AX2" s="21" t="s">
        <v>50</v>
      </c>
      <c r="AY2" s="21" t="s">
        <v>51</v>
      </c>
      <c r="AZ2" s="21" t="s">
        <v>52</v>
      </c>
      <c r="BA2" s="21" t="s">
        <v>53</v>
      </c>
      <c r="BB2" s="21" t="s">
        <v>54</v>
      </c>
      <c r="BC2" s="21" t="s">
        <v>55</v>
      </c>
      <c r="BD2" s="21" t="s">
        <v>56</v>
      </c>
      <c r="BE2" s="21" t="s">
        <v>57</v>
      </c>
      <c r="BF2" s="21" t="s">
        <v>58</v>
      </c>
      <c r="BG2" s="21" t="s">
        <v>59</v>
      </c>
      <c r="BH2" s="21" t="s">
        <v>60</v>
      </c>
      <c r="BI2" s="21" t="s">
        <v>61</v>
      </c>
      <c r="BJ2" s="21" t="s">
        <v>62</v>
      </c>
      <c r="BK2" s="21" t="s">
        <v>63</v>
      </c>
      <c r="BL2" s="21" t="s">
        <v>64</v>
      </c>
      <c r="BM2" s="21" t="s">
        <v>65</v>
      </c>
      <c r="BN2" s="21" t="s">
        <v>66</v>
      </c>
      <c r="BO2" s="21" t="s">
        <v>67</v>
      </c>
      <c r="BP2" s="21" t="s">
        <v>68</v>
      </c>
      <c r="BQ2" s="11" t="s">
        <v>213</v>
      </c>
      <c r="BR2" s="19" t="s">
        <v>214</v>
      </c>
      <c r="BS2" s="19" t="s">
        <v>215</v>
      </c>
      <c r="BT2" s="19" t="s">
        <v>216</v>
      </c>
      <c r="BU2" s="19" t="s">
        <v>217</v>
      </c>
      <c r="BV2" s="19" t="s">
        <v>218</v>
      </c>
      <c r="BW2" s="19" t="s">
        <v>219</v>
      </c>
      <c r="BX2" s="11" t="s">
        <v>220</v>
      </c>
      <c r="BY2" s="11" t="s">
        <v>221</v>
      </c>
      <c r="BZ2" s="11" t="s">
        <v>79</v>
      </c>
    </row>
    <row r="3" spans="1:78" x14ac:dyDescent="0.2">
      <c r="A3" s="8">
        <v>0</v>
      </c>
      <c r="B3" s="8"/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9">
        <v>14</v>
      </c>
      <c r="Q3" s="9">
        <v>15</v>
      </c>
      <c r="R3" s="9">
        <v>16</v>
      </c>
      <c r="S3" s="9">
        <v>17</v>
      </c>
      <c r="T3" s="9">
        <v>18</v>
      </c>
      <c r="U3" s="9">
        <v>19</v>
      </c>
      <c r="V3" s="9">
        <v>20</v>
      </c>
      <c r="W3" s="9">
        <v>21</v>
      </c>
      <c r="X3" s="9">
        <v>22</v>
      </c>
      <c r="Y3" s="9">
        <v>23</v>
      </c>
      <c r="Z3" s="9">
        <v>24</v>
      </c>
      <c r="AA3" s="9">
        <v>25</v>
      </c>
      <c r="AB3" s="9">
        <v>26</v>
      </c>
      <c r="AC3" s="9">
        <v>27</v>
      </c>
      <c r="AD3" s="9">
        <v>28</v>
      </c>
      <c r="AE3" s="9">
        <v>29</v>
      </c>
      <c r="AF3" s="9">
        <v>30</v>
      </c>
      <c r="AG3" s="9">
        <v>31</v>
      </c>
      <c r="AH3" s="9">
        <v>32</v>
      </c>
      <c r="AI3" s="9">
        <v>33</v>
      </c>
      <c r="AJ3" s="9">
        <v>34</v>
      </c>
      <c r="AK3" s="9">
        <v>35</v>
      </c>
      <c r="AL3" s="9">
        <v>36</v>
      </c>
      <c r="AM3" s="9">
        <v>37</v>
      </c>
      <c r="AN3" s="9">
        <v>38</v>
      </c>
      <c r="AO3" s="9">
        <v>39</v>
      </c>
      <c r="AP3" s="9">
        <v>40</v>
      </c>
      <c r="AQ3" s="9">
        <v>41</v>
      </c>
      <c r="AR3" s="9">
        <v>42</v>
      </c>
      <c r="AS3" s="9">
        <v>43</v>
      </c>
      <c r="AT3" s="9">
        <v>44</v>
      </c>
      <c r="AU3" s="9">
        <v>45</v>
      </c>
      <c r="AV3" s="9">
        <v>46</v>
      </c>
      <c r="AW3" s="9">
        <v>47</v>
      </c>
      <c r="AX3" s="9">
        <v>48</v>
      </c>
      <c r="AY3" s="9">
        <v>49</v>
      </c>
      <c r="AZ3" s="9">
        <v>50</v>
      </c>
      <c r="BA3" s="9">
        <v>51</v>
      </c>
      <c r="BB3" s="9">
        <v>52</v>
      </c>
      <c r="BC3" s="9">
        <v>53</v>
      </c>
      <c r="BD3" s="9">
        <v>54</v>
      </c>
      <c r="BE3" s="9">
        <v>55</v>
      </c>
      <c r="BF3" s="9">
        <v>56</v>
      </c>
      <c r="BG3" s="9">
        <v>57</v>
      </c>
      <c r="BH3" s="9">
        <v>58</v>
      </c>
      <c r="BI3" s="9">
        <v>59</v>
      </c>
      <c r="BJ3" s="9">
        <v>60</v>
      </c>
      <c r="BK3" s="9">
        <v>61</v>
      </c>
      <c r="BL3" s="9">
        <v>62</v>
      </c>
      <c r="BM3" s="9">
        <v>63</v>
      </c>
      <c r="BN3" s="9">
        <v>64</v>
      </c>
      <c r="BO3" s="9">
        <v>65</v>
      </c>
      <c r="BP3" s="9">
        <v>66</v>
      </c>
      <c r="BQ3" s="9"/>
      <c r="BR3" s="9"/>
      <c r="BS3" s="9"/>
      <c r="BT3" s="9"/>
      <c r="BU3" s="9"/>
      <c r="BV3" s="9"/>
      <c r="BW3" s="9"/>
      <c r="BX3" s="9"/>
      <c r="BY3" s="9"/>
      <c r="BZ3" s="13"/>
    </row>
    <row r="4" spans="1:78" x14ac:dyDescent="0.2">
      <c r="A4" s="8">
        <v>1</v>
      </c>
      <c r="B4" s="8" t="s">
        <v>80</v>
      </c>
      <c r="C4" s="9">
        <v>1291035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20039505</v>
      </c>
      <c r="P4" s="9">
        <v>84064</v>
      </c>
      <c r="Q4" s="9">
        <v>649496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1277503</v>
      </c>
      <c r="BQ4" s="9">
        <v>23341603</v>
      </c>
      <c r="BR4" s="9">
        <v>2631787</v>
      </c>
      <c r="BS4" s="9">
        <v>0</v>
      </c>
      <c r="BT4" s="9">
        <v>0</v>
      </c>
      <c r="BU4" s="9">
        <v>0</v>
      </c>
      <c r="BV4" s="9">
        <v>0</v>
      </c>
      <c r="BW4" s="9">
        <v>34308</v>
      </c>
      <c r="BX4" s="9">
        <v>2666095</v>
      </c>
      <c r="BY4" s="9">
        <v>26007698</v>
      </c>
      <c r="BZ4" s="13">
        <v>26007698</v>
      </c>
    </row>
    <row r="5" spans="1:78" x14ac:dyDescent="0.2">
      <c r="A5" s="8">
        <v>2</v>
      </c>
      <c r="B5" s="8" t="s">
        <v>81</v>
      </c>
      <c r="C5" s="9">
        <v>1670166</v>
      </c>
      <c r="D5" s="9">
        <v>2672063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3012499</v>
      </c>
      <c r="P5" s="9">
        <v>643900</v>
      </c>
      <c r="Q5" s="9">
        <v>956076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1191875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3348914</v>
      </c>
      <c r="BQ5" s="9">
        <v>13495493</v>
      </c>
      <c r="BR5" s="9">
        <v>2923673</v>
      </c>
      <c r="BS5" s="9">
        <v>0</v>
      </c>
      <c r="BT5" s="9">
        <v>0</v>
      </c>
      <c r="BU5" s="9">
        <v>0</v>
      </c>
      <c r="BV5" s="9">
        <v>325064</v>
      </c>
      <c r="BW5" s="9">
        <v>106180</v>
      </c>
      <c r="BX5" s="9">
        <v>3354917</v>
      </c>
      <c r="BY5" s="9">
        <v>16850410</v>
      </c>
      <c r="BZ5" s="13">
        <v>16850410</v>
      </c>
    </row>
    <row r="6" spans="1:78" x14ac:dyDescent="0.2">
      <c r="A6" s="8">
        <v>3</v>
      </c>
      <c r="B6" s="8" t="s">
        <v>82</v>
      </c>
      <c r="C6" s="9">
        <v>222886</v>
      </c>
      <c r="D6" s="9">
        <v>1301796</v>
      </c>
      <c r="E6" s="9">
        <v>0</v>
      </c>
      <c r="F6" s="9">
        <v>8416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802884</v>
      </c>
      <c r="P6" s="9">
        <v>310195</v>
      </c>
      <c r="Q6" s="9">
        <v>77283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30692</v>
      </c>
      <c r="AH6" s="9">
        <v>46290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56904</v>
      </c>
      <c r="BQ6" s="9">
        <v>2857346</v>
      </c>
      <c r="BR6" s="9">
        <v>4066125</v>
      </c>
      <c r="BS6" s="9">
        <v>0</v>
      </c>
      <c r="BT6" s="9">
        <v>0</v>
      </c>
      <c r="BU6" s="9">
        <v>0</v>
      </c>
      <c r="BV6" s="9">
        <v>155548</v>
      </c>
      <c r="BW6" s="9">
        <v>157179</v>
      </c>
      <c r="BX6" s="9">
        <v>4378852</v>
      </c>
      <c r="BY6" s="9">
        <v>7236198</v>
      </c>
      <c r="BZ6" s="13">
        <v>7236198</v>
      </c>
    </row>
    <row r="7" spans="1:78" x14ac:dyDescent="0.2">
      <c r="A7" s="8">
        <v>4</v>
      </c>
      <c r="B7" s="8" t="s">
        <v>83</v>
      </c>
      <c r="C7" s="9">
        <v>68016</v>
      </c>
      <c r="D7" s="9">
        <v>201213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62538</v>
      </c>
      <c r="P7" s="9">
        <v>35191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2643666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70620</v>
      </c>
      <c r="BQ7" s="9">
        <v>3081244</v>
      </c>
      <c r="BR7" s="9">
        <v>598662</v>
      </c>
      <c r="BS7" s="9">
        <v>0</v>
      </c>
      <c r="BT7" s="9">
        <v>0</v>
      </c>
      <c r="BU7" s="9">
        <v>0</v>
      </c>
      <c r="BV7" s="9">
        <v>28519</v>
      </c>
      <c r="BW7" s="9">
        <v>0</v>
      </c>
      <c r="BX7" s="9">
        <v>627181</v>
      </c>
      <c r="BY7" s="9">
        <v>3708425</v>
      </c>
      <c r="BZ7" s="13">
        <v>3708425</v>
      </c>
    </row>
    <row r="8" spans="1:78" x14ac:dyDescent="0.2">
      <c r="A8" s="8">
        <v>5</v>
      </c>
      <c r="B8" s="8" t="s">
        <v>84</v>
      </c>
      <c r="C8" s="9">
        <v>4632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2092980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2097612</v>
      </c>
      <c r="BR8" s="9">
        <v>232321</v>
      </c>
      <c r="BS8" s="9">
        <v>0</v>
      </c>
      <c r="BT8" s="9">
        <v>0</v>
      </c>
      <c r="BU8" s="9">
        <v>0</v>
      </c>
      <c r="BV8" s="9">
        <v>9838</v>
      </c>
      <c r="BW8" s="9">
        <v>0</v>
      </c>
      <c r="BX8" s="9">
        <v>242159</v>
      </c>
      <c r="BY8" s="9">
        <v>2339771</v>
      </c>
      <c r="BZ8" s="13">
        <v>2339771</v>
      </c>
    </row>
    <row r="9" spans="1:78" x14ac:dyDescent="0.2">
      <c r="A9" s="8">
        <v>6</v>
      </c>
      <c r="B9" s="8" t="s">
        <v>85</v>
      </c>
      <c r="C9" s="9">
        <v>104163</v>
      </c>
      <c r="D9" s="9">
        <v>1281445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908717</v>
      </c>
      <c r="P9" s="9">
        <v>221618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2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369809</v>
      </c>
      <c r="BQ9" s="9">
        <v>2885754</v>
      </c>
      <c r="BR9" s="9">
        <v>1975804</v>
      </c>
      <c r="BS9" s="9">
        <v>0</v>
      </c>
      <c r="BT9" s="9">
        <v>0</v>
      </c>
      <c r="BU9" s="9">
        <v>0</v>
      </c>
      <c r="BV9" s="9">
        <v>25156</v>
      </c>
      <c r="BW9" s="9">
        <v>0</v>
      </c>
      <c r="BX9" s="9">
        <v>2000960</v>
      </c>
      <c r="BY9" s="9">
        <v>4886714</v>
      </c>
      <c r="BZ9" s="13">
        <v>4886714</v>
      </c>
    </row>
    <row r="10" spans="1:78" x14ac:dyDescent="0.2">
      <c r="A10" s="8">
        <v>7</v>
      </c>
      <c r="B10" s="8" t="s">
        <v>86</v>
      </c>
      <c r="C10" s="9">
        <v>39065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342102</v>
      </c>
      <c r="N10" s="9">
        <v>0</v>
      </c>
      <c r="O10" s="9">
        <v>20500</v>
      </c>
      <c r="P10" s="9">
        <v>345550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747217</v>
      </c>
      <c r="BR10" s="9">
        <v>2156185</v>
      </c>
      <c r="BS10" s="9">
        <v>0</v>
      </c>
      <c r="BT10" s="9">
        <v>0</v>
      </c>
      <c r="BU10" s="9">
        <v>0</v>
      </c>
      <c r="BV10" s="9">
        <v>0</v>
      </c>
      <c r="BW10" s="9">
        <v>401970</v>
      </c>
      <c r="BX10" s="9">
        <v>2558155</v>
      </c>
      <c r="BY10" s="9">
        <v>3305372</v>
      </c>
      <c r="BZ10" s="13">
        <v>3305372</v>
      </c>
    </row>
    <row r="11" spans="1:78" x14ac:dyDescent="0.2">
      <c r="A11" s="8">
        <v>8</v>
      </c>
      <c r="B11" s="8" t="s">
        <v>87</v>
      </c>
      <c r="C11" s="9">
        <v>161384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2678196</v>
      </c>
      <c r="N11" s="9">
        <v>0</v>
      </c>
      <c r="O11" s="9">
        <v>13968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2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2853550</v>
      </c>
      <c r="BR11" s="9">
        <v>388508</v>
      </c>
      <c r="BS11" s="9">
        <v>0</v>
      </c>
      <c r="BT11" s="9">
        <v>0</v>
      </c>
      <c r="BU11" s="9">
        <v>0</v>
      </c>
      <c r="BV11" s="9">
        <v>0</v>
      </c>
      <c r="BW11" s="9">
        <v>13378</v>
      </c>
      <c r="BX11" s="9">
        <v>401886</v>
      </c>
      <c r="BY11" s="9">
        <v>3255436</v>
      </c>
      <c r="BZ11" s="13">
        <v>3255436</v>
      </c>
    </row>
    <row r="12" spans="1:78" x14ac:dyDescent="0.2">
      <c r="A12" s="8">
        <v>9</v>
      </c>
      <c r="B12" s="8" t="s">
        <v>88</v>
      </c>
      <c r="C12" s="9">
        <v>151846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3689691</v>
      </c>
      <c r="N12" s="9">
        <v>0</v>
      </c>
      <c r="O12" s="9">
        <v>325068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28942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4195547</v>
      </c>
      <c r="BR12" s="9">
        <v>1452514</v>
      </c>
      <c r="BS12" s="9">
        <v>0</v>
      </c>
      <c r="BT12" s="9">
        <v>0</v>
      </c>
      <c r="BU12" s="9">
        <v>0</v>
      </c>
      <c r="BV12" s="9">
        <v>0</v>
      </c>
      <c r="BW12" s="9">
        <v>395717</v>
      </c>
      <c r="BX12" s="9">
        <v>1848231</v>
      </c>
      <c r="BY12" s="9">
        <v>6043778</v>
      </c>
      <c r="BZ12" s="13">
        <v>6043778</v>
      </c>
    </row>
    <row r="13" spans="1:78" x14ac:dyDescent="0.2">
      <c r="A13" s="8">
        <v>10</v>
      </c>
      <c r="B13" s="8" t="s">
        <v>89</v>
      </c>
      <c r="C13" s="9">
        <v>163473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8093741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1274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8258488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98</v>
      </c>
      <c r="BX13" s="9">
        <v>98</v>
      </c>
      <c r="BY13" s="9">
        <v>8258586</v>
      </c>
      <c r="BZ13" s="13">
        <v>8258586</v>
      </c>
    </row>
    <row r="14" spans="1:78" x14ac:dyDescent="0.2">
      <c r="A14" s="8">
        <v>11</v>
      </c>
      <c r="B14" s="8" t="s">
        <v>90</v>
      </c>
      <c r="C14" s="9">
        <v>81036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1020356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1101392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12178</v>
      </c>
      <c r="BX14" s="9">
        <v>12178</v>
      </c>
      <c r="BY14" s="9">
        <v>1113570</v>
      </c>
      <c r="BZ14" s="13">
        <v>1113570</v>
      </c>
    </row>
    <row r="15" spans="1:78" x14ac:dyDescent="0.2">
      <c r="A15" s="8">
        <v>12</v>
      </c>
      <c r="B15" s="8" t="s">
        <v>91</v>
      </c>
      <c r="C15" s="9">
        <v>581171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9482443</v>
      </c>
      <c r="Q15" s="9">
        <v>1657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10065271</v>
      </c>
      <c r="BR15" s="9">
        <v>199787</v>
      </c>
      <c r="BS15" s="9">
        <v>0</v>
      </c>
      <c r="BT15" s="9">
        <v>0</v>
      </c>
      <c r="BU15" s="9">
        <v>0</v>
      </c>
      <c r="BV15" s="9">
        <v>0</v>
      </c>
      <c r="BW15" s="9">
        <v>440</v>
      </c>
      <c r="BX15" s="9">
        <v>200227</v>
      </c>
      <c r="BY15" s="9">
        <v>10265498</v>
      </c>
      <c r="BZ15" s="13">
        <v>10265498</v>
      </c>
    </row>
    <row r="16" spans="1:78" x14ac:dyDescent="0.2">
      <c r="A16" s="8">
        <v>13</v>
      </c>
      <c r="B16" s="8" t="s">
        <v>92</v>
      </c>
      <c r="C16" s="9">
        <v>187212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112205</v>
      </c>
      <c r="N16" s="9">
        <v>0</v>
      </c>
      <c r="O16" s="9">
        <v>0</v>
      </c>
      <c r="P16" s="9">
        <v>0</v>
      </c>
      <c r="Q16" s="9">
        <v>606842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906259</v>
      </c>
      <c r="BR16" s="9">
        <v>1356985</v>
      </c>
      <c r="BS16" s="9">
        <v>0</v>
      </c>
      <c r="BT16" s="9">
        <v>0</v>
      </c>
      <c r="BU16" s="9">
        <v>0</v>
      </c>
      <c r="BV16" s="9">
        <v>0</v>
      </c>
      <c r="BW16" s="9">
        <v>10758</v>
      </c>
      <c r="BX16" s="9">
        <v>1367743</v>
      </c>
      <c r="BY16" s="9">
        <v>2274002</v>
      </c>
      <c r="BZ16" s="13">
        <v>2274002</v>
      </c>
    </row>
    <row r="17" spans="1:78" x14ac:dyDescent="0.2">
      <c r="A17" s="8">
        <v>14</v>
      </c>
      <c r="B17" s="8" t="s">
        <v>93</v>
      </c>
      <c r="C17" s="9">
        <v>12921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1365058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1377979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1377979</v>
      </c>
      <c r="BZ17" s="13">
        <v>1377979</v>
      </c>
    </row>
    <row r="18" spans="1:78" x14ac:dyDescent="0.2">
      <c r="A18" s="8">
        <v>15</v>
      </c>
      <c r="B18" s="8" t="s">
        <v>94</v>
      </c>
      <c r="C18" s="9">
        <v>213586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1234341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1447927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1447927</v>
      </c>
      <c r="BZ18" s="13">
        <v>1447927</v>
      </c>
    </row>
    <row r="19" spans="1:78" x14ac:dyDescent="0.2">
      <c r="A19" s="8">
        <v>16</v>
      </c>
      <c r="B19" s="8" t="s">
        <v>95</v>
      </c>
      <c r="C19" s="9">
        <v>217342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813673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1031015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1031015</v>
      </c>
      <c r="BZ19" s="13">
        <v>1031015</v>
      </c>
    </row>
    <row r="20" spans="1:78" x14ac:dyDescent="0.2">
      <c r="A20" s="8">
        <v>17</v>
      </c>
      <c r="B20" s="8" t="s">
        <v>96</v>
      </c>
      <c r="C20" s="9">
        <v>115947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630035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745982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745982</v>
      </c>
      <c r="BZ20" s="13">
        <v>745982</v>
      </c>
    </row>
    <row r="21" spans="1:78" x14ac:dyDescent="0.2">
      <c r="A21" s="8">
        <v>18</v>
      </c>
      <c r="B21" s="8" t="s">
        <v>97</v>
      </c>
      <c r="C21" s="9">
        <v>63851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836221</v>
      </c>
      <c r="N21" s="9">
        <v>705</v>
      </c>
      <c r="O21" s="9">
        <v>0</v>
      </c>
      <c r="P21" s="9">
        <v>9945</v>
      </c>
      <c r="Q21" s="9">
        <v>47631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8740</v>
      </c>
      <c r="AH21" s="9">
        <v>4644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532940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138028</v>
      </c>
      <c r="BQ21" s="9">
        <v>1642705</v>
      </c>
      <c r="BR21" s="9">
        <v>25359009</v>
      </c>
      <c r="BS21" s="9">
        <v>0</v>
      </c>
      <c r="BT21" s="9">
        <v>0</v>
      </c>
      <c r="BU21" s="9">
        <v>0</v>
      </c>
      <c r="BV21" s="9">
        <v>0</v>
      </c>
      <c r="BW21" s="9">
        <v>428988</v>
      </c>
      <c r="BX21" s="9">
        <v>25787997</v>
      </c>
      <c r="BY21" s="9">
        <v>27430702</v>
      </c>
      <c r="BZ21" s="13">
        <v>27430702</v>
      </c>
    </row>
    <row r="22" spans="1:78" x14ac:dyDescent="0.2">
      <c r="A22" s="8">
        <v>19</v>
      </c>
      <c r="B22" s="8" t="s">
        <v>98</v>
      </c>
      <c r="C22" s="9">
        <v>88669</v>
      </c>
      <c r="D22" s="9">
        <v>1325207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1870922</v>
      </c>
      <c r="N22" s="9">
        <v>349</v>
      </c>
      <c r="O22" s="9">
        <v>0</v>
      </c>
      <c r="P22" s="9">
        <v>41965</v>
      </c>
      <c r="Q22" s="9">
        <v>260354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20494</v>
      </c>
      <c r="AH22" s="9">
        <v>11132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1085407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640074</v>
      </c>
      <c r="BQ22" s="9">
        <v>5344573</v>
      </c>
      <c r="BR22" s="9">
        <v>28564508</v>
      </c>
      <c r="BS22" s="9">
        <v>0</v>
      </c>
      <c r="BT22" s="9">
        <v>0</v>
      </c>
      <c r="BU22" s="9">
        <v>0</v>
      </c>
      <c r="BV22" s="9">
        <v>0</v>
      </c>
      <c r="BW22" s="9">
        <v>767251</v>
      </c>
      <c r="BX22" s="9">
        <v>29331759</v>
      </c>
      <c r="BY22" s="9">
        <v>34676332</v>
      </c>
      <c r="BZ22" s="13">
        <v>34676332</v>
      </c>
    </row>
    <row r="23" spans="1:78" x14ac:dyDescent="0.2">
      <c r="A23" s="8">
        <v>20</v>
      </c>
      <c r="B23" s="8" t="s">
        <v>99</v>
      </c>
      <c r="C23" s="9">
        <v>3611803</v>
      </c>
      <c r="D23" s="9">
        <v>13079257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1886133</v>
      </c>
      <c r="N23" s="9">
        <v>1263</v>
      </c>
      <c r="O23" s="9">
        <v>40496</v>
      </c>
      <c r="P23" s="9">
        <v>623363</v>
      </c>
      <c r="Q23" s="9">
        <v>4277</v>
      </c>
      <c r="R23" s="9">
        <v>23128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241992</v>
      </c>
      <c r="AH23" s="9">
        <v>51966</v>
      </c>
      <c r="AI23" s="9">
        <v>0</v>
      </c>
      <c r="AJ23" s="9">
        <v>0</v>
      </c>
      <c r="AK23" s="9">
        <v>0</v>
      </c>
      <c r="AL23" s="9">
        <v>66672</v>
      </c>
      <c r="AM23" s="9">
        <v>0</v>
      </c>
      <c r="AN23" s="9">
        <v>0</v>
      </c>
      <c r="AO23" s="9">
        <v>0</v>
      </c>
      <c r="AP23" s="9">
        <v>0</v>
      </c>
      <c r="AQ23" s="9">
        <v>3054016</v>
      </c>
      <c r="AR23" s="9">
        <v>1239261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332617</v>
      </c>
      <c r="BQ23" s="9">
        <v>24256244</v>
      </c>
      <c r="BR23" s="9">
        <v>31992868</v>
      </c>
      <c r="BS23" s="9">
        <v>0</v>
      </c>
      <c r="BT23" s="9">
        <v>0</v>
      </c>
      <c r="BU23" s="9">
        <v>0</v>
      </c>
      <c r="BV23" s="9">
        <v>0</v>
      </c>
      <c r="BW23" s="9">
        <v>487509</v>
      </c>
      <c r="BX23" s="9">
        <v>32480377</v>
      </c>
      <c r="BY23" s="9">
        <v>56736621</v>
      </c>
      <c r="BZ23" s="13">
        <v>56736621</v>
      </c>
    </row>
    <row r="24" spans="1:78" x14ac:dyDescent="0.2">
      <c r="A24" s="8">
        <v>21</v>
      </c>
      <c r="B24" s="8" t="s">
        <v>100</v>
      </c>
      <c r="C24" s="9">
        <v>0</v>
      </c>
      <c r="D24" s="9">
        <v>459929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12780351</v>
      </c>
      <c r="O24" s="9">
        <v>0</v>
      </c>
      <c r="P24" s="9">
        <v>3709980</v>
      </c>
      <c r="Q24" s="9">
        <v>377221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16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18749375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3475455</v>
      </c>
      <c r="BQ24" s="9">
        <v>39552327</v>
      </c>
      <c r="BR24" s="9">
        <v>29198020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29198020</v>
      </c>
      <c r="BY24" s="9">
        <v>68750347</v>
      </c>
      <c r="BZ24" s="13">
        <v>68750347</v>
      </c>
    </row>
    <row r="25" spans="1:78" x14ac:dyDescent="0.2">
      <c r="A25" s="8">
        <v>22</v>
      </c>
      <c r="B25" s="8" t="s">
        <v>101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63751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63751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63751</v>
      </c>
      <c r="BZ25" s="13">
        <v>63751</v>
      </c>
    </row>
    <row r="26" spans="1:78" x14ac:dyDescent="0.2">
      <c r="A26" s="8">
        <v>23</v>
      </c>
      <c r="B26" s="8" t="s">
        <v>102</v>
      </c>
      <c r="C26" s="9">
        <v>0</v>
      </c>
      <c r="D26" s="9">
        <v>374194</v>
      </c>
      <c r="E26" s="9">
        <v>0</v>
      </c>
      <c r="F26" s="9">
        <v>772097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98902</v>
      </c>
      <c r="N26" s="9">
        <v>0</v>
      </c>
      <c r="O26" s="9">
        <v>0</v>
      </c>
      <c r="P26" s="9">
        <v>34164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2877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848378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2558943</v>
      </c>
      <c r="BQ26" s="9">
        <v>4689555</v>
      </c>
      <c r="BR26" s="9">
        <v>8092298</v>
      </c>
      <c r="BS26" s="9">
        <v>0</v>
      </c>
      <c r="BT26" s="9">
        <v>0</v>
      </c>
      <c r="BU26" s="9">
        <v>0</v>
      </c>
      <c r="BV26" s="9">
        <v>0</v>
      </c>
      <c r="BW26" s="9">
        <v>68429</v>
      </c>
      <c r="BX26" s="9">
        <v>8160727</v>
      </c>
      <c r="BY26" s="9">
        <v>12850282</v>
      </c>
      <c r="BZ26" s="13">
        <v>12850282</v>
      </c>
    </row>
    <row r="27" spans="1:78" x14ac:dyDescent="0.2">
      <c r="A27" s="8">
        <v>24</v>
      </c>
      <c r="B27" s="8" t="s">
        <v>103</v>
      </c>
      <c r="C27" s="9">
        <v>3175800</v>
      </c>
      <c r="D27" s="9">
        <v>46017</v>
      </c>
      <c r="E27" s="9">
        <v>0</v>
      </c>
      <c r="F27" s="9">
        <v>7275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1500962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24989</v>
      </c>
      <c r="T27" s="9">
        <v>0</v>
      </c>
      <c r="U27" s="9">
        <v>2875218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6521252</v>
      </c>
      <c r="AH27" s="9">
        <v>19723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2594052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655137</v>
      </c>
      <c r="BQ27" s="9">
        <v>17420425</v>
      </c>
      <c r="BR27" s="9">
        <v>2066655</v>
      </c>
      <c r="BS27" s="9">
        <v>0</v>
      </c>
      <c r="BT27" s="9">
        <v>1013136</v>
      </c>
      <c r="BU27" s="9">
        <v>0</v>
      </c>
      <c r="BV27" s="9">
        <v>0</v>
      </c>
      <c r="BW27" s="9">
        <v>171087</v>
      </c>
      <c r="BX27" s="9">
        <v>3250878</v>
      </c>
      <c r="BY27" s="9">
        <v>20671303</v>
      </c>
      <c r="BZ27" s="13">
        <v>20671303</v>
      </c>
    </row>
    <row r="28" spans="1:78" x14ac:dyDescent="0.2">
      <c r="A28" s="8">
        <v>25</v>
      </c>
      <c r="B28" s="8" t="s">
        <v>104</v>
      </c>
      <c r="C28" s="9">
        <v>0</v>
      </c>
      <c r="D28" s="9">
        <v>12122</v>
      </c>
      <c r="E28" s="9">
        <v>25919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1046433</v>
      </c>
      <c r="AL28" s="9">
        <v>39284</v>
      </c>
      <c r="AM28" s="9">
        <v>0</v>
      </c>
      <c r="AN28" s="9">
        <v>285016</v>
      </c>
      <c r="AO28" s="9">
        <v>0</v>
      </c>
      <c r="AP28" s="9">
        <v>0</v>
      </c>
      <c r="AQ28" s="9">
        <v>14158105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15566879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15566879</v>
      </c>
      <c r="BZ28" s="13">
        <v>15566879</v>
      </c>
    </row>
    <row r="29" spans="1:78" x14ac:dyDescent="0.2">
      <c r="A29" s="8">
        <v>26</v>
      </c>
      <c r="B29" s="8" t="s">
        <v>105</v>
      </c>
      <c r="C29" s="9">
        <v>0</v>
      </c>
      <c r="D29" s="9">
        <v>0</v>
      </c>
      <c r="E29" s="9">
        <v>2459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4639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576</v>
      </c>
      <c r="AG29" s="9">
        <v>46567</v>
      </c>
      <c r="AH29" s="9">
        <v>0</v>
      </c>
      <c r="AI29" s="9">
        <v>3012</v>
      </c>
      <c r="AJ29" s="9">
        <v>57833</v>
      </c>
      <c r="AK29" s="9">
        <v>607712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722798</v>
      </c>
      <c r="BR29" s="9">
        <v>7092007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7092007</v>
      </c>
      <c r="BY29" s="9">
        <v>7814805</v>
      </c>
      <c r="BZ29" s="13">
        <v>7814805</v>
      </c>
    </row>
    <row r="30" spans="1:78" x14ac:dyDescent="0.2">
      <c r="A30" s="8">
        <v>27</v>
      </c>
      <c r="B30" s="8" t="s">
        <v>106</v>
      </c>
      <c r="C30" s="9">
        <v>0</v>
      </c>
      <c r="D30" s="9">
        <v>49287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411970</v>
      </c>
      <c r="N30" s="9">
        <v>453</v>
      </c>
      <c r="O30" s="9">
        <v>15012</v>
      </c>
      <c r="P30" s="9">
        <v>282629</v>
      </c>
      <c r="Q30" s="9">
        <v>4132</v>
      </c>
      <c r="R30" s="9">
        <v>622315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855742</v>
      </c>
      <c r="AH30" s="9">
        <v>79805</v>
      </c>
      <c r="AI30" s="9">
        <v>1503920</v>
      </c>
      <c r="AJ30" s="9">
        <v>0</v>
      </c>
      <c r="AK30" s="9">
        <v>120497</v>
      </c>
      <c r="AL30" s="9">
        <v>265368</v>
      </c>
      <c r="AM30" s="9">
        <v>15770</v>
      </c>
      <c r="AN30" s="9">
        <v>47738</v>
      </c>
      <c r="AO30" s="9">
        <v>2681</v>
      </c>
      <c r="AP30" s="9">
        <v>0</v>
      </c>
      <c r="AQ30" s="9">
        <v>691532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952</v>
      </c>
      <c r="BQ30" s="9">
        <v>4969803</v>
      </c>
      <c r="BR30" s="9">
        <v>1590649</v>
      </c>
      <c r="BS30" s="9">
        <v>0</v>
      </c>
      <c r="BT30" s="9">
        <v>0</v>
      </c>
      <c r="BU30" s="9">
        <v>0</v>
      </c>
      <c r="BV30" s="9">
        <v>0</v>
      </c>
      <c r="BW30" s="9">
        <v>1326481</v>
      </c>
      <c r="BX30" s="9">
        <v>2917130</v>
      </c>
      <c r="BY30" s="9">
        <v>7886933</v>
      </c>
      <c r="BZ30" s="13">
        <v>7886933</v>
      </c>
    </row>
    <row r="31" spans="1:78" x14ac:dyDescent="0.2">
      <c r="A31" s="8">
        <v>28</v>
      </c>
      <c r="B31" s="8" t="s">
        <v>107</v>
      </c>
      <c r="C31" s="9">
        <v>0</v>
      </c>
      <c r="D31" s="9">
        <v>0</v>
      </c>
      <c r="E31" s="9">
        <v>0</v>
      </c>
      <c r="F31" s="9">
        <v>317551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1838604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72340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2228495</v>
      </c>
      <c r="BR31" s="9">
        <v>9788921</v>
      </c>
      <c r="BS31" s="9">
        <v>0</v>
      </c>
      <c r="BT31" s="9">
        <v>0</v>
      </c>
      <c r="BU31" s="9">
        <v>0</v>
      </c>
      <c r="BV31" s="9">
        <v>0</v>
      </c>
      <c r="BW31" s="9">
        <v>263114</v>
      </c>
      <c r="BX31" s="9">
        <v>10052035</v>
      </c>
      <c r="BY31" s="9">
        <v>12280530</v>
      </c>
      <c r="BZ31" s="13">
        <v>12280530</v>
      </c>
    </row>
    <row r="32" spans="1:78" x14ac:dyDescent="0.2">
      <c r="A32" s="8">
        <v>29</v>
      </c>
      <c r="B32" s="8" t="s">
        <v>108</v>
      </c>
      <c r="C32" s="9">
        <v>0</v>
      </c>
      <c r="D32" s="9">
        <v>0</v>
      </c>
      <c r="E32" s="9">
        <v>0</v>
      </c>
      <c r="F32" s="9">
        <v>95041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1142176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1055801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112285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2405303</v>
      </c>
      <c r="BR32" s="9">
        <v>6939347</v>
      </c>
      <c r="BS32" s="9">
        <v>0</v>
      </c>
      <c r="BT32" s="9">
        <v>0</v>
      </c>
      <c r="BU32" s="9">
        <v>0</v>
      </c>
      <c r="BV32" s="9">
        <v>0</v>
      </c>
      <c r="BW32" s="9">
        <v>233691</v>
      </c>
      <c r="BX32" s="9">
        <v>7173038</v>
      </c>
      <c r="BY32" s="9">
        <v>9578341</v>
      </c>
      <c r="BZ32" s="13">
        <v>9578341</v>
      </c>
    </row>
    <row r="33" spans="1:78" x14ac:dyDescent="0.2">
      <c r="A33" s="8">
        <v>30</v>
      </c>
      <c r="B33" s="8" t="s">
        <v>109</v>
      </c>
      <c r="C33" s="9">
        <v>0</v>
      </c>
      <c r="D33" s="9">
        <v>0</v>
      </c>
      <c r="E33" s="9">
        <v>0</v>
      </c>
      <c r="F33" s="9">
        <v>0</v>
      </c>
      <c r="G33" s="9">
        <v>19205</v>
      </c>
      <c r="H33" s="9">
        <v>0</v>
      </c>
      <c r="I33" s="9">
        <v>0</v>
      </c>
      <c r="J33" s="9">
        <v>894</v>
      </c>
      <c r="K33" s="9">
        <v>21255</v>
      </c>
      <c r="L33" s="9">
        <v>0</v>
      </c>
      <c r="M33" s="9">
        <v>203161</v>
      </c>
      <c r="N33" s="9">
        <v>3583</v>
      </c>
      <c r="O33" s="9">
        <v>22090</v>
      </c>
      <c r="P33" s="9">
        <v>0</v>
      </c>
      <c r="Q33" s="9">
        <v>16842</v>
      </c>
      <c r="R33" s="9">
        <v>15896</v>
      </c>
      <c r="S33" s="9">
        <v>1467708</v>
      </c>
      <c r="T33" s="9">
        <v>18802</v>
      </c>
      <c r="U33" s="9">
        <v>12555</v>
      </c>
      <c r="V33" s="9">
        <v>11555805</v>
      </c>
      <c r="W33" s="9">
        <v>434265</v>
      </c>
      <c r="X33" s="9">
        <v>27544</v>
      </c>
      <c r="Y33" s="9">
        <v>0</v>
      </c>
      <c r="Z33" s="9">
        <v>0</v>
      </c>
      <c r="AA33" s="9">
        <v>237</v>
      </c>
      <c r="AB33" s="9">
        <v>14</v>
      </c>
      <c r="AC33" s="9">
        <v>5444</v>
      </c>
      <c r="AD33" s="9">
        <v>94373</v>
      </c>
      <c r="AE33" s="9">
        <v>13077</v>
      </c>
      <c r="AF33" s="9">
        <v>2629458</v>
      </c>
      <c r="AG33" s="9">
        <v>838553</v>
      </c>
      <c r="AH33" s="9">
        <v>64205</v>
      </c>
      <c r="AI33" s="9">
        <v>135120</v>
      </c>
      <c r="AJ33" s="9">
        <v>5298177</v>
      </c>
      <c r="AK33" s="9">
        <v>15974</v>
      </c>
      <c r="AL33" s="9">
        <v>676299</v>
      </c>
      <c r="AM33" s="9">
        <v>0</v>
      </c>
      <c r="AN33" s="9">
        <v>7447</v>
      </c>
      <c r="AO33" s="9">
        <v>51</v>
      </c>
      <c r="AP33" s="9">
        <v>0</v>
      </c>
      <c r="AQ33" s="9">
        <v>0</v>
      </c>
      <c r="AR33" s="9">
        <v>4481885</v>
      </c>
      <c r="AS33" s="9">
        <v>0</v>
      </c>
      <c r="AT33" s="9">
        <v>348607</v>
      </c>
      <c r="AU33" s="9">
        <v>313045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28741571</v>
      </c>
      <c r="BR33" s="9">
        <v>287384</v>
      </c>
      <c r="BS33" s="9">
        <v>0</v>
      </c>
      <c r="BT33" s="9">
        <v>0</v>
      </c>
      <c r="BU33" s="9">
        <v>0</v>
      </c>
      <c r="BV33" s="9">
        <v>0</v>
      </c>
      <c r="BW33" s="9">
        <v>105447</v>
      </c>
      <c r="BX33" s="9">
        <v>392831</v>
      </c>
      <c r="BY33" s="9">
        <v>29134402</v>
      </c>
      <c r="BZ33" s="13">
        <v>29134402</v>
      </c>
    </row>
    <row r="34" spans="1:78" x14ac:dyDescent="0.2">
      <c r="A34" s="8">
        <v>31</v>
      </c>
      <c r="B34" s="8" t="s">
        <v>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502</v>
      </c>
      <c r="I34" s="9">
        <v>135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6604223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6604860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6604860</v>
      </c>
      <c r="BZ34" s="13">
        <v>6604860</v>
      </c>
    </row>
    <row r="35" spans="1:78" x14ac:dyDescent="0.2">
      <c r="A35" s="8">
        <v>32</v>
      </c>
      <c r="B35" s="8" t="s">
        <v>110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84</v>
      </c>
      <c r="I35" s="9">
        <v>37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61971050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61971171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61971171</v>
      </c>
      <c r="BZ35" s="13">
        <v>61971171</v>
      </c>
    </row>
    <row r="36" spans="1:78" x14ac:dyDescent="0.2">
      <c r="A36" s="8">
        <v>33</v>
      </c>
      <c r="B36" s="8" t="s">
        <v>111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10623058</v>
      </c>
      <c r="W36" s="9">
        <v>0</v>
      </c>
      <c r="X36" s="9">
        <v>177969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10801027</v>
      </c>
      <c r="BR36" s="9">
        <v>0</v>
      </c>
      <c r="BS36" s="9">
        <v>0</v>
      </c>
      <c r="BT36" s="9">
        <v>0</v>
      </c>
      <c r="BU36" s="9">
        <v>0</v>
      </c>
      <c r="BV36" s="9">
        <v>244032</v>
      </c>
      <c r="BW36" s="9">
        <v>155016</v>
      </c>
      <c r="BX36" s="9">
        <v>399048</v>
      </c>
      <c r="BY36" s="9">
        <v>11200075</v>
      </c>
      <c r="BZ36" s="13">
        <v>11200075</v>
      </c>
    </row>
    <row r="37" spans="1:78" x14ac:dyDescent="0.2">
      <c r="A37" s="8">
        <v>34</v>
      </c>
      <c r="B37" s="8" t="s">
        <v>112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520771</v>
      </c>
      <c r="W37" s="9">
        <v>1602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522373</v>
      </c>
      <c r="BR37" s="9">
        <v>0</v>
      </c>
      <c r="BS37" s="9">
        <v>0</v>
      </c>
      <c r="BT37" s="9">
        <v>0</v>
      </c>
      <c r="BU37" s="9">
        <v>0</v>
      </c>
      <c r="BV37" s="9">
        <v>28863</v>
      </c>
      <c r="BW37" s="9">
        <v>1434</v>
      </c>
      <c r="BX37" s="9">
        <v>30297</v>
      </c>
      <c r="BY37" s="9">
        <v>552670</v>
      </c>
      <c r="BZ37" s="13">
        <v>552670</v>
      </c>
    </row>
    <row r="38" spans="1:78" x14ac:dyDescent="0.2">
      <c r="A38" s="8">
        <v>35</v>
      </c>
      <c r="B38" s="8" t="s">
        <v>113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605679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605679</v>
      </c>
      <c r="BR38" s="9">
        <v>0</v>
      </c>
      <c r="BS38" s="9">
        <v>0</v>
      </c>
      <c r="BT38" s="9">
        <v>0</v>
      </c>
      <c r="BU38" s="9">
        <v>0</v>
      </c>
      <c r="BV38" s="9">
        <v>3</v>
      </c>
      <c r="BW38" s="9">
        <v>135315</v>
      </c>
      <c r="BX38" s="9">
        <v>135318</v>
      </c>
      <c r="BY38" s="9">
        <v>740997</v>
      </c>
      <c r="BZ38" s="13">
        <v>740997</v>
      </c>
    </row>
    <row r="39" spans="1:78" x14ac:dyDescent="0.2">
      <c r="A39" s="8">
        <v>36</v>
      </c>
      <c r="B39" s="8" t="s">
        <v>114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79258</v>
      </c>
      <c r="X39" s="9">
        <v>2979842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3059100</v>
      </c>
      <c r="BR39" s="9">
        <v>0</v>
      </c>
      <c r="BS39" s="9">
        <v>0</v>
      </c>
      <c r="BT39" s="9">
        <v>0</v>
      </c>
      <c r="BU39" s="9">
        <v>0</v>
      </c>
      <c r="BV39" s="9">
        <v>460</v>
      </c>
      <c r="BW39" s="9">
        <v>7439</v>
      </c>
      <c r="BX39" s="9">
        <v>7899</v>
      </c>
      <c r="BY39" s="9">
        <v>3066999</v>
      </c>
      <c r="BZ39" s="13">
        <v>3066999</v>
      </c>
    </row>
    <row r="40" spans="1:78" x14ac:dyDescent="0.2">
      <c r="A40" s="8">
        <v>37</v>
      </c>
      <c r="B40" s="8" t="s">
        <v>115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732785</v>
      </c>
      <c r="W40" s="9">
        <v>1979250</v>
      </c>
      <c r="X40" s="9">
        <v>3818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2715853</v>
      </c>
      <c r="BR40" s="9">
        <v>0</v>
      </c>
      <c r="BS40" s="9">
        <v>0</v>
      </c>
      <c r="BT40" s="9">
        <v>0</v>
      </c>
      <c r="BU40" s="9">
        <v>0</v>
      </c>
      <c r="BV40" s="9">
        <v>490107</v>
      </c>
      <c r="BW40" s="9">
        <v>114499</v>
      </c>
      <c r="BX40" s="9">
        <v>604606</v>
      </c>
      <c r="BY40" s="9">
        <v>3320459</v>
      </c>
      <c r="BZ40" s="13">
        <v>3320459</v>
      </c>
    </row>
    <row r="41" spans="1:78" x14ac:dyDescent="0.2">
      <c r="A41" s="8">
        <v>38</v>
      </c>
      <c r="B41" s="8" t="s">
        <v>116</v>
      </c>
      <c r="C41" s="9">
        <v>0</v>
      </c>
      <c r="D41" s="9">
        <v>0</v>
      </c>
      <c r="E41" s="9">
        <v>0</v>
      </c>
      <c r="F41" s="9">
        <v>907205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2385256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3292461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56942</v>
      </c>
      <c r="BX41" s="9">
        <v>56942</v>
      </c>
      <c r="BY41" s="9">
        <v>3349403</v>
      </c>
      <c r="BZ41" s="13">
        <v>3349403</v>
      </c>
    </row>
    <row r="42" spans="1:78" x14ac:dyDescent="0.2">
      <c r="A42" s="8">
        <v>39</v>
      </c>
      <c r="B42" s="8" t="s">
        <v>117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204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204</v>
      </c>
      <c r="BR42" s="9">
        <v>0</v>
      </c>
      <c r="BS42" s="9">
        <v>0</v>
      </c>
      <c r="BT42" s="9">
        <v>0</v>
      </c>
      <c r="BU42" s="9">
        <v>0</v>
      </c>
      <c r="BV42" s="9">
        <v>114</v>
      </c>
      <c r="BW42" s="9">
        <v>0</v>
      </c>
      <c r="BX42" s="9">
        <v>114</v>
      </c>
      <c r="BY42" s="9">
        <v>318</v>
      </c>
      <c r="BZ42" s="13">
        <v>318</v>
      </c>
    </row>
    <row r="43" spans="1:78" x14ac:dyDescent="0.2">
      <c r="A43" s="8">
        <v>40</v>
      </c>
      <c r="B43" s="8" t="s">
        <v>118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452228</v>
      </c>
      <c r="I43" s="9">
        <v>347358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3470987</v>
      </c>
      <c r="AK43" s="9">
        <v>0</v>
      </c>
      <c r="AL43" s="9">
        <v>0</v>
      </c>
      <c r="AM43" s="9">
        <v>0</v>
      </c>
      <c r="AN43" s="9">
        <v>0</v>
      </c>
      <c r="AO43" s="9">
        <v>205858</v>
      </c>
      <c r="AP43" s="9">
        <v>0</v>
      </c>
      <c r="AQ43" s="9">
        <v>10274541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14750972</v>
      </c>
      <c r="BR43" s="9">
        <v>0</v>
      </c>
      <c r="BS43" s="9">
        <v>0</v>
      </c>
      <c r="BT43" s="9">
        <v>0</v>
      </c>
      <c r="BU43" s="9">
        <v>0</v>
      </c>
      <c r="BV43" s="9">
        <v>89586</v>
      </c>
      <c r="BW43" s="9">
        <v>919717</v>
      </c>
      <c r="BX43" s="9">
        <v>1009303</v>
      </c>
      <c r="BY43" s="9">
        <v>15760275</v>
      </c>
      <c r="BZ43" s="13">
        <v>15760275</v>
      </c>
    </row>
    <row r="44" spans="1:78" x14ac:dyDescent="0.2">
      <c r="A44" s="8">
        <v>41</v>
      </c>
      <c r="B44" s="8" t="s">
        <v>119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205723</v>
      </c>
      <c r="N44" s="9">
        <v>0</v>
      </c>
      <c r="O44" s="9">
        <v>0</v>
      </c>
      <c r="P44" s="9">
        <v>101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3216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2809</v>
      </c>
      <c r="BQ44" s="9">
        <v>211849</v>
      </c>
      <c r="BR44" s="9">
        <v>2985858</v>
      </c>
      <c r="BS44" s="9">
        <v>0</v>
      </c>
      <c r="BT44" s="9">
        <v>0</v>
      </c>
      <c r="BU44" s="9">
        <v>0</v>
      </c>
      <c r="BV44" s="9">
        <v>0</v>
      </c>
      <c r="BW44" s="9">
        <v>2760461</v>
      </c>
      <c r="BX44" s="9">
        <v>5746319</v>
      </c>
      <c r="BY44" s="9">
        <v>5958168</v>
      </c>
      <c r="BZ44" s="13">
        <v>5958168</v>
      </c>
    </row>
    <row r="45" spans="1:78" x14ac:dyDescent="0.2">
      <c r="A45" s="8">
        <v>42</v>
      </c>
      <c r="B45" s="8" t="s">
        <v>120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6869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19699</v>
      </c>
      <c r="BQ45" s="9">
        <v>26568</v>
      </c>
      <c r="BR45" s="9">
        <v>129593</v>
      </c>
      <c r="BS45" s="9">
        <v>0</v>
      </c>
      <c r="BT45" s="9">
        <v>0</v>
      </c>
      <c r="BU45" s="9">
        <v>0</v>
      </c>
      <c r="BV45" s="9">
        <v>0</v>
      </c>
      <c r="BW45" s="9">
        <v>8240</v>
      </c>
      <c r="BX45" s="9">
        <v>137833</v>
      </c>
      <c r="BY45" s="9">
        <v>164401</v>
      </c>
      <c r="BZ45" s="13">
        <v>164401</v>
      </c>
    </row>
    <row r="46" spans="1:78" x14ac:dyDescent="0.2">
      <c r="A46" s="8">
        <v>43</v>
      </c>
      <c r="B46" s="8" t="s">
        <v>121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2959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26230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161437</v>
      </c>
      <c r="BQ46" s="9">
        <v>190626</v>
      </c>
      <c r="BR46" s="9">
        <v>544810</v>
      </c>
      <c r="BS46" s="9">
        <v>0</v>
      </c>
      <c r="BT46" s="9">
        <v>0</v>
      </c>
      <c r="BU46" s="9">
        <v>0</v>
      </c>
      <c r="BV46" s="9">
        <v>0</v>
      </c>
      <c r="BW46" s="9">
        <v>2212610</v>
      </c>
      <c r="BX46" s="9">
        <v>2757420</v>
      </c>
      <c r="BY46" s="9">
        <v>2948046</v>
      </c>
      <c r="BZ46" s="13">
        <v>2948046</v>
      </c>
    </row>
    <row r="47" spans="1:78" x14ac:dyDescent="0.2">
      <c r="A47" s="8">
        <v>44</v>
      </c>
      <c r="B47" s="8" t="s">
        <v>122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81545</v>
      </c>
      <c r="N47" s="9">
        <v>958</v>
      </c>
      <c r="O47" s="9">
        <v>0</v>
      </c>
      <c r="P47" s="9">
        <v>997</v>
      </c>
      <c r="Q47" s="9">
        <v>865</v>
      </c>
      <c r="R47" s="9">
        <v>2772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93</v>
      </c>
      <c r="AH47" s="9">
        <v>705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313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18410</v>
      </c>
      <c r="BQ47" s="9">
        <v>106658</v>
      </c>
      <c r="BR47" s="9">
        <v>1956307</v>
      </c>
      <c r="BS47" s="9">
        <v>0</v>
      </c>
      <c r="BT47" s="9">
        <v>0</v>
      </c>
      <c r="BU47" s="9">
        <v>0</v>
      </c>
      <c r="BV47" s="9">
        <v>0</v>
      </c>
      <c r="BW47" s="9">
        <v>417546</v>
      </c>
      <c r="BX47" s="9">
        <v>2373853</v>
      </c>
      <c r="BY47" s="9">
        <v>2480511</v>
      </c>
      <c r="BZ47" s="13">
        <v>2480511</v>
      </c>
    </row>
    <row r="48" spans="1:78" x14ac:dyDescent="0.2">
      <c r="A48" s="8">
        <v>45</v>
      </c>
      <c r="B48" s="8" t="s">
        <v>123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460365</v>
      </c>
      <c r="N48" s="9">
        <v>342233</v>
      </c>
      <c r="O48" s="9">
        <v>0</v>
      </c>
      <c r="P48" s="9">
        <v>565978</v>
      </c>
      <c r="Q48" s="9">
        <v>2189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2410</v>
      </c>
      <c r="AH48" s="9">
        <v>2999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144271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82702</v>
      </c>
      <c r="BQ48" s="9">
        <v>1603147</v>
      </c>
      <c r="BR48" s="9">
        <v>14581719</v>
      </c>
      <c r="BS48" s="9">
        <v>0</v>
      </c>
      <c r="BT48" s="9">
        <v>0</v>
      </c>
      <c r="BU48" s="9">
        <v>0</v>
      </c>
      <c r="BV48" s="9">
        <v>203381</v>
      </c>
      <c r="BW48" s="9">
        <v>79550</v>
      </c>
      <c r="BX48" s="9">
        <v>14864650</v>
      </c>
      <c r="BY48" s="9">
        <v>16467797</v>
      </c>
      <c r="BZ48" s="13">
        <v>16467797</v>
      </c>
    </row>
    <row r="49" spans="1:78" x14ac:dyDescent="0.2">
      <c r="A49" s="8">
        <v>46</v>
      </c>
      <c r="B49" s="8" t="s">
        <v>124</v>
      </c>
      <c r="C49" s="9">
        <v>0</v>
      </c>
      <c r="D49" s="9">
        <v>1941325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91553</v>
      </c>
      <c r="N49" s="9">
        <v>1980</v>
      </c>
      <c r="O49" s="9">
        <v>0</v>
      </c>
      <c r="P49" s="9">
        <v>2378347</v>
      </c>
      <c r="Q49" s="9">
        <v>257</v>
      </c>
      <c r="R49" s="9">
        <v>245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2348</v>
      </c>
      <c r="AE49" s="9">
        <v>0</v>
      </c>
      <c r="AF49" s="9">
        <v>0</v>
      </c>
      <c r="AG49" s="9">
        <v>476686</v>
      </c>
      <c r="AH49" s="9">
        <v>8655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39712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33103</v>
      </c>
      <c r="BQ49" s="9">
        <v>4974211</v>
      </c>
      <c r="BR49" s="9">
        <v>14195246</v>
      </c>
      <c r="BS49" s="9">
        <v>0</v>
      </c>
      <c r="BT49" s="9">
        <v>0</v>
      </c>
      <c r="BU49" s="9">
        <v>0</v>
      </c>
      <c r="BV49" s="9">
        <v>198607</v>
      </c>
      <c r="BW49" s="9">
        <v>550164</v>
      </c>
      <c r="BX49" s="9">
        <v>14944017</v>
      </c>
      <c r="BY49" s="9">
        <v>19918228</v>
      </c>
      <c r="BZ49" s="13">
        <v>19918228</v>
      </c>
    </row>
    <row r="50" spans="1:78" x14ac:dyDescent="0.2">
      <c r="A50" s="8">
        <v>47</v>
      </c>
      <c r="B50" s="8" t="s">
        <v>125</v>
      </c>
      <c r="C50" s="9">
        <v>0</v>
      </c>
      <c r="D50" s="9">
        <v>327396</v>
      </c>
      <c r="E50" s="9">
        <v>0</v>
      </c>
      <c r="F50" s="9">
        <v>3416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1433681</v>
      </c>
      <c r="Q50" s="9">
        <v>96556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367191</v>
      </c>
      <c r="AH50" s="9">
        <v>61488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23405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699924</v>
      </c>
      <c r="BQ50" s="9">
        <v>3013057</v>
      </c>
      <c r="BR50" s="9">
        <v>30391135</v>
      </c>
      <c r="BS50" s="9">
        <v>0</v>
      </c>
      <c r="BT50" s="9">
        <v>0</v>
      </c>
      <c r="BU50" s="9">
        <v>0</v>
      </c>
      <c r="BV50" s="9">
        <v>389183</v>
      </c>
      <c r="BW50" s="9">
        <v>4127627</v>
      </c>
      <c r="BX50" s="9">
        <v>34907945</v>
      </c>
      <c r="BY50" s="9">
        <v>37921002</v>
      </c>
      <c r="BZ50" s="13">
        <v>37921002</v>
      </c>
    </row>
    <row r="51" spans="1:78" x14ac:dyDescent="0.2">
      <c r="A51" s="8">
        <v>48</v>
      </c>
      <c r="B51" s="8" t="s">
        <v>126</v>
      </c>
      <c r="C51" s="9">
        <v>0</v>
      </c>
      <c r="D51" s="9">
        <v>171638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1076</v>
      </c>
      <c r="O51" s="9">
        <v>0</v>
      </c>
      <c r="P51" s="9">
        <v>976524</v>
      </c>
      <c r="Q51" s="9">
        <v>51461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14179</v>
      </c>
      <c r="AH51" s="9">
        <v>4836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15764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85189</v>
      </c>
      <c r="BQ51" s="9">
        <v>1320667</v>
      </c>
      <c r="BR51" s="9">
        <v>8663905</v>
      </c>
      <c r="BS51" s="9">
        <v>0</v>
      </c>
      <c r="BT51" s="9">
        <v>0</v>
      </c>
      <c r="BU51" s="9">
        <v>0</v>
      </c>
      <c r="BV51" s="9">
        <v>125496</v>
      </c>
      <c r="BW51" s="9">
        <v>846370</v>
      </c>
      <c r="BX51" s="9">
        <v>9635771</v>
      </c>
      <c r="BY51" s="9">
        <v>10956438</v>
      </c>
      <c r="BZ51" s="13">
        <v>10956438</v>
      </c>
    </row>
    <row r="52" spans="1:78" x14ac:dyDescent="0.2">
      <c r="A52" s="8">
        <v>49</v>
      </c>
      <c r="B52" s="8" t="s">
        <v>127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2101</v>
      </c>
      <c r="Q52" s="9">
        <v>148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100937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335933</v>
      </c>
      <c r="BQ52" s="9">
        <v>439119</v>
      </c>
      <c r="BR52" s="9">
        <v>3885960</v>
      </c>
      <c r="BS52" s="9">
        <v>0</v>
      </c>
      <c r="BT52" s="9">
        <v>0</v>
      </c>
      <c r="BU52" s="9">
        <v>0</v>
      </c>
      <c r="BV52" s="9">
        <v>0</v>
      </c>
      <c r="BW52" s="9">
        <v>174585</v>
      </c>
      <c r="BX52" s="9">
        <v>4060545</v>
      </c>
      <c r="BY52" s="9">
        <v>4499664</v>
      </c>
      <c r="BZ52" s="13">
        <v>4499664</v>
      </c>
    </row>
    <row r="53" spans="1:78" x14ac:dyDescent="0.2">
      <c r="A53" s="8">
        <v>50</v>
      </c>
      <c r="B53" s="8" t="s">
        <v>128</v>
      </c>
      <c r="C53" s="9">
        <v>0</v>
      </c>
      <c r="D53" s="9">
        <v>172473</v>
      </c>
      <c r="E53" s="9">
        <v>0</v>
      </c>
      <c r="F53" s="9">
        <v>8120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348345</v>
      </c>
      <c r="N53" s="9">
        <v>838</v>
      </c>
      <c r="O53" s="9">
        <v>0</v>
      </c>
      <c r="P53" s="9">
        <v>895643</v>
      </c>
      <c r="Q53" s="9">
        <v>46485</v>
      </c>
      <c r="R53" s="9">
        <v>32586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51880</v>
      </c>
      <c r="AH53" s="9">
        <v>29796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7049</v>
      </c>
      <c r="BC53" s="9">
        <v>8797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12495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455763</v>
      </c>
      <c r="BQ53" s="9">
        <v>2070270</v>
      </c>
      <c r="BR53" s="9">
        <v>15636000</v>
      </c>
      <c r="BS53" s="9">
        <v>0</v>
      </c>
      <c r="BT53" s="9">
        <v>0</v>
      </c>
      <c r="BU53" s="9">
        <v>0</v>
      </c>
      <c r="BV53" s="9">
        <v>244259</v>
      </c>
      <c r="BW53" s="9">
        <v>1320509</v>
      </c>
      <c r="BX53" s="9">
        <v>17200768</v>
      </c>
      <c r="BY53" s="9">
        <v>19271038</v>
      </c>
      <c r="BZ53" s="13">
        <v>19271038</v>
      </c>
    </row>
    <row r="54" spans="1:78" x14ac:dyDescent="0.2">
      <c r="A54" s="8">
        <v>51</v>
      </c>
      <c r="B54" s="8" t="s">
        <v>129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15354</v>
      </c>
      <c r="N54" s="9">
        <v>0</v>
      </c>
      <c r="O54" s="9">
        <v>0</v>
      </c>
      <c r="P54" s="9">
        <v>297</v>
      </c>
      <c r="Q54" s="9">
        <v>216693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14075</v>
      </c>
      <c r="AH54" s="9">
        <v>2774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30693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215612</v>
      </c>
      <c r="BQ54" s="9">
        <v>495498</v>
      </c>
      <c r="BR54" s="9">
        <v>7134939</v>
      </c>
      <c r="BS54" s="9">
        <v>0</v>
      </c>
      <c r="BT54" s="9">
        <v>0</v>
      </c>
      <c r="BU54" s="9">
        <v>0</v>
      </c>
      <c r="BV54" s="9">
        <v>123259</v>
      </c>
      <c r="BW54" s="9">
        <v>200769</v>
      </c>
      <c r="BX54" s="9">
        <v>7458967</v>
      </c>
      <c r="BY54" s="9">
        <v>7954465</v>
      </c>
      <c r="BZ54" s="13">
        <v>7954465</v>
      </c>
    </row>
    <row r="55" spans="1:78" x14ac:dyDescent="0.2">
      <c r="A55" s="8">
        <v>52</v>
      </c>
      <c r="B55" s="8" t="s">
        <v>130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50789</v>
      </c>
      <c r="N55" s="9">
        <v>0</v>
      </c>
      <c r="O55" s="9">
        <v>0</v>
      </c>
      <c r="P55" s="9">
        <v>437</v>
      </c>
      <c r="Q55" s="9">
        <v>76269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6</v>
      </c>
      <c r="AH55" s="9">
        <v>712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34757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97378</v>
      </c>
      <c r="BQ55" s="9">
        <v>260348</v>
      </c>
      <c r="BR55" s="9">
        <v>2658619</v>
      </c>
      <c r="BS55" s="9">
        <v>0</v>
      </c>
      <c r="BT55" s="9">
        <v>0</v>
      </c>
      <c r="BU55" s="9">
        <v>0</v>
      </c>
      <c r="BV55" s="9">
        <v>55761</v>
      </c>
      <c r="BW55" s="9">
        <v>41636</v>
      </c>
      <c r="BX55" s="9">
        <v>2756016</v>
      </c>
      <c r="BY55" s="9">
        <v>3016364</v>
      </c>
      <c r="BZ55" s="13">
        <v>3016364</v>
      </c>
    </row>
    <row r="56" spans="1:78" x14ac:dyDescent="0.2">
      <c r="A56" s="8">
        <v>53</v>
      </c>
      <c r="B56" s="8" t="s">
        <v>131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17752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220088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1485061</v>
      </c>
      <c r="BQ56" s="9">
        <v>1722901</v>
      </c>
      <c r="BR56" s="9">
        <v>1297640</v>
      </c>
      <c r="BS56" s="9">
        <v>0</v>
      </c>
      <c r="BT56" s="9">
        <v>0</v>
      </c>
      <c r="BU56" s="9">
        <v>0</v>
      </c>
      <c r="BV56" s="9">
        <v>32391</v>
      </c>
      <c r="BW56" s="9">
        <v>401900</v>
      </c>
      <c r="BX56" s="9">
        <v>1731931</v>
      </c>
      <c r="BY56" s="9">
        <v>3454832</v>
      </c>
      <c r="BZ56" s="13">
        <v>3454832</v>
      </c>
    </row>
    <row r="57" spans="1:78" x14ac:dyDescent="0.2">
      <c r="A57" s="8">
        <v>54</v>
      </c>
      <c r="B57" s="8" t="s">
        <v>132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3240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103346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566859</v>
      </c>
      <c r="BQ57" s="9">
        <v>673445</v>
      </c>
      <c r="BR57" s="9">
        <v>328740</v>
      </c>
      <c r="BS57" s="9">
        <v>0</v>
      </c>
      <c r="BT57" s="9">
        <v>0</v>
      </c>
      <c r="BU57" s="9">
        <v>0</v>
      </c>
      <c r="BV57" s="9">
        <v>5930</v>
      </c>
      <c r="BW57" s="9">
        <v>491994</v>
      </c>
      <c r="BX57" s="9">
        <v>826664</v>
      </c>
      <c r="BY57" s="9">
        <v>1500109</v>
      </c>
      <c r="BZ57" s="13">
        <v>1500109</v>
      </c>
    </row>
    <row r="58" spans="1:78" x14ac:dyDescent="0.2">
      <c r="A58" s="8">
        <v>55</v>
      </c>
      <c r="B58" s="8" t="s">
        <v>133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526448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526448</v>
      </c>
      <c r="BR58" s="9">
        <v>10333220</v>
      </c>
      <c r="BS58" s="9">
        <v>0</v>
      </c>
      <c r="BT58" s="9">
        <v>0</v>
      </c>
      <c r="BU58" s="9">
        <v>0</v>
      </c>
      <c r="BV58" s="9">
        <v>68578</v>
      </c>
      <c r="BW58" s="9">
        <v>654188</v>
      </c>
      <c r="BX58" s="9">
        <v>11055986</v>
      </c>
      <c r="BY58" s="9">
        <v>11582434</v>
      </c>
      <c r="BZ58" s="13">
        <v>11582434</v>
      </c>
    </row>
    <row r="59" spans="1:78" x14ac:dyDescent="0.2">
      <c r="A59" s="8">
        <v>56</v>
      </c>
      <c r="B59" s="8" t="s">
        <v>134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16478</v>
      </c>
      <c r="M59" s="9">
        <v>15696</v>
      </c>
      <c r="N59" s="9">
        <v>0</v>
      </c>
      <c r="O59" s="9">
        <v>0</v>
      </c>
      <c r="P59" s="9">
        <v>0</v>
      </c>
      <c r="Q59" s="9">
        <v>0</v>
      </c>
      <c r="R59" s="9">
        <v>4981</v>
      </c>
      <c r="S59" s="9">
        <v>5724398</v>
      </c>
      <c r="T59" s="9">
        <v>2476611</v>
      </c>
      <c r="U59" s="9">
        <v>28716</v>
      </c>
      <c r="V59" s="9">
        <v>0</v>
      </c>
      <c r="W59" s="9">
        <v>7</v>
      </c>
      <c r="X59" s="9">
        <v>0</v>
      </c>
      <c r="Y59" s="9">
        <v>0</v>
      </c>
      <c r="Z59" s="9">
        <v>0</v>
      </c>
      <c r="AA59" s="9">
        <v>0</v>
      </c>
      <c r="AB59" s="9">
        <v>246</v>
      </c>
      <c r="AC59" s="9">
        <v>0</v>
      </c>
      <c r="AD59" s="9">
        <v>6962</v>
      </c>
      <c r="AE59" s="9">
        <v>3967</v>
      </c>
      <c r="AF59" s="9">
        <v>0</v>
      </c>
      <c r="AG59" s="9">
        <v>3007</v>
      </c>
      <c r="AH59" s="9">
        <v>2425</v>
      </c>
      <c r="AI59" s="9">
        <v>22902</v>
      </c>
      <c r="AJ59" s="9">
        <v>2565</v>
      </c>
      <c r="AK59" s="9">
        <v>0</v>
      </c>
      <c r="AL59" s="9">
        <v>0</v>
      </c>
      <c r="AM59" s="9">
        <v>832</v>
      </c>
      <c r="AN59" s="9">
        <v>38521</v>
      </c>
      <c r="AO59" s="9">
        <v>1556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36845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8386715</v>
      </c>
      <c r="BR59" s="9">
        <v>16899521</v>
      </c>
      <c r="BS59" s="9">
        <v>0</v>
      </c>
      <c r="BT59" s="9">
        <v>0</v>
      </c>
      <c r="BU59" s="9">
        <v>0</v>
      </c>
      <c r="BV59" s="9">
        <v>279672</v>
      </c>
      <c r="BW59" s="9">
        <v>3673173</v>
      </c>
      <c r="BX59" s="9">
        <v>20852366</v>
      </c>
      <c r="BY59" s="9">
        <v>29239081</v>
      </c>
      <c r="BZ59" s="13">
        <v>29239081</v>
      </c>
    </row>
    <row r="60" spans="1:78" x14ac:dyDescent="0.2">
      <c r="A60" s="8">
        <v>57</v>
      </c>
      <c r="B60" s="8" t="s">
        <v>135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6464888</v>
      </c>
      <c r="T60" s="9">
        <v>2194297</v>
      </c>
      <c r="U60" s="9">
        <v>28075</v>
      </c>
      <c r="V60" s="9">
        <v>0</v>
      </c>
      <c r="W60" s="9">
        <v>0</v>
      </c>
      <c r="X60" s="9">
        <v>1791</v>
      </c>
      <c r="Y60" s="9">
        <v>0</v>
      </c>
      <c r="Z60" s="9">
        <v>0</v>
      </c>
      <c r="AA60" s="9">
        <v>0</v>
      </c>
      <c r="AB60" s="9">
        <v>0</v>
      </c>
      <c r="AC60" s="9">
        <v>12483</v>
      </c>
      <c r="AD60" s="9">
        <v>26798</v>
      </c>
      <c r="AE60" s="9">
        <v>21712</v>
      </c>
      <c r="AF60" s="9">
        <v>0</v>
      </c>
      <c r="AG60" s="9">
        <v>134544</v>
      </c>
      <c r="AH60" s="9">
        <v>3562</v>
      </c>
      <c r="AI60" s="9">
        <v>444855</v>
      </c>
      <c r="AJ60" s="9">
        <v>17080</v>
      </c>
      <c r="AK60" s="9">
        <v>0</v>
      </c>
      <c r="AL60" s="9">
        <v>0</v>
      </c>
      <c r="AM60" s="9">
        <v>573</v>
      </c>
      <c r="AN60" s="9">
        <v>60577</v>
      </c>
      <c r="AO60" s="9">
        <v>3605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9414840</v>
      </c>
      <c r="BR60" s="9">
        <v>14811085</v>
      </c>
      <c r="BS60" s="9">
        <v>0</v>
      </c>
      <c r="BT60" s="9">
        <v>0</v>
      </c>
      <c r="BU60" s="9">
        <v>0</v>
      </c>
      <c r="BV60" s="9">
        <v>200261</v>
      </c>
      <c r="BW60" s="9">
        <v>2904440</v>
      </c>
      <c r="BX60" s="9">
        <v>17915786</v>
      </c>
      <c r="BY60" s="9">
        <v>27330626</v>
      </c>
      <c r="BZ60" s="13">
        <v>27330626</v>
      </c>
    </row>
    <row r="61" spans="1:78" x14ac:dyDescent="0.2">
      <c r="A61" s="8">
        <v>58</v>
      </c>
      <c r="B61" s="8" t="s">
        <v>136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2197334</v>
      </c>
      <c r="T61" s="9">
        <v>493291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58169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83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2748877</v>
      </c>
      <c r="BR61" s="9">
        <v>1177884</v>
      </c>
      <c r="BS61" s="9">
        <v>0</v>
      </c>
      <c r="BT61" s="9">
        <v>0</v>
      </c>
      <c r="BU61" s="9">
        <v>0</v>
      </c>
      <c r="BV61" s="9">
        <v>11751</v>
      </c>
      <c r="BW61" s="9">
        <v>1353148</v>
      </c>
      <c r="BX61" s="9">
        <v>2542783</v>
      </c>
      <c r="BY61" s="9">
        <v>5291660</v>
      </c>
      <c r="BZ61" s="13">
        <v>5291660</v>
      </c>
    </row>
    <row r="62" spans="1:78" x14ac:dyDescent="0.2">
      <c r="A62" s="8">
        <v>59</v>
      </c>
      <c r="B62" s="8" t="s">
        <v>137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539197</v>
      </c>
      <c r="T62" s="9">
        <v>305305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844502</v>
      </c>
      <c r="BR62" s="9">
        <v>6790939</v>
      </c>
      <c r="BS62" s="9">
        <v>0</v>
      </c>
      <c r="BT62" s="9">
        <v>0</v>
      </c>
      <c r="BU62" s="9">
        <v>0</v>
      </c>
      <c r="BV62" s="9">
        <v>65968</v>
      </c>
      <c r="BW62" s="9">
        <v>63601</v>
      </c>
      <c r="BX62" s="9">
        <v>6920508</v>
      </c>
      <c r="BY62" s="9">
        <v>7765010</v>
      </c>
      <c r="BZ62" s="13">
        <v>7765010</v>
      </c>
    </row>
    <row r="63" spans="1:78" x14ac:dyDescent="0.2">
      <c r="A63" s="8">
        <v>60</v>
      </c>
      <c r="B63" s="8" t="s">
        <v>138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101572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4042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105614</v>
      </c>
      <c r="BR63" s="9">
        <v>415129</v>
      </c>
      <c r="BS63" s="9">
        <v>0</v>
      </c>
      <c r="BT63" s="9">
        <v>473226</v>
      </c>
      <c r="BU63" s="9">
        <v>0</v>
      </c>
      <c r="BV63" s="9">
        <v>21197</v>
      </c>
      <c r="BW63" s="9">
        <v>1129973</v>
      </c>
      <c r="BX63" s="9">
        <v>2039525</v>
      </c>
      <c r="BY63" s="9">
        <v>2145139</v>
      </c>
      <c r="BZ63" s="13">
        <v>2145139</v>
      </c>
    </row>
    <row r="64" spans="1:78" x14ac:dyDescent="0.2">
      <c r="A64" s="8">
        <v>61</v>
      </c>
      <c r="B64" s="8" t="s">
        <v>139</v>
      </c>
      <c r="C64" s="9">
        <v>6109</v>
      </c>
      <c r="D64" s="9">
        <v>0</v>
      </c>
      <c r="E64" s="9">
        <v>62189</v>
      </c>
      <c r="F64" s="9">
        <v>0</v>
      </c>
      <c r="G64" s="9">
        <v>9014</v>
      </c>
      <c r="H64" s="9">
        <v>2791</v>
      </c>
      <c r="I64" s="9">
        <v>2821</v>
      </c>
      <c r="J64" s="9">
        <v>17512</v>
      </c>
      <c r="K64" s="9">
        <v>12489</v>
      </c>
      <c r="L64" s="9">
        <v>22350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746824</v>
      </c>
      <c r="T64" s="9">
        <v>762511</v>
      </c>
      <c r="U64" s="9">
        <v>62971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6242</v>
      </c>
      <c r="AD64" s="9">
        <v>95781</v>
      </c>
      <c r="AE64" s="9">
        <v>28958</v>
      </c>
      <c r="AF64" s="9">
        <v>0</v>
      </c>
      <c r="AG64" s="9">
        <v>0</v>
      </c>
      <c r="AH64" s="9">
        <v>0</v>
      </c>
      <c r="AI64" s="9">
        <v>1741</v>
      </c>
      <c r="AJ64" s="9">
        <v>66</v>
      </c>
      <c r="AK64" s="9">
        <v>214</v>
      </c>
      <c r="AL64" s="9">
        <v>483</v>
      </c>
      <c r="AM64" s="9">
        <v>0</v>
      </c>
      <c r="AN64" s="9">
        <v>0</v>
      </c>
      <c r="AO64" s="9">
        <v>0</v>
      </c>
      <c r="AP64" s="9">
        <v>0</v>
      </c>
      <c r="AQ64" s="9">
        <v>149261</v>
      </c>
      <c r="AR64" s="9">
        <v>251458</v>
      </c>
      <c r="AS64" s="9">
        <v>116057</v>
      </c>
      <c r="AT64" s="9">
        <v>796</v>
      </c>
      <c r="AU64" s="9">
        <v>196138</v>
      </c>
      <c r="AV64" s="9">
        <v>507158</v>
      </c>
      <c r="AW64" s="9">
        <v>44495</v>
      </c>
      <c r="AX64" s="9">
        <v>322647</v>
      </c>
      <c r="AY64" s="9">
        <v>74460</v>
      </c>
      <c r="AZ64" s="9">
        <v>6160</v>
      </c>
      <c r="BA64" s="9">
        <v>64619</v>
      </c>
      <c r="BB64" s="9">
        <v>47094</v>
      </c>
      <c r="BC64" s="9">
        <v>1458</v>
      </c>
      <c r="BD64" s="9">
        <v>1090</v>
      </c>
      <c r="BE64" s="9">
        <v>3181</v>
      </c>
      <c r="BF64" s="9">
        <v>0</v>
      </c>
      <c r="BG64" s="9">
        <v>18863</v>
      </c>
      <c r="BH64" s="9">
        <v>9394</v>
      </c>
      <c r="BI64" s="9">
        <v>26863</v>
      </c>
      <c r="BJ64" s="9">
        <v>17327</v>
      </c>
      <c r="BK64" s="9">
        <v>40819</v>
      </c>
      <c r="BL64" s="9">
        <v>42184</v>
      </c>
      <c r="BM64" s="9">
        <v>3965</v>
      </c>
      <c r="BN64" s="9">
        <v>112523</v>
      </c>
      <c r="BO64" s="9">
        <v>11472</v>
      </c>
      <c r="BP64" s="9">
        <v>56702</v>
      </c>
      <c r="BQ64" s="9">
        <v>3967250</v>
      </c>
      <c r="BR64" s="9">
        <v>9283424</v>
      </c>
      <c r="BS64" s="9">
        <v>0</v>
      </c>
      <c r="BT64" s="9">
        <v>0</v>
      </c>
      <c r="BU64" s="9">
        <v>0</v>
      </c>
      <c r="BV64" s="9">
        <v>211494</v>
      </c>
      <c r="BW64" s="9">
        <v>8927937</v>
      </c>
      <c r="BX64" s="9">
        <v>18422855</v>
      </c>
      <c r="BY64" s="9">
        <v>22390105</v>
      </c>
      <c r="BZ64" s="13">
        <v>22390105</v>
      </c>
    </row>
    <row r="65" spans="1:78" x14ac:dyDescent="0.2">
      <c r="A65" s="8">
        <v>62</v>
      </c>
      <c r="B65" s="8" t="s">
        <v>140</v>
      </c>
      <c r="C65" s="9">
        <v>0</v>
      </c>
      <c r="D65" s="9">
        <v>0</v>
      </c>
      <c r="E65" s="9">
        <v>8366</v>
      </c>
      <c r="F65" s="9">
        <v>7054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50</v>
      </c>
      <c r="M65" s="9">
        <v>2711</v>
      </c>
      <c r="N65" s="9">
        <v>0</v>
      </c>
      <c r="O65" s="9">
        <v>1438</v>
      </c>
      <c r="P65" s="9">
        <v>0</v>
      </c>
      <c r="Q65" s="9">
        <v>1</v>
      </c>
      <c r="R65" s="9">
        <v>15608</v>
      </c>
      <c r="S65" s="9">
        <v>188708</v>
      </c>
      <c r="T65" s="9">
        <v>51057</v>
      </c>
      <c r="U65" s="9">
        <v>15336</v>
      </c>
      <c r="V65" s="9">
        <v>8867</v>
      </c>
      <c r="W65" s="9">
        <v>13853</v>
      </c>
      <c r="X65" s="9">
        <v>7211</v>
      </c>
      <c r="Y65" s="9">
        <v>0</v>
      </c>
      <c r="Z65" s="9">
        <v>0</v>
      </c>
      <c r="AA65" s="9">
        <v>11083</v>
      </c>
      <c r="AB65" s="9">
        <v>1675</v>
      </c>
      <c r="AC65" s="9">
        <v>19379</v>
      </c>
      <c r="AD65" s="9">
        <v>11991</v>
      </c>
      <c r="AE65" s="9">
        <v>40374</v>
      </c>
      <c r="AF65" s="9">
        <v>3622</v>
      </c>
      <c r="AG65" s="9">
        <v>87035</v>
      </c>
      <c r="AH65" s="9">
        <v>60389</v>
      </c>
      <c r="AI65" s="9">
        <v>54535</v>
      </c>
      <c r="AJ65" s="9">
        <v>3802</v>
      </c>
      <c r="AK65" s="9">
        <v>1659</v>
      </c>
      <c r="AL65" s="9">
        <v>9246</v>
      </c>
      <c r="AM65" s="9">
        <v>3890</v>
      </c>
      <c r="AN65" s="9">
        <v>23463</v>
      </c>
      <c r="AO65" s="9">
        <v>991</v>
      </c>
      <c r="AP65" s="9">
        <v>347</v>
      </c>
      <c r="AQ65" s="9">
        <v>9754</v>
      </c>
      <c r="AR65" s="9">
        <v>0</v>
      </c>
      <c r="AS65" s="9">
        <v>0</v>
      </c>
      <c r="AT65" s="9">
        <v>0</v>
      </c>
      <c r="AU65" s="9">
        <v>0</v>
      </c>
      <c r="AV65" s="9">
        <v>1</v>
      </c>
      <c r="AW65" s="9">
        <v>0</v>
      </c>
      <c r="AX65" s="9">
        <v>0</v>
      </c>
      <c r="AY65" s="9">
        <v>10</v>
      </c>
      <c r="AZ65" s="9">
        <v>64859</v>
      </c>
      <c r="BA65" s="9">
        <v>94</v>
      </c>
      <c r="BB65" s="9">
        <v>50256</v>
      </c>
      <c r="BC65" s="9">
        <v>40</v>
      </c>
      <c r="BD65" s="9">
        <v>14749</v>
      </c>
      <c r="BE65" s="9">
        <v>1293</v>
      </c>
      <c r="BF65" s="9">
        <v>0</v>
      </c>
      <c r="BG65" s="9">
        <v>22</v>
      </c>
      <c r="BH65" s="9">
        <v>2293</v>
      </c>
      <c r="BI65" s="9">
        <v>180</v>
      </c>
      <c r="BJ65" s="9">
        <v>77</v>
      </c>
      <c r="BK65" s="9">
        <v>441</v>
      </c>
      <c r="BL65" s="9">
        <v>1442</v>
      </c>
      <c r="BM65" s="9">
        <v>1275</v>
      </c>
      <c r="BN65" s="9">
        <v>25393</v>
      </c>
      <c r="BO65" s="9">
        <v>488</v>
      </c>
      <c r="BP65" s="9">
        <v>0</v>
      </c>
      <c r="BQ65" s="9">
        <v>826408</v>
      </c>
      <c r="BR65" s="9">
        <v>9609741</v>
      </c>
      <c r="BS65" s="9">
        <v>0</v>
      </c>
      <c r="BT65" s="9">
        <v>0</v>
      </c>
      <c r="BU65" s="9">
        <v>0</v>
      </c>
      <c r="BV65" s="9">
        <v>176855</v>
      </c>
      <c r="BW65" s="9">
        <v>4581188</v>
      </c>
      <c r="BX65" s="9">
        <v>14367784</v>
      </c>
      <c r="BY65" s="9">
        <v>15194192</v>
      </c>
      <c r="BZ65" s="13">
        <v>15194192</v>
      </c>
    </row>
    <row r="66" spans="1:78" x14ac:dyDescent="0.2">
      <c r="A66" s="8">
        <v>63</v>
      </c>
      <c r="B66" s="8" t="s">
        <v>141</v>
      </c>
      <c r="C66" s="9">
        <v>0</v>
      </c>
      <c r="D66" s="9">
        <v>0</v>
      </c>
      <c r="E66" s="9">
        <v>0</v>
      </c>
      <c r="F66" s="9">
        <v>0</v>
      </c>
      <c r="G66" s="9">
        <v>72723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665505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56637</v>
      </c>
      <c r="BQ66" s="9">
        <v>794865</v>
      </c>
      <c r="BR66" s="9">
        <v>5200252</v>
      </c>
      <c r="BS66" s="9">
        <v>0</v>
      </c>
      <c r="BT66" s="9">
        <v>0</v>
      </c>
      <c r="BU66" s="9">
        <v>0</v>
      </c>
      <c r="BV66" s="9">
        <v>47129</v>
      </c>
      <c r="BW66" s="9">
        <v>1793235</v>
      </c>
      <c r="BX66" s="9">
        <v>7040616</v>
      </c>
      <c r="BY66" s="9">
        <v>7835481</v>
      </c>
      <c r="BZ66" s="13">
        <v>7835481</v>
      </c>
    </row>
    <row r="67" spans="1:78" x14ac:dyDescent="0.2">
      <c r="A67" s="8">
        <v>64</v>
      </c>
      <c r="B67" s="8" t="s">
        <v>142</v>
      </c>
      <c r="C67" s="9">
        <v>0</v>
      </c>
      <c r="D67" s="9">
        <v>0</v>
      </c>
      <c r="E67" s="9">
        <v>0</v>
      </c>
      <c r="F67" s="9">
        <v>0</v>
      </c>
      <c r="G67" s="9">
        <v>97372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12317</v>
      </c>
      <c r="T67" s="9">
        <v>181336</v>
      </c>
      <c r="U67" s="9">
        <v>1005550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1666</v>
      </c>
      <c r="AD67" s="9">
        <v>3076</v>
      </c>
      <c r="AE67" s="9">
        <v>3734</v>
      </c>
      <c r="AF67" s="9">
        <v>0</v>
      </c>
      <c r="AG67" s="9">
        <v>0</v>
      </c>
      <c r="AH67" s="9">
        <v>6</v>
      </c>
      <c r="AI67" s="9">
        <v>10632</v>
      </c>
      <c r="AJ67" s="9">
        <v>0</v>
      </c>
      <c r="AK67" s="9">
        <v>10700</v>
      </c>
      <c r="AL67" s="9">
        <v>600</v>
      </c>
      <c r="AM67" s="9">
        <v>67</v>
      </c>
      <c r="AN67" s="9">
        <v>13538</v>
      </c>
      <c r="AO67" s="9">
        <v>1513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1720</v>
      </c>
      <c r="BQ67" s="9">
        <v>1343827</v>
      </c>
      <c r="BR67" s="9">
        <v>1814204</v>
      </c>
      <c r="BS67" s="9">
        <v>0</v>
      </c>
      <c r="BT67" s="9">
        <v>0</v>
      </c>
      <c r="BU67" s="9">
        <v>0</v>
      </c>
      <c r="BV67" s="9">
        <v>49153</v>
      </c>
      <c r="BW67" s="9">
        <v>1856063</v>
      </c>
      <c r="BX67" s="9">
        <v>3719420</v>
      </c>
      <c r="BY67" s="9">
        <v>5063247</v>
      </c>
      <c r="BZ67" s="13">
        <v>5063247</v>
      </c>
    </row>
    <row r="68" spans="1:78" x14ac:dyDescent="0.2">
      <c r="A68" s="8">
        <v>65</v>
      </c>
      <c r="B68" s="8" t="s">
        <v>143</v>
      </c>
      <c r="C68" s="9">
        <v>0</v>
      </c>
      <c r="D68" s="9">
        <v>419860</v>
      </c>
      <c r="E68" s="9">
        <v>50842</v>
      </c>
      <c r="F68" s="9">
        <v>8132</v>
      </c>
      <c r="G68" s="9">
        <v>734570</v>
      </c>
      <c r="H68" s="9">
        <v>9366</v>
      </c>
      <c r="I68" s="9">
        <v>3138</v>
      </c>
      <c r="J68" s="9">
        <v>0</v>
      </c>
      <c r="K68" s="9">
        <v>926</v>
      </c>
      <c r="L68" s="9">
        <v>0</v>
      </c>
      <c r="M68" s="9">
        <v>8237</v>
      </c>
      <c r="N68" s="9">
        <v>0</v>
      </c>
      <c r="O68" s="9">
        <v>0</v>
      </c>
      <c r="P68" s="9">
        <v>6339</v>
      </c>
      <c r="Q68" s="9">
        <v>1764</v>
      </c>
      <c r="R68" s="9">
        <v>31510</v>
      </c>
      <c r="S68" s="9">
        <v>7258</v>
      </c>
      <c r="T68" s="9">
        <v>1830</v>
      </c>
      <c r="U68" s="9">
        <v>0</v>
      </c>
      <c r="V68" s="9">
        <v>2071</v>
      </c>
      <c r="W68" s="9">
        <v>3227</v>
      </c>
      <c r="X68" s="9">
        <v>53606</v>
      </c>
      <c r="Y68" s="9">
        <v>5046</v>
      </c>
      <c r="Z68" s="9">
        <v>0</v>
      </c>
      <c r="AA68" s="9">
        <v>66</v>
      </c>
      <c r="AB68" s="9">
        <v>187</v>
      </c>
      <c r="AC68" s="9">
        <v>10252</v>
      </c>
      <c r="AD68" s="9">
        <v>56299</v>
      </c>
      <c r="AE68" s="9">
        <v>185791</v>
      </c>
      <c r="AF68" s="9">
        <v>35895</v>
      </c>
      <c r="AG68" s="9">
        <v>84571</v>
      </c>
      <c r="AH68" s="9">
        <v>123</v>
      </c>
      <c r="AI68" s="9">
        <v>16675</v>
      </c>
      <c r="AJ68" s="9">
        <v>10871</v>
      </c>
      <c r="AK68" s="9">
        <v>2367444</v>
      </c>
      <c r="AL68" s="9">
        <v>494483</v>
      </c>
      <c r="AM68" s="9">
        <v>4452</v>
      </c>
      <c r="AN68" s="9">
        <v>941105</v>
      </c>
      <c r="AO68" s="9">
        <v>5150</v>
      </c>
      <c r="AP68" s="9">
        <v>655</v>
      </c>
      <c r="AQ68" s="9">
        <v>963216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1460738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342556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8328251</v>
      </c>
      <c r="BR68" s="9">
        <v>2298009</v>
      </c>
      <c r="BS68" s="9">
        <v>0</v>
      </c>
      <c r="BT68" s="9">
        <v>0</v>
      </c>
      <c r="BU68" s="9">
        <v>0</v>
      </c>
      <c r="BV68" s="9">
        <v>85638</v>
      </c>
      <c r="BW68" s="9">
        <v>272245</v>
      </c>
      <c r="BX68" s="9">
        <v>2655892</v>
      </c>
      <c r="BY68" s="9">
        <v>10984143</v>
      </c>
      <c r="BZ68" s="13">
        <v>10984143</v>
      </c>
    </row>
    <row r="69" spans="1:78" x14ac:dyDescent="0.2">
      <c r="A69" s="8">
        <v>66</v>
      </c>
      <c r="B69" s="8" t="s">
        <v>144</v>
      </c>
      <c r="C69" s="9">
        <v>7369</v>
      </c>
      <c r="D69" s="9">
        <v>0</v>
      </c>
      <c r="E69" s="9">
        <v>43099</v>
      </c>
      <c r="F69" s="9">
        <v>0</v>
      </c>
      <c r="G69" s="9">
        <v>7541</v>
      </c>
      <c r="H69" s="9">
        <v>213</v>
      </c>
      <c r="I69" s="9">
        <v>33</v>
      </c>
      <c r="J69" s="9">
        <v>1965</v>
      </c>
      <c r="K69" s="9">
        <v>2006</v>
      </c>
      <c r="L69" s="9">
        <v>103890</v>
      </c>
      <c r="M69" s="9">
        <v>5025</v>
      </c>
      <c r="N69" s="9">
        <v>2422</v>
      </c>
      <c r="O69" s="9">
        <v>1599</v>
      </c>
      <c r="P69" s="9">
        <v>116</v>
      </c>
      <c r="Q69" s="9">
        <v>19940</v>
      </c>
      <c r="R69" s="9">
        <v>52429</v>
      </c>
      <c r="S69" s="9">
        <v>59289</v>
      </c>
      <c r="T69" s="9">
        <v>3589</v>
      </c>
      <c r="U69" s="9">
        <v>7946</v>
      </c>
      <c r="V69" s="9">
        <v>37414</v>
      </c>
      <c r="W69" s="9">
        <v>6295</v>
      </c>
      <c r="X69" s="9">
        <v>7719</v>
      </c>
      <c r="Y69" s="9">
        <v>9048</v>
      </c>
      <c r="Z69" s="9">
        <v>2689</v>
      </c>
      <c r="AA69" s="9">
        <v>147119</v>
      </c>
      <c r="AB69" s="9">
        <v>642</v>
      </c>
      <c r="AC69" s="9">
        <v>16816</v>
      </c>
      <c r="AD69" s="9">
        <v>69875</v>
      </c>
      <c r="AE69" s="9">
        <v>16023</v>
      </c>
      <c r="AF69" s="9">
        <v>303339</v>
      </c>
      <c r="AG69" s="9">
        <v>100886</v>
      </c>
      <c r="AH69" s="9">
        <v>34422</v>
      </c>
      <c r="AI69" s="9">
        <v>125789</v>
      </c>
      <c r="AJ69" s="9">
        <v>32913</v>
      </c>
      <c r="AK69" s="9">
        <v>158545</v>
      </c>
      <c r="AL69" s="9">
        <v>3931621</v>
      </c>
      <c r="AM69" s="9">
        <v>2165936</v>
      </c>
      <c r="AN69" s="9">
        <v>32131</v>
      </c>
      <c r="AO69" s="9">
        <v>3005</v>
      </c>
      <c r="AP69" s="9">
        <v>128</v>
      </c>
      <c r="AQ69" s="9">
        <v>92257</v>
      </c>
      <c r="AR69" s="9">
        <v>989197</v>
      </c>
      <c r="AS69" s="9">
        <v>151733</v>
      </c>
      <c r="AT69" s="9">
        <v>7560</v>
      </c>
      <c r="AU69" s="9">
        <v>172933</v>
      </c>
      <c r="AV69" s="9">
        <v>1476392</v>
      </c>
      <c r="AW69" s="9">
        <v>31525</v>
      </c>
      <c r="AX69" s="9">
        <v>201695</v>
      </c>
      <c r="AY69" s="9">
        <v>116783</v>
      </c>
      <c r="AZ69" s="9">
        <v>17961</v>
      </c>
      <c r="BA69" s="9">
        <v>759088</v>
      </c>
      <c r="BB69" s="9">
        <v>275015</v>
      </c>
      <c r="BC69" s="9">
        <v>349</v>
      </c>
      <c r="BD69" s="9">
        <v>605237</v>
      </c>
      <c r="BE69" s="9">
        <v>50215</v>
      </c>
      <c r="BF69" s="9">
        <v>0</v>
      </c>
      <c r="BG69" s="9">
        <v>1196235</v>
      </c>
      <c r="BH69" s="9">
        <v>14872</v>
      </c>
      <c r="BI69" s="9">
        <v>585825</v>
      </c>
      <c r="BJ69" s="9">
        <v>99808</v>
      </c>
      <c r="BK69" s="9">
        <v>338701</v>
      </c>
      <c r="BL69" s="9">
        <v>296042</v>
      </c>
      <c r="BM69" s="9">
        <v>13095</v>
      </c>
      <c r="BN69" s="9">
        <v>654616</v>
      </c>
      <c r="BO69" s="9">
        <v>41290</v>
      </c>
      <c r="BP69" s="9">
        <v>14577</v>
      </c>
      <c r="BQ69" s="9">
        <v>15723827</v>
      </c>
      <c r="BR69" s="9">
        <v>1109158</v>
      </c>
      <c r="BS69" s="9">
        <v>0</v>
      </c>
      <c r="BT69" s="9">
        <v>0</v>
      </c>
      <c r="BU69" s="9">
        <v>0</v>
      </c>
      <c r="BV69" s="9">
        <v>163856</v>
      </c>
      <c r="BW69" s="9">
        <v>752995</v>
      </c>
      <c r="BX69" s="9">
        <v>2026009</v>
      </c>
      <c r="BY69" s="9">
        <v>17749836</v>
      </c>
      <c r="BZ69" s="13">
        <v>17749836</v>
      </c>
    </row>
    <row r="70" spans="1:78" x14ac:dyDescent="0.2">
      <c r="A70" s="8">
        <v>67</v>
      </c>
      <c r="B70" s="8" t="s">
        <v>145</v>
      </c>
      <c r="C70" s="9">
        <v>11838</v>
      </c>
      <c r="D70" s="9">
        <v>0</v>
      </c>
      <c r="E70" s="9">
        <v>51908</v>
      </c>
      <c r="F70" s="9">
        <v>0</v>
      </c>
      <c r="G70" s="9">
        <v>1410</v>
      </c>
      <c r="H70" s="9">
        <v>92</v>
      </c>
      <c r="I70" s="9">
        <v>65</v>
      </c>
      <c r="J70" s="9">
        <v>242</v>
      </c>
      <c r="K70" s="9">
        <v>863</v>
      </c>
      <c r="L70" s="9">
        <v>19210</v>
      </c>
      <c r="M70" s="9">
        <v>0</v>
      </c>
      <c r="N70" s="9">
        <v>0</v>
      </c>
      <c r="O70" s="9">
        <v>0</v>
      </c>
      <c r="P70" s="9">
        <v>32</v>
      </c>
      <c r="Q70" s="9">
        <v>13607</v>
      </c>
      <c r="R70" s="9">
        <v>288</v>
      </c>
      <c r="S70" s="9">
        <v>3505</v>
      </c>
      <c r="T70" s="9">
        <v>26742</v>
      </c>
      <c r="U70" s="9">
        <v>64</v>
      </c>
      <c r="V70" s="9">
        <v>20162</v>
      </c>
      <c r="W70" s="9">
        <v>6087</v>
      </c>
      <c r="X70" s="9">
        <v>502</v>
      </c>
      <c r="Y70" s="9">
        <v>383</v>
      </c>
      <c r="Z70" s="9">
        <v>9</v>
      </c>
      <c r="AA70" s="9">
        <v>394</v>
      </c>
      <c r="AB70" s="9">
        <v>0</v>
      </c>
      <c r="AC70" s="9">
        <v>0</v>
      </c>
      <c r="AD70" s="9">
        <v>46695</v>
      </c>
      <c r="AE70" s="9">
        <v>0</v>
      </c>
      <c r="AF70" s="9">
        <v>284946</v>
      </c>
      <c r="AG70" s="9">
        <v>4219</v>
      </c>
      <c r="AH70" s="9">
        <v>0</v>
      </c>
      <c r="AI70" s="9">
        <v>534</v>
      </c>
      <c r="AJ70" s="9">
        <v>1334</v>
      </c>
      <c r="AK70" s="9">
        <v>118</v>
      </c>
      <c r="AL70" s="9">
        <v>24454</v>
      </c>
      <c r="AM70" s="9">
        <v>42298</v>
      </c>
      <c r="AN70" s="9">
        <v>4166</v>
      </c>
      <c r="AO70" s="9">
        <v>0</v>
      </c>
      <c r="AP70" s="9">
        <v>93</v>
      </c>
      <c r="AQ70" s="9">
        <v>1389</v>
      </c>
      <c r="AR70" s="9">
        <v>116899</v>
      </c>
      <c r="AS70" s="9">
        <v>18995</v>
      </c>
      <c r="AT70" s="9">
        <v>2821</v>
      </c>
      <c r="AU70" s="9">
        <v>63554</v>
      </c>
      <c r="AV70" s="9">
        <v>48763</v>
      </c>
      <c r="AW70" s="9">
        <v>12049</v>
      </c>
      <c r="AX70" s="9">
        <v>74007</v>
      </c>
      <c r="AY70" s="9">
        <v>83829</v>
      </c>
      <c r="AZ70" s="9">
        <v>9588</v>
      </c>
      <c r="BA70" s="9">
        <v>42290</v>
      </c>
      <c r="BB70" s="9">
        <v>45144</v>
      </c>
      <c r="BC70" s="9">
        <v>130</v>
      </c>
      <c r="BD70" s="9">
        <v>208189</v>
      </c>
      <c r="BE70" s="9">
        <v>13218</v>
      </c>
      <c r="BF70" s="9">
        <v>0</v>
      </c>
      <c r="BG70" s="9">
        <v>20526</v>
      </c>
      <c r="BH70" s="9">
        <v>5489</v>
      </c>
      <c r="BI70" s="9">
        <v>4328</v>
      </c>
      <c r="BJ70" s="9">
        <v>33964</v>
      </c>
      <c r="BK70" s="9">
        <v>94828</v>
      </c>
      <c r="BL70" s="9">
        <v>13802</v>
      </c>
      <c r="BM70" s="9">
        <v>6447</v>
      </c>
      <c r="BN70" s="9">
        <v>44227</v>
      </c>
      <c r="BO70" s="9">
        <v>18763</v>
      </c>
      <c r="BP70" s="9">
        <v>12646</v>
      </c>
      <c r="BQ70" s="9">
        <v>1562145</v>
      </c>
      <c r="BR70" s="9">
        <v>3459413</v>
      </c>
      <c r="BS70" s="9">
        <v>0</v>
      </c>
      <c r="BT70" s="9">
        <v>0</v>
      </c>
      <c r="BU70" s="9">
        <v>0</v>
      </c>
      <c r="BV70" s="9">
        <v>84233</v>
      </c>
      <c r="BW70" s="9">
        <v>190120</v>
      </c>
      <c r="BX70" s="9">
        <v>3733766</v>
      </c>
      <c r="BY70" s="9">
        <v>5295911</v>
      </c>
      <c r="BZ70" s="13">
        <v>5295911</v>
      </c>
    </row>
    <row r="71" spans="1:78" x14ac:dyDescent="0.2">
      <c r="A71" s="8">
        <v>68</v>
      </c>
      <c r="B71" s="8" t="s">
        <v>146</v>
      </c>
      <c r="C71" s="9">
        <v>7250</v>
      </c>
      <c r="D71" s="9">
        <v>0</v>
      </c>
      <c r="E71" s="9">
        <v>18694</v>
      </c>
      <c r="F71" s="9">
        <v>0</v>
      </c>
      <c r="G71" s="9">
        <v>1420</v>
      </c>
      <c r="H71" s="9">
        <v>105</v>
      </c>
      <c r="I71" s="9">
        <v>271</v>
      </c>
      <c r="J71" s="9">
        <v>12700</v>
      </c>
      <c r="K71" s="9">
        <v>8905</v>
      </c>
      <c r="L71" s="9">
        <v>20563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860</v>
      </c>
      <c r="Y71" s="9">
        <v>17601</v>
      </c>
      <c r="Z71" s="9">
        <v>528</v>
      </c>
      <c r="AA71" s="9">
        <v>24640</v>
      </c>
      <c r="AB71" s="9">
        <v>1881</v>
      </c>
      <c r="AC71" s="9">
        <v>31</v>
      </c>
      <c r="AD71" s="9">
        <v>52252</v>
      </c>
      <c r="AE71" s="9">
        <v>137727</v>
      </c>
      <c r="AF71" s="9">
        <v>0</v>
      </c>
      <c r="AG71" s="9">
        <v>752</v>
      </c>
      <c r="AH71" s="9">
        <v>0</v>
      </c>
      <c r="AI71" s="9">
        <v>1257</v>
      </c>
      <c r="AJ71" s="9">
        <v>132</v>
      </c>
      <c r="AK71" s="9">
        <v>3275</v>
      </c>
      <c r="AL71" s="9">
        <v>0</v>
      </c>
      <c r="AM71" s="9">
        <v>29</v>
      </c>
      <c r="AN71" s="9">
        <v>303846</v>
      </c>
      <c r="AO71" s="9">
        <v>171</v>
      </c>
      <c r="AP71" s="9">
        <v>108</v>
      </c>
      <c r="AQ71" s="9">
        <v>1180684</v>
      </c>
      <c r="AR71" s="9">
        <v>16816</v>
      </c>
      <c r="AS71" s="9">
        <v>7512</v>
      </c>
      <c r="AT71" s="9">
        <v>1045</v>
      </c>
      <c r="AU71" s="9">
        <v>9258</v>
      </c>
      <c r="AV71" s="9">
        <v>9598</v>
      </c>
      <c r="AW71" s="9">
        <v>12850</v>
      </c>
      <c r="AX71" s="9">
        <v>9458</v>
      </c>
      <c r="AY71" s="9">
        <v>21937</v>
      </c>
      <c r="AZ71" s="9">
        <v>8795</v>
      </c>
      <c r="BA71" s="9">
        <v>32494</v>
      </c>
      <c r="BB71" s="9">
        <v>33831</v>
      </c>
      <c r="BC71" s="9">
        <v>97</v>
      </c>
      <c r="BD71" s="9">
        <v>21814</v>
      </c>
      <c r="BE71" s="9">
        <v>6479</v>
      </c>
      <c r="BF71" s="9">
        <v>0</v>
      </c>
      <c r="BG71" s="9">
        <v>27023</v>
      </c>
      <c r="BH71" s="9">
        <v>3605</v>
      </c>
      <c r="BI71" s="9">
        <v>2801</v>
      </c>
      <c r="BJ71" s="9">
        <v>13239</v>
      </c>
      <c r="BK71" s="9">
        <v>58474</v>
      </c>
      <c r="BL71" s="9">
        <v>92013</v>
      </c>
      <c r="BM71" s="9">
        <v>5684</v>
      </c>
      <c r="BN71" s="9">
        <v>20429</v>
      </c>
      <c r="BO71" s="9">
        <v>5826</v>
      </c>
      <c r="BP71" s="9">
        <v>85905</v>
      </c>
      <c r="BQ71" s="9">
        <v>2302665</v>
      </c>
      <c r="BR71" s="9">
        <v>6131499</v>
      </c>
      <c r="BS71" s="9">
        <v>0</v>
      </c>
      <c r="BT71" s="9">
        <v>2493582</v>
      </c>
      <c r="BU71" s="9">
        <v>0</v>
      </c>
      <c r="BV71" s="9">
        <v>94867</v>
      </c>
      <c r="BW71" s="9">
        <v>475412</v>
      </c>
      <c r="BX71" s="9">
        <v>9195360</v>
      </c>
      <c r="BY71" s="9">
        <v>11498025</v>
      </c>
      <c r="BZ71" s="13">
        <v>11498025</v>
      </c>
    </row>
    <row r="72" spans="1:78" x14ac:dyDescent="0.2">
      <c r="A72" s="8">
        <v>69</v>
      </c>
      <c r="B72" s="8" t="s">
        <v>147</v>
      </c>
      <c r="C72" s="9">
        <v>511</v>
      </c>
      <c r="D72" s="9">
        <v>0</v>
      </c>
      <c r="E72" s="9">
        <v>27473</v>
      </c>
      <c r="F72" s="9">
        <v>0</v>
      </c>
      <c r="G72" s="9">
        <v>8823</v>
      </c>
      <c r="H72" s="9">
        <v>1095</v>
      </c>
      <c r="I72" s="9">
        <v>0</v>
      </c>
      <c r="J72" s="9">
        <v>36134</v>
      </c>
      <c r="K72" s="9">
        <v>155251</v>
      </c>
      <c r="L72" s="9">
        <v>107037</v>
      </c>
      <c r="M72" s="9">
        <v>16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527422</v>
      </c>
      <c r="T72" s="9">
        <v>399779</v>
      </c>
      <c r="U72" s="9">
        <v>367612</v>
      </c>
      <c r="V72" s="9">
        <v>422945</v>
      </c>
      <c r="W72" s="9">
        <v>242059</v>
      </c>
      <c r="X72" s="9">
        <v>89434</v>
      </c>
      <c r="Y72" s="9">
        <v>36769</v>
      </c>
      <c r="Z72" s="9">
        <v>12611</v>
      </c>
      <c r="AA72" s="9">
        <v>20886</v>
      </c>
      <c r="AB72" s="9">
        <v>42394</v>
      </c>
      <c r="AC72" s="9">
        <v>164043</v>
      </c>
      <c r="AD72" s="9">
        <v>809427</v>
      </c>
      <c r="AE72" s="9">
        <v>2218378</v>
      </c>
      <c r="AF72" s="9">
        <v>1629205</v>
      </c>
      <c r="AG72" s="9">
        <v>457759</v>
      </c>
      <c r="AH72" s="9">
        <v>286797</v>
      </c>
      <c r="AI72" s="9">
        <v>118401</v>
      </c>
      <c r="AJ72" s="9">
        <v>287294</v>
      </c>
      <c r="AK72" s="9">
        <v>26279</v>
      </c>
      <c r="AL72" s="9">
        <v>55020</v>
      </c>
      <c r="AM72" s="9">
        <v>27276</v>
      </c>
      <c r="AN72" s="9">
        <v>356896</v>
      </c>
      <c r="AO72" s="9">
        <v>16170</v>
      </c>
      <c r="AP72" s="9">
        <v>5066</v>
      </c>
      <c r="AQ72" s="9">
        <v>2511186</v>
      </c>
      <c r="AR72" s="9">
        <v>0</v>
      </c>
      <c r="AS72" s="9">
        <v>0</v>
      </c>
      <c r="AT72" s="9">
        <v>261361</v>
      </c>
      <c r="AU72" s="9">
        <v>0</v>
      </c>
      <c r="AV72" s="9">
        <v>1666925</v>
      </c>
      <c r="AW72" s="9">
        <v>29</v>
      </c>
      <c r="AX72" s="9">
        <v>29</v>
      </c>
      <c r="AY72" s="9">
        <v>602</v>
      </c>
      <c r="AZ72" s="9">
        <v>66346</v>
      </c>
      <c r="BA72" s="9">
        <v>7947</v>
      </c>
      <c r="BB72" s="9">
        <v>147098</v>
      </c>
      <c r="BC72" s="9">
        <v>6033</v>
      </c>
      <c r="BD72" s="9">
        <v>0</v>
      </c>
      <c r="BE72" s="9">
        <v>0</v>
      </c>
      <c r="BF72" s="9">
        <v>0</v>
      </c>
      <c r="BG72" s="9">
        <v>10</v>
      </c>
      <c r="BH72" s="9">
        <v>114</v>
      </c>
      <c r="BI72" s="9">
        <v>0</v>
      </c>
      <c r="BJ72" s="9">
        <v>0</v>
      </c>
      <c r="BK72" s="9">
        <v>2158</v>
      </c>
      <c r="BL72" s="9">
        <v>68994</v>
      </c>
      <c r="BM72" s="9">
        <v>0</v>
      </c>
      <c r="BN72" s="9">
        <v>304005</v>
      </c>
      <c r="BO72" s="9">
        <v>1017</v>
      </c>
      <c r="BP72" s="9">
        <v>6204</v>
      </c>
      <c r="BQ72" s="9">
        <v>14006320</v>
      </c>
      <c r="BR72" s="9">
        <v>2141006</v>
      </c>
      <c r="BS72" s="9">
        <v>0</v>
      </c>
      <c r="BT72" s="9">
        <v>0</v>
      </c>
      <c r="BU72" s="9">
        <v>0</v>
      </c>
      <c r="BV72" s="9">
        <v>790404</v>
      </c>
      <c r="BW72" s="9">
        <v>1551259</v>
      </c>
      <c r="BX72" s="9">
        <v>4482669</v>
      </c>
      <c r="BY72" s="9">
        <v>18488989</v>
      </c>
      <c r="BZ72" s="13">
        <v>18488989</v>
      </c>
    </row>
    <row r="73" spans="1:78" x14ac:dyDescent="0.2">
      <c r="A73" s="8">
        <v>70</v>
      </c>
      <c r="B73" s="8" t="s">
        <v>148</v>
      </c>
      <c r="C73" s="9">
        <v>0</v>
      </c>
      <c r="D73" s="9">
        <v>0</v>
      </c>
      <c r="E73" s="9">
        <v>8676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185346</v>
      </c>
      <c r="M73" s="9">
        <v>759281</v>
      </c>
      <c r="N73" s="9">
        <v>23855</v>
      </c>
      <c r="O73" s="9">
        <v>15401</v>
      </c>
      <c r="P73" s="9">
        <v>26246</v>
      </c>
      <c r="Q73" s="9">
        <v>290600</v>
      </c>
      <c r="R73" s="9">
        <v>161227</v>
      </c>
      <c r="S73" s="9">
        <v>849409</v>
      </c>
      <c r="T73" s="9">
        <v>565352</v>
      </c>
      <c r="U73" s="9">
        <v>187557</v>
      </c>
      <c r="V73" s="9">
        <v>107013</v>
      </c>
      <c r="W73" s="9">
        <v>178388</v>
      </c>
      <c r="X73" s="9">
        <v>172569</v>
      </c>
      <c r="Y73" s="9">
        <v>478000</v>
      </c>
      <c r="Z73" s="9">
        <v>47795</v>
      </c>
      <c r="AA73" s="9">
        <v>149484</v>
      </c>
      <c r="AB73" s="9">
        <v>306739</v>
      </c>
      <c r="AC73" s="9">
        <v>700417</v>
      </c>
      <c r="AD73" s="9">
        <v>711353</v>
      </c>
      <c r="AE73" s="9">
        <v>10566382</v>
      </c>
      <c r="AF73" s="9">
        <v>60436</v>
      </c>
      <c r="AG73" s="9">
        <v>650501</v>
      </c>
      <c r="AH73" s="9">
        <v>623546</v>
      </c>
      <c r="AI73" s="9">
        <v>1251346</v>
      </c>
      <c r="AJ73" s="9">
        <v>493765</v>
      </c>
      <c r="AK73" s="9">
        <v>25317</v>
      </c>
      <c r="AL73" s="9">
        <v>170275</v>
      </c>
      <c r="AM73" s="9">
        <v>186334</v>
      </c>
      <c r="AN73" s="9">
        <v>165677</v>
      </c>
      <c r="AO73" s="9">
        <v>27100</v>
      </c>
      <c r="AP73" s="9">
        <v>39098</v>
      </c>
      <c r="AQ73" s="9">
        <v>1506902</v>
      </c>
      <c r="AR73" s="9">
        <v>0</v>
      </c>
      <c r="AS73" s="9">
        <v>0</v>
      </c>
      <c r="AT73" s="9">
        <v>6402</v>
      </c>
      <c r="AU73" s="9">
        <v>171</v>
      </c>
      <c r="AV73" s="9">
        <v>52</v>
      </c>
      <c r="AW73" s="9">
        <v>273</v>
      </c>
      <c r="AX73" s="9">
        <v>422</v>
      </c>
      <c r="AY73" s="9">
        <v>27055</v>
      </c>
      <c r="AZ73" s="9">
        <v>66475</v>
      </c>
      <c r="BA73" s="9">
        <v>2437</v>
      </c>
      <c r="BB73" s="9">
        <v>269516</v>
      </c>
      <c r="BC73" s="9">
        <v>13940</v>
      </c>
      <c r="BD73" s="9">
        <v>0</v>
      </c>
      <c r="BE73" s="9">
        <v>0</v>
      </c>
      <c r="BF73" s="9">
        <v>0</v>
      </c>
      <c r="BG73" s="9">
        <v>67993</v>
      </c>
      <c r="BH73" s="9">
        <v>849</v>
      </c>
      <c r="BI73" s="9">
        <v>2286</v>
      </c>
      <c r="BJ73" s="9">
        <v>10558</v>
      </c>
      <c r="BK73" s="9">
        <v>29749</v>
      </c>
      <c r="BL73" s="9">
        <v>18310</v>
      </c>
      <c r="BM73" s="9">
        <v>16179</v>
      </c>
      <c r="BN73" s="9">
        <v>1384380</v>
      </c>
      <c r="BO73" s="9">
        <v>36715</v>
      </c>
      <c r="BP73" s="9">
        <v>0</v>
      </c>
      <c r="BQ73" s="9">
        <v>23645149</v>
      </c>
      <c r="BR73" s="9">
        <v>6483188</v>
      </c>
      <c r="BS73" s="9">
        <v>0</v>
      </c>
      <c r="BT73" s="9">
        <v>1629680</v>
      </c>
      <c r="BU73" s="9">
        <v>0</v>
      </c>
      <c r="BV73" s="9">
        <v>314200</v>
      </c>
      <c r="BW73" s="9">
        <v>3144757</v>
      </c>
      <c r="BX73" s="9">
        <v>11571825</v>
      </c>
      <c r="BY73" s="9">
        <v>35216974</v>
      </c>
      <c r="BZ73" s="13">
        <v>35216974</v>
      </c>
    </row>
    <row r="74" spans="1:78" x14ac:dyDescent="0.2">
      <c r="A74" s="8">
        <v>71</v>
      </c>
      <c r="B74" s="8" t="s">
        <v>149</v>
      </c>
      <c r="C74" s="9">
        <v>5354612</v>
      </c>
      <c r="D74" s="9">
        <v>0</v>
      </c>
      <c r="E74" s="9">
        <v>369381</v>
      </c>
      <c r="F74" s="9">
        <v>44782</v>
      </c>
      <c r="G74" s="9">
        <v>540933</v>
      </c>
      <c r="H74" s="9">
        <v>91365</v>
      </c>
      <c r="I74" s="9">
        <v>496379</v>
      </c>
      <c r="J74" s="9">
        <v>407647</v>
      </c>
      <c r="K74" s="9">
        <v>203965</v>
      </c>
      <c r="L74" s="9">
        <v>481520</v>
      </c>
      <c r="M74" s="9">
        <v>977233</v>
      </c>
      <c r="N74" s="9">
        <v>16246</v>
      </c>
      <c r="O74" s="9">
        <v>38307</v>
      </c>
      <c r="P74" s="9">
        <v>13918</v>
      </c>
      <c r="Q74" s="9">
        <v>189033</v>
      </c>
      <c r="R74" s="9">
        <v>34896</v>
      </c>
      <c r="S74" s="9">
        <v>1103959</v>
      </c>
      <c r="T74" s="9">
        <v>246368</v>
      </c>
      <c r="U74" s="9">
        <v>91003</v>
      </c>
      <c r="V74" s="9">
        <v>5087964</v>
      </c>
      <c r="W74" s="9">
        <v>1782956</v>
      </c>
      <c r="X74" s="9">
        <v>215837</v>
      </c>
      <c r="Y74" s="9">
        <v>35225</v>
      </c>
      <c r="Z74" s="9">
        <v>22048</v>
      </c>
      <c r="AA74" s="9">
        <v>30288</v>
      </c>
      <c r="AB74" s="9">
        <v>9783</v>
      </c>
      <c r="AC74" s="9">
        <v>303072</v>
      </c>
      <c r="AD74" s="9">
        <v>2186656</v>
      </c>
      <c r="AE74" s="9">
        <v>581860</v>
      </c>
      <c r="AF74" s="9">
        <v>12239823</v>
      </c>
      <c r="AG74" s="9">
        <v>483336</v>
      </c>
      <c r="AH74" s="9">
        <v>322884</v>
      </c>
      <c r="AI74" s="9">
        <v>557378</v>
      </c>
      <c r="AJ74" s="9">
        <v>1056774</v>
      </c>
      <c r="AK74" s="9">
        <v>40174</v>
      </c>
      <c r="AL74" s="9">
        <v>157948</v>
      </c>
      <c r="AM74" s="9">
        <v>51065</v>
      </c>
      <c r="AN74" s="9">
        <v>123135</v>
      </c>
      <c r="AO74" s="9">
        <v>4759</v>
      </c>
      <c r="AP74" s="9">
        <v>25657</v>
      </c>
      <c r="AQ74" s="9">
        <v>2448852</v>
      </c>
      <c r="AR74" s="9">
        <v>11589034</v>
      </c>
      <c r="AS74" s="9">
        <v>740275</v>
      </c>
      <c r="AT74" s="9">
        <v>668250</v>
      </c>
      <c r="AU74" s="9">
        <v>908839</v>
      </c>
      <c r="AV74" s="9">
        <v>21523587</v>
      </c>
      <c r="AW74" s="9">
        <v>166458</v>
      </c>
      <c r="AX74" s="9">
        <v>1123877</v>
      </c>
      <c r="AY74" s="9">
        <v>2495565</v>
      </c>
      <c r="AZ74" s="9">
        <v>97325</v>
      </c>
      <c r="BA74" s="9">
        <v>5784076</v>
      </c>
      <c r="BB74" s="9">
        <v>8140098</v>
      </c>
      <c r="BC74" s="9">
        <v>265063</v>
      </c>
      <c r="BD74" s="9">
        <v>1019073</v>
      </c>
      <c r="BE74" s="9">
        <v>67422</v>
      </c>
      <c r="BF74" s="9">
        <v>0</v>
      </c>
      <c r="BG74" s="9">
        <v>475554</v>
      </c>
      <c r="BH74" s="9">
        <v>27639</v>
      </c>
      <c r="BI74" s="9">
        <v>171933</v>
      </c>
      <c r="BJ74" s="9">
        <v>393133</v>
      </c>
      <c r="BK74" s="9">
        <v>6191287</v>
      </c>
      <c r="BL74" s="9">
        <v>3820587</v>
      </c>
      <c r="BM74" s="9">
        <v>187336</v>
      </c>
      <c r="BN74" s="9">
        <v>4205184</v>
      </c>
      <c r="BO74" s="9">
        <v>238763</v>
      </c>
      <c r="BP74" s="9">
        <v>8882</v>
      </c>
      <c r="BQ74" s="9">
        <v>108778261</v>
      </c>
      <c r="BR74" s="9">
        <v>27500145</v>
      </c>
      <c r="BS74" s="9">
        <v>0</v>
      </c>
      <c r="BT74" s="9">
        <v>0</v>
      </c>
      <c r="BU74" s="9">
        <v>0</v>
      </c>
      <c r="BV74" s="9">
        <v>3096434</v>
      </c>
      <c r="BW74" s="9">
        <v>27573071</v>
      </c>
      <c r="BX74" s="9">
        <v>58169650</v>
      </c>
      <c r="BY74" s="9">
        <v>166947911</v>
      </c>
      <c r="BZ74" s="13">
        <v>166947911</v>
      </c>
    </row>
    <row r="75" spans="1:78" x14ac:dyDescent="0.2">
      <c r="A75" s="8">
        <v>72</v>
      </c>
      <c r="B75" s="8" t="s">
        <v>150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681482</v>
      </c>
      <c r="W75" s="9">
        <v>4608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1141</v>
      </c>
      <c r="AG75" s="9">
        <v>15695</v>
      </c>
      <c r="AH75" s="9">
        <v>0</v>
      </c>
      <c r="AI75" s="9">
        <v>22862</v>
      </c>
      <c r="AJ75" s="9">
        <v>7201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3664786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274</v>
      </c>
      <c r="BH75" s="9">
        <v>17</v>
      </c>
      <c r="BI75" s="9">
        <v>0</v>
      </c>
      <c r="BJ75" s="9">
        <v>4233</v>
      </c>
      <c r="BK75" s="9">
        <v>338</v>
      </c>
      <c r="BL75" s="9">
        <v>19409</v>
      </c>
      <c r="BM75" s="9">
        <v>1197</v>
      </c>
      <c r="BN75" s="9">
        <v>35681</v>
      </c>
      <c r="BO75" s="9">
        <v>143</v>
      </c>
      <c r="BP75" s="9">
        <v>2225</v>
      </c>
      <c r="BQ75" s="9">
        <v>4461292</v>
      </c>
      <c r="BR75" s="9">
        <v>0</v>
      </c>
      <c r="BS75" s="9">
        <v>0</v>
      </c>
      <c r="BT75" s="9">
        <v>0</v>
      </c>
      <c r="BU75" s="9">
        <v>0</v>
      </c>
      <c r="BV75" s="9">
        <v>78141</v>
      </c>
      <c r="BW75" s="9">
        <v>9341</v>
      </c>
      <c r="BX75" s="9">
        <v>87482</v>
      </c>
      <c r="BY75" s="9">
        <v>4548774</v>
      </c>
      <c r="BZ75" s="13">
        <v>4548774</v>
      </c>
    </row>
    <row r="76" spans="1:78" x14ac:dyDescent="0.2">
      <c r="A76" s="8">
        <v>73</v>
      </c>
      <c r="B76" s="8" t="s">
        <v>151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434756</v>
      </c>
      <c r="K76" s="9">
        <v>217701</v>
      </c>
      <c r="L76" s="9">
        <v>0</v>
      </c>
      <c r="M76" s="9">
        <v>21207</v>
      </c>
      <c r="N76" s="9">
        <v>66</v>
      </c>
      <c r="O76" s="9">
        <v>8774</v>
      </c>
      <c r="P76" s="9">
        <v>1010</v>
      </c>
      <c r="Q76" s="9">
        <v>9986</v>
      </c>
      <c r="R76" s="9">
        <v>679</v>
      </c>
      <c r="S76" s="9">
        <v>2892178</v>
      </c>
      <c r="T76" s="9">
        <v>16196</v>
      </c>
      <c r="U76" s="9">
        <v>60845</v>
      </c>
      <c r="V76" s="9">
        <v>489396</v>
      </c>
      <c r="W76" s="9">
        <v>136438</v>
      </c>
      <c r="X76" s="9">
        <v>29417</v>
      </c>
      <c r="Y76" s="9">
        <v>55129</v>
      </c>
      <c r="Z76" s="9">
        <v>8536</v>
      </c>
      <c r="AA76" s="9">
        <v>190</v>
      </c>
      <c r="AB76" s="9">
        <v>279</v>
      </c>
      <c r="AC76" s="9">
        <v>1045040</v>
      </c>
      <c r="AD76" s="9">
        <v>30866</v>
      </c>
      <c r="AE76" s="9">
        <v>38972</v>
      </c>
      <c r="AF76" s="9">
        <v>7345627</v>
      </c>
      <c r="AG76" s="9">
        <v>8564445</v>
      </c>
      <c r="AH76" s="9">
        <v>722095</v>
      </c>
      <c r="AI76" s="9">
        <v>1393846</v>
      </c>
      <c r="AJ76" s="9">
        <v>650444</v>
      </c>
      <c r="AK76" s="9">
        <v>3820</v>
      </c>
      <c r="AL76" s="9">
        <v>84551</v>
      </c>
      <c r="AM76" s="9">
        <v>10664</v>
      </c>
      <c r="AN76" s="9">
        <v>145374</v>
      </c>
      <c r="AO76" s="9">
        <v>4842</v>
      </c>
      <c r="AP76" s="9">
        <v>1011</v>
      </c>
      <c r="AQ76" s="9">
        <v>0</v>
      </c>
      <c r="AR76" s="9">
        <v>0</v>
      </c>
      <c r="AS76" s="9">
        <v>0</v>
      </c>
      <c r="AT76" s="9">
        <v>31290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9099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24464769</v>
      </c>
      <c r="BR76" s="9">
        <v>0</v>
      </c>
      <c r="BS76" s="9">
        <v>0</v>
      </c>
      <c r="BT76" s="9">
        <v>0</v>
      </c>
      <c r="BU76" s="9">
        <v>0</v>
      </c>
      <c r="BV76" s="9">
        <v>409275</v>
      </c>
      <c r="BW76" s="9">
        <v>936742</v>
      </c>
      <c r="BX76" s="9">
        <v>1346017</v>
      </c>
      <c r="BY76" s="9">
        <v>25810786</v>
      </c>
      <c r="BZ76" s="13">
        <v>25810786</v>
      </c>
    </row>
    <row r="77" spans="1:78" x14ac:dyDescent="0.2">
      <c r="A77" s="8">
        <v>74</v>
      </c>
      <c r="B77" s="8" t="s">
        <v>152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649113</v>
      </c>
      <c r="K77" s="9">
        <v>727123</v>
      </c>
      <c r="L77" s="9">
        <v>0</v>
      </c>
      <c r="M77" s="9">
        <v>401426</v>
      </c>
      <c r="N77" s="9">
        <v>4300</v>
      </c>
      <c r="O77" s="9">
        <v>26391</v>
      </c>
      <c r="P77" s="9">
        <v>1568</v>
      </c>
      <c r="Q77" s="9">
        <v>402647</v>
      </c>
      <c r="R77" s="9">
        <v>98475</v>
      </c>
      <c r="S77" s="9">
        <v>5714756</v>
      </c>
      <c r="T77" s="9">
        <v>28936</v>
      </c>
      <c r="U77" s="9">
        <v>148678</v>
      </c>
      <c r="V77" s="9">
        <v>482697</v>
      </c>
      <c r="W77" s="9">
        <v>1920096</v>
      </c>
      <c r="X77" s="9">
        <v>121366</v>
      </c>
      <c r="Y77" s="9">
        <v>17289</v>
      </c>
      <c r="Z77" s="9">
        <v>6059</v>
      </c>
      <c r="AA77" s="9">
        <v>1797</v>
      </c>
      <c r="AB77" s="9">
        <v>21687</v>
      </c>
      <c r="AC77" s="9">
        <v>307882</v>
      </c>
      <c r="AD77" s="9">
        <v>461255</v>
      </c>
      <c r="AE77" s="9">
        <v>785307</v>
      </c>
      <c r="AF77" s="9">
        <v>246045</v>
      </c>
      <c r="AG77" s="9">
        <v>23080893</v>
      </c>
      <c r="AH77" s="9">
        <v>2870602</v>
      </c>
      <c r="AI77" s="9">
        <v>3495982</v>
      </c>
      <c r="AJ77" s="9">
        <v>176929</v>
      </c>
      <c r="AK77" s="9">
        <v>331344</v>
      </c>
      <c r="AL77" s="9">
        <v>209957</v>
      </c>
      <c r="AM77" s="9">
        <v>27643</v>
      </c>
      <c r="AN77" s="9">
        <v>1758413</v>
      </c>
      <c r="AO77" s="9">
        <v>501351</v>
      </c>
      <c r="AP77" s="9">
        <v>1022</v>
      </c>
      <c r="AQ77" s="9">
        <v>0</v>
      </c>
      <c r="AR77" s="9">
        <v>0</v>
      </c>
      <c r="AS77" s="9">
        <v>0</v>
      </c>
      <c r="AT77" s="9">
        <v>46803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11213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45087045</v>
      </c>
      <c r="BR77" s="9">
        <v>0</v>
      </c>
      <c r="BS77" s="9">
        <v>0</v>
      </c>
      <c r="BT77" s="9">
        <v>0</v>
      </c>
      <c r="BU77" s="9">
        <v>0</v>
      </c>
      <c r="BV77" s="9">
        <v>409657</v>
      </c>
      <c r="BW77" s="9">
        <v>8850076</v>
      </c>
      <c r="BX77" s="9">
        <v>9259733</v>
      </c>
      <c r="BY77" s="9">
        <v>54346778</v>
      </c>
      <c r="BZ77" s="13">
        <v>54346778</v>
      </c>
    </row>
    <row r="78" spans="1:78" x14ac:dyDescent="0.2">
      <c r="A78" s="8">
        <v>75</v>
      </c>
      <c r="B78" s="8" t="s">
        <v>153</v>
      </c>
      <c r="C78" s="9">
        <v>5299900</v>
      </c>
      <c r="D78" s="9">
        <v>0</v>
      </c>
      <c r="E78" s="9">
        <v>0</v>
      </c>
      <c r="F78" s="9">
        <v>6149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730217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6036266</v>
      </c>
      <c r="BR78" s="9">
        <v>0</v>
      </c>
      <c r="BS78" s="9">
        <v>0</v>
      </c>
      <c r="BT78" s="9">
        <v>0</v>
      </c>
      <c r="BU78" s="9">
        <v>0</v>
      </c>
      <c r="BV78" s="9">
        <v>139013</v>
      </c>
      <c r="BW78" s="9">
        <v>67336</v>
      </c>
      <c r="BX78" s="9">
        <v>206349</v>
      </c>
      <c r="BY78" s="9">
        <v>6242615</v>
      </c>
      <c r="BZ78" s="13">
        <v>6242615</v>
      </c>
    </row>
    <row r="79" spans="1:78" x14ac:dyDescent="0.2">
      <c r="A79" s="8">
        <v>76</v>
      </c>
      <c r="B79" s="8" t="s">
        <v>154</v>
      </c>
      <c r="C79" s="9">
        <v>235900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39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558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1508906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54170</v>
      </c>
      <c r="BA79" s="9">
        <v>0</v>
      </c>
      <c r="BB79" s="9">
        <v>1481731</v>
      </c>
      <c r="BC79" s="9">
        <v>97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3281401</v>
      </c>
      <c r="BR79" s="9">
        <v>446844</v>
      </c>
      <c r="BS79" s="9">
        <v>0</v>
      </c>
      <c r="BT79" s="9">
        <v>0</v>
      </c>
      <c r="BU79" s="9">
        <v>0</v>
      </c>
      <c r="BV79" s="9">
        <v>61483</v>
      </c>
      <c r="BW79" s="9">
        <v>0</v>
      </c>
      <c r="BX79" s="9">
        <v>508327</v>
      </c>
      <c r="BY79" s="9">
        <v>3789728</v>
      </c>
      <c r="BZ79" s="13">
        <v>3789728</v>
      </c>
    </row>
    <row r="80" spans="1:78" x14ac:dyDescent="0.2">
      <c r="A80" s="8">
        <v>77</v>
      </c>
      <c r="B80" s="8" t="s">
        <v>155</v>
      </c>
      <c r="C80" s="9">
        <v>0</v>
      </c>
      <c r="D80" s="9">
        <v>0</v>
      </c>
      <c r="E80" s="9">
        <v>0</v>
      </c>
      <c r="F80" s="9">
        <v>25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587530</v>
      </c>
      <c r="T80" s="9">
        <v>56932</v>
      </c>
      <c r="U80" s="9">
        <v>430973</v>
      </c>
      <c r="V80" s="9">
        <v>119185</v>
      </c>
      <c r="W80" s="9">
        <v>75735</v>
      </c>
      <c r="X80" s="9">
        <v>67441</v>
      </c>
      <c r="Y80" s="9">
        <v>4536</v>
      </c>
      <c r="Z80" s="9">
        <v>4729</v>
      </c>
      <c r="AA80" s="9">
        <v>2763</v>
      </c>
      <c r="AB80" s="9">
        <v>1302</v>
      </c>
      <c r="AC80" s="9">
        <v>38100</v>
      </c>
      <c r="AD80" s="9">
        <v>29412</v>
      </c>
      <c r="AE80" s="9">
        <v>182908</v>
      </c>
      <c r="AF80" s="9">
        <v>437</v>
      </c>
      <c r="AG80" s="9">
        <v>693076</v>
      </c>
      <c r="AH80" s="9">
        <v>9129</v>
      </c>
      <c r="AI80" s="9">
        <v>345591</v>
      </c>
      <c r="AJ80" s="9">
        <v>55837</v>
      </c>
      <c r="AK80" s="9">
        <v>5299</v>
      </c>
      <c r="AL80" s="9">
        <v>86747</v>
      </c>
      <c r="AM80" s="9">
        <v>300729</v>
      </c>
      <c r="AN80" s="9">
        <v>62598</v>
      </c>
      <c r="AO80" s="9">
        <v>6969</v>
      </c>
      <c r="AP80" s="9">
        <v>2741</v>
      </c>
      <c r="AQ80" s="9">
        <v>4904587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8075311</v>
      </c>
      <c r="BR80" s="9">
        <v>0</v>
      </c>
      <c r="BS80" s="9">
        <v>0</v>
      </c>
      <c r="BT80" s="9">
        <v>0</v>
      </c>
      <c r="BU80" s="9">
        <v>0</v>
      </c>
      <c r="BV80" s="9">
        <v>86848</v>
      </c>
      <c r="BW80" s="9">
        <v>1662048</v>
      </c>
      <c r="BX80" s="9">
        <v>1748896</v>
      </c>
      <c r="BY80" s="9">
        <v>9824207</v>
      </c>
      <c r="BZ80" s="13">
        <v>9824207</v>
      </c>
    </row>
    <row r="81" spans="1:78" x14ac:dyDescent="0.2">
      <c r="A81" s="8">
        <v>78</v>
      </c>
      <c r="B81" s="8" t="s">
        <v>156</v>
      </c>
      <c r="C81" s="9">
        <v>0</v>
      </c>
      <c r="D81" s="9">
        <v>1191221</v>
      </c>
      <c r="E81" s="9">
        <v>0</v>
      </c>
      <c r="F81" s="9">
        <v>33710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7189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718842</v>
      </c>
      <c r="AH81" s="9">
        <v>7212875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10845222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405693</v>
      </c>
      <c r="BQ81" s="9">
        <v>20414752</v>
      </c>
      <c r="BR81" s="9">
        <v>0</v>
      </c>
      <c r="BS81" s="9">
        <v>0</v>
      </c>
      <c r="BT81" s="9">
        <v>0</v>
      </c>
      <c r="BU81" s="9">
        <v>0</v>
      </c>
      <c r="BV81" s="9">
        <v>255372</v>
      </c>
      <c r="BW81" s="9">
        <v>7837874</v>
      </c>
      <c r="BX81" s="9">
        <v>8093246</v>
      </c>
      <c r="BY81" s="9">
        <v>28507998</v>
      </c>
      <c r="BZ81" s="13">
        <v>28507998</v>
      </c>
    </row>
    <row r="82" spans="1:78" x14ac:dyDescent="0.2">
      <c r="A82" s="8">
        <v>79</v>
      </c>
      <c r="B82" s="8" t="s">
        <v>157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362</v>
      </c>
      <c r="T82" s="9">
        <v>260</v>
      </c>
      <c r="U82" s="9">
        <v>0</v>
      </c>
      <c r="V82" s="9">
        <v>0</v>
      </c>
      <c r="W82" s="9">
        <v>0</v>
      </c>
      <c r="X82" s="9">
        <v>6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49077</v>
      </c>
      <c r="AH82" s="9">
        <v>2024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13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6042</v>
      </c>
      <c r="BC82" s="9">
        <v>1474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742</v>
      </c>
      <c r="BQ82" s="9">
        <v>60000</v>
      </c>
      <c r="BR82" s="9">
        <v>10901501</v>
      </c>
      <c r="BS82" s="9">
        <v>0</v>
      </c>
      <c r="BT82" s="9">
        <v>0</v>
      </c>
      <c r="BU82" s="9">
        <v>0</v>
      </c>
      <c r="BV82" s="9">
        <v>144660</v>
      </c>
      <c r="BW82" s="9">
        <v>1239834</v>
      </c>
      <c r="BX82" s="9">
        <v>12285995</v>
      </c>
      <c r="BY82" s="9">
        <v>12345995</v>
      </c>
      <c r="BZ82" s="13">
        <v>12345995</v>
      </c>
    </row>
    <row r="83" spans="1:78" x14ac:dyDescent="0.2">
      <c r="A83" s="8">
        <v>80</v>
      </c>
      <c r="B83" s="8" t="s">
        <v>158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4733590</v>
      </c>
      <c r="T83" s="9">
        <v>637173</v>
      </c>
      <c r="U83" s="9">
        <v>94149</v>
      </c>
      <c r="V83" s="9">
        <v>38666</v>
      </c>
      <c r="W83" s="9">
        <v>0</v>
      </c>
      <c r="X83" s="9">
        <v>77905</v>
      </c>
      <c r="Y83" s="9">
        <v>19395</v>
      </c>
      <c r="Z83" s="9">
        <v>57706</v>
      </c>
      <c r="AA83" s="9">
        <v>15037</v>
      </c>
      <c r="AB83" s="9">
        <v>0</v>
      </c>
      <c r="AC83" s="9">
        <v>144677</v>
      </c>
      <c r="AD83" s="9">
        <v>18693</v>
      </c>
      <c r="AE83" s="9">
        <v>247194</v>
      </c>
      <c r="AF83" s="9">
        <v>16710</v>
      </c>
      <c r="AG83" s="9">
        <v>1184751</v>
      </c>
      <c r="AH83" s="9">
        <v>0</v>
      </c>
      <c r="AI83" s="9">
        <v>4387165</v>
      </c>
      <c r="AJ83" s="9">
        <v>38378</v>
      </c>
      <c r="AK83" s="9">
        <v>18747</v>
      </c>
      <c r="AL83" s="9">
        <v>24685</v>
      </c>
      <c r="AM83" s="9">
        <v>22456</v>
      </c>
      <c r="AN83" s="9">
        <v>330300</v>
      </c>
      <c r="AO83" s="9">
        <v>10922</v>
      </c>
      <c r="AP83" s="9">
        <v>1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12118300</v>
      </c>
      <c r="BR83" s="9">
        <v>0</v>
      </c>
      <c r="BS83" s="9">
        <v>0</v>
      </c>
      <c r="BT83" s="9">
        <v>0</v>
      </c>
      <c r="BU83" s="9">
        <v>0</v>
      </c>
      <c r="BV83" s="9">
        <v>180702</v>
      </c>
      <c r="BW83" s="9">
        <v>0</v>
      </c>
      <c r="BX83" s="9">
        <v>180702</v>
      </c>
      <c r="BY83" s="9">
        <v>12299002</v>
      </c>
      <c r="BZ83" s="13">
        <v>12299002</v>
      </c>
    </row>
    <row r="84" spans="1:78" x14ac:dyDescent="0.2">
      <c r="A84" s="8">
        <v>81</v>
      </c>
      <c r="B84" s="8" t="s">
        <v>159</v>
      </c>
      <c r="C84" s="9">
        <v>0</v>
      </c>
      <c r="D84" s="9">
        <v>0</v>
      </c>
      <c r="E84" s="9">
        <v>0</v>
      </c>
      <c r="F84" s="9">
        <v>5876</v>
      </c>
      <c r="G84" s="9">
        <v>552639</v>
      </c>
      <c r="H84" s="9">
        <v>2600018</v>
      </c>
      <c r="I84" s="9">
        <v>810355</v>
      </c>
      <c r="J84" s="9">
        <v>25016</v>
      </c>
      <c r="K84" s="9">
        <v>5276</v>
      </c>
      <c r="L84" s="9">
        <v>0</v>
      </c>
      <c r="M84" s="9">
        <v>911355</v>
      </c>
      <c r="N84" s="9">
        <v>4518</v>
      </c>
      <c r="O84" s="9">
        <v>29594</v>
      </c>
      <c r="P84" s="9">
        <v>6999</v>
      </c>
      <c r="Q84" s="9">
        <v>25204</v>
      </c>
      <c r="R84" s="9">
        <v>15485</v>
      </c>
      <c r="S84" s="9">
        <v>1308314</v>
      </c>
      <c r="T84" s="9">
        <v>63508</v>
      </c>
      <c r="U84" s="9">
        <v>267484</v>
      </c>
      <c r="V84" s="9">
        <v>213844</v>
      </c>
      <c r="W84" s="9">
        <v>102052</v>
      </c>
      <c r="X84" s="9">
        <v>55708</v>
      </c>
      <c r="Y84" s="9">
        <v>98342</v>
      </c>
      <c r="Z84" s="9">
        <v>1434</v>
      </c>
      <c r="AA84" s="9">
        <v>7285</v>
      </c>
      <c r="AB84" s="9">
        <v>3352</v>
      </c>
      <c r="AC84" s="9">
        <v>70928</v>
      </c>
      <c r="AD84" s="9">
        <v>348378</v>
      </c>
      <c r="AE84" s="9">
        <v>408008</v>
      </c>
      <c r="AF84" s="9">
        <v>179979</v>
      </c>
      <c r="AG84" s="9">
        <v>856400</v>
      </c>
      <c r="AH84" s="9">
        <v>178258</v>
      </c>
      <c r="AI84" s="9">
        <v>631081</v>
      </c>
      <c r="AJ84" s="9">
        <v>190975</v>
      </c>
      <c r="AK84" s="9">
        <v>154105</v>
      </c>
      <c r="AL84" s="9">
        <v>439903</v>
      </c>
      <c r="AM84" s="9">
        <v>38833</v>
      </c>
      <c r="AN84" s="9">
        <v>70264</v>
      </c>
      <c r="AO84" s="9">
        <v>302942</v>
      </c>
      <c r="AP84" s="9">
        <v>1658</v>
      </c>
      <c r="AQ84" s="9">
        <v>374602</v>
      </c>
      <c r="AR84" s="9">
        <v>0</v>
      </c>
      <c r="AS84" s="9">
        <v>0</v>
      </c>
      <c r="AT84" s="9">
        <v>4216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128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11364316</v>
      </c>
      <c r="BR84" s="9">
        <v>2195286</v>
      </c>
      <c r="BS84" s="9">
        <v>0</v>
      </c>
      <c r="BT84" s="9">
        <v>0</v>
      </c>
      <c r="BU84" s="9">
        <v>0</v>
      </c>
      <c r="BV84" s="9">
        <v>162329</v>
      </c>
      <c r="BW84" s="9">
        <v>354390</v>
      </c>
      <c r="BX84" s="9">
        <v>2712005</v>
      </c>
      <c r="BY84" s="9">
        <v>14076321</v>
      </c>
      <c r="BZ84" s="13">
        <v>14076321</v>
      </c>
    </row>
    <row r="85" spans="1:78" x14ac:dyDescent="0.2">
      <c r="A85" s="8">
        <v>82</v>
      </c>
      <c r="B85" s="8" t="s">
        <v>160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8181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16296986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16305167</v>
      </c>
      <c r="BR85" s="9">
        <v>0</v>
      </c>
      <c r="BS85" s="9">
        <v>0</v>
      </c>
      <c r="BT85" s="9">
        <v>0</v>
      </c>
      <c r="BU85" s="9">
        <v>0</v>
      </c>
      <c r="BV85" s="9">
        <v>54828</v>
      </c>
      <c r="BW85" s="9">
        <v>193163</v>
      </c>
      <c r="BX85" s="9">
        <v>247991</v>
      </c>
      <c r="BY85" s="9">
        <v>16553158</v>
      </c>
      <c r="BZ85" s="13">
        <v>16553158</v>
      </c>
    </row>
    <row r="86" spans="1:78" x14ac:dyDescent="0.2">
      <c r="A86" s="8">
        <v>83</v>
      </c>
      <c r="B86" s="8" t="s">
        <v>161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13263</v>
      </c>
      <c r="R86" s="9">
        <v>11928</v>
      </c>
      <c r="S86" s="9">
        <v>155</v>
      </c>
      <c r="T86" s="9">
        <v>0</v>
      </c>
      <c r="U86" s="9">
        <v>0</v>
      </c>
      <c r="V86" s="9">
        <v>152539</v>
      </c>
      <c r="W86" s="9">
        <v>1863595</v>
      </c>
      <c r="X86" s="9">
        <v>80624</v>
      </c>
      <c r="Y86" s="9">
        <v>29524</v>
      </c>
      <c r="Z86" s="9">
        <v>564</v>
      </c>
      <c r="AA86" s="9">
        <v>830</v>
      </c>
      <c r="AB86" s="9">
        <v>15519</v>
      </c>
      <c r="AC86" s="9">
        <v>145304</v>
      </c>
      <c r="AD86" s="9">
        <v>64004</v>
      </c>
      <c r="AE86" s="9">
        <v>127765</v>
      </c>
      <c r="AF86" s="9">
        <v>15746</v>
      </c>
      <c r="AG86" s="9">
        <v>54984</v>
      </c>
      <c r="AH86" s="9">
        <v>9001</v>
      </c>
      <c r="AI86" s="9">
        <v>63720</v>
      </c>
      <c r="AJ86" s="9">
        <v>3608855</v>
      </c>
      <c r="AK86" s="9">
        <v>17149</v>
      </c>
      <c r="AL86" s="9">
        <v>14141</v>
      </c>
      <c r="AM86" s="9">
        <v>1201</v>
      </c>
      <c r="AN86" s="9">
        <v>46053</v>
      </c>
      <c r="AO86" s="9">
        <v>5139</v>
      </c>
      <c r="AP86" s="9">
        <v>12040</v>
      </c>
      <c r="AQ86" s="9">
        <v>23199335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2185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29555163</v>
      </c>
      <c r="BR86" s="9">
        <v>520776</v>
      </c>
      <c r="BS86" s="9">
        <v>0</v>
      </c>
      <c r="BT86" s="9">
        <v>0</v>
      </c>
      <c r="BU86" s="9">
        <v>0</v>
      </c>
      <c r="BV86" s="9">
        <v>407066</v>
      </c>
      <c r="BW86" s="9">
        <v>1811485</v>
      </c>
      <c r="BX86" s="9">
        <v>2739327</v>
      </c>
      <c r="BY86" s="9">
        <v>32294490</v>
      </c>
      <c r="BZ86" s="13">
        <v>32294490</v>
      </c>
    </row>
    <row r="87" spans="1:78" x14ac:dyDescent="0.2">
      <c r="A87" s="8">
        <v>84</v>
      </c>
      <c r="B87" s="8" t="s">
        <v>162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2230046</v>
      </c>
      <c r="W87" s="9">
        <v>3900780</v>
      </c>
      <c r="X87" s="9">
        <v>166112</v>
      </c>
      <c r="Y87" s="9">
        <v>3872</v>
      </c>
      <c r="Z87" s="9">
        <v>0</v>
      </c>
      <c r="AA87" s="9">
        <v>0</v>
      </c>
      <c r="AB87" s="9">
        <v>9543</v>
      </c>
      <c r="AC87" s="9">
        <v>75193</v>
      </c>
      <c r="AD87" s="9">
        <v>365729</v>
      </c>
      <c r="AE87" s="9">
        <v>342148</v>
      </c>
      <c r="AF87" s="9">
        <v>0</v>
      </c>
      <c r="AG87" s="9">
        <v>0</v>
      </c>
      <c r="AH87" s="9">
        <v>0</v>
      </c>
      <c r="AI87" s="9">
        <v>122544</v>
      </c>
      <c r="AJ87" s="9">
        <v>27480</v>
      </c>
      <c r="AK87" s="9">
        <v>0</v>
      </c>
      <c r="AL87" s="9">
        <v>0</v>
      </c>
      <c r="AM87" s="9">
        <v>0</v>
      </c>
      <c r="AN87" s="9">
        <v>925</v>
      </c>
      <c r="AO87" s="9">
        <v>3173</v>
      </c>
      <c r="AP87" s="9">
        <v>289</v>
      </c>
      <c r="AQ87" s="9">
        <v>3777821</v>
      </c>
      <c r="AR87" s="9">
        <v>0</v>
      </c>
      <c r="AS87" s="9">
        <v>0</v>
      </c>
      <c r="AT87" s="9">
        <v>240</v>
      </c>
      <c r="AU87" s="9">
        <v>0</v>
      </c>
      <c r="AV87" s="9">
        <v>0</v>
      </c>
      <c r="AW87" s="9">
        <v>8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230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11026133</v>
      </c>
      <c r="BR87" s="9">
        <v>0</v>
      </c>
      <c r="BS87" s="9">
        <v>0</v>
      </c>
      <c r="BT87" s="9">
        <v>0</v>
      </c>
      <c r="BU87" s="9">
        <v>0</v>
      </c>
      <c r="BV87" s="9">
        <v>193928</v>
      </c>
      <c r="BW87" s="9">
        <v>818690</v>
      </c>
      <c r="BX87" s="9">
        <v>1012618</v>
      </c>
      <c r="BY87" s="9">
        <v>12038751</v>
      </c>
      <c r="BZ87" s="13">
        <v>12038751</v>
      </c>
    </row>
    <row r="88" spans="1:78" x14ac:dyDescent="0.2">
      <c r="A88" s="8">
        <v>85</v>
      </c>
      <c r="B88" s="8" t="s">
        <v>163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9335015</v>
      </c>
      <c r="W88" s="9">
        <v>554321</v>
      </c>
      <c r="X88" s="9">
        <v>3199875</v>
      </c>
      <c r="Y88" s="9">
        <v>27103</v>
      </c>
      <c r="Z88" s="9">
        <v>0</v>
      </c>
      <c r="AA88" s="9">
        <v>0</v>
      </c>
      <c r="AB88" s="9">
        <v>3862</v>
      </c>
      <c r="AC88" s="9">
        <v>1715641</v>
      </c>
      <c r="AD88" s="9">
        <v>4559136</v>
      </c>
      <c r="AE88" s="9">
        <v>8243507</v>
      </c>
      <c r="AF88" s="9">
        <v>0</v>
      </c>
      <c r="AG88" s="9">
        <v>7850</v>
      </c>
      <c r="AH88" s="9">
        <v>0</v>
      </c>
      <c r="AI88" s="9">
        <v>18254</v>
      </c>
      <c r="AJ88" s="9">
        <v>152838</v>
      </c>
      <c r="AK88" s="9">
        <v>24525</v>
      </c>
      <c r="AL88" s="9">
        <v>0</v>
      </c>
      <c r="AM88" s="9">
        <v>0</v>
      </c>
      <c r="AN88" s="9">
        <v>569029</v>
      </c>
      <c r="AO88" s="9">
        <v>8880</v>
      </c>
      <c r="AP88" s="9">
        <v>12315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28432151</v>
      </c>
      <c r="BR88" s="9">
        <v>0</v>
      </c>
      <c r="BS88" s="9">
        <v>0</v>
      </c>
      <c r="BT88" s="9">
        <v>0</v>
      </c>
      <c r="BU88" s="9">
        <v>0</v>
      </c>
      <c r="BV88" s="9">
        <v>364682</v>
      </c>
      <c r="BW88" s="9">
        <v>220425</v>
      </c>
      <c r="BX88" s="9">
        <v>585107</v>
      </c>
      <c r="BY88" s="9">
        <v>29017258</v>
      </c>
      <c r="BZ88" s="13">
        <v>29017258</v>
      </c>
    </row>
    <row r="89" spans="1:78" x14ac:dyDescent="0.2">
      <c r="A89" s="8">
        <v>86</v>
      </c>
      <c r="B89" s="8" t="s">
        <v>164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842818</v>
      </c>
      <c r="I89" s="9">
        <v>204985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6330444</v>
      </c>
      <c r="W89" s="9">
        <v>0</v>
      </c>
      <c r="X89" s="9">
        <v>2110567</v>
      </c>
      <c r="Y89" s="9">
        <v>23304</v>
      </c>
      <c r="Z89" s="9">
        <v>9</v>
      </c>
      <c r="AA89" s="9">
        <v>90673</v>
      </c>
      <c r="AB89" s="9">
        <v>24322</v>
      </c>
      <c r="AC89" s="9">
        <v>259763</v>
      </c>
      <c r="AD89" s="9">
        <v>1205204</v>
      </c>
      <c r="AE89" s="9">
        <v>2162937</v>
      </c>
      <c r="AF89" s="9">
        <v>472286</v>
      </c>
      <c r="AG89" s="9">
        <v>15239</v>
      </c>
      <c r="AH89" s="9">
        <v>1188</v>
      </c>
      <c r="AI89" s="9">
        <v>64680</v>
      </c>
      <c r="AJ89" s="9">
        <v>174878</v>
      </c>
      <c r="AK89" s="9">
        <v>1714</v>
      </c>
      <c r="AL89" s="9">
        <v>23018</v>
      </c>
      <c r="AM89" s="9">
        <v>2089</v>
      </c>
      <c r="AN89" s="9">
        <v>498571</v>
      </c>
      <c r="AO89" s="9">
        <v>7536</v>
      </c>
      <c r="AP89" s="9">
        <v>13137</v>
      </c>
      <c r="AQ89" s="9">
        <v>24978008</v>
      </c>
      <c r="AR89" s="9">
        <v>5341201</v>
      </c>
      <c r="AS89" s="9">
        <v>2535204</v>
      </c>
      <c r="AT89" s="9">
        <v>32381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47416156</v>
      </c>
      <c r="BR89" s="9">
        <v>0</v>
      </c>
      <c r="BS89" s="9">
        <v>0</v>
      </c>
      <c r="BT89" s="9">
        <v>0</v>
      </c>
      <c r="BU89" s="9">
        <v>0</v>
      </c>
      <c r="BV89" s="9">
        <v>509009</v>
      </c>
      <c r="BW89" s="9">
        <v>6573875</v>
      </c>
      <c r="BX89" s="9">
        <v>7082884</v>
      </c>
      <c r="BY89" s="9">
        <v>54499040</v>
      </c>
      <c r="BZ89" s="13">
        <v>54499040</v>
      </c>
    </row>
    <row r="90" spans="1:78" x14ac:dyDescent="0.2">
      <c r="A90" s="8">
        <v>87</v>
      </c>
      <c r="B90" s="8" t="s">
        <v>165</v>
      </c>
      <c r="C90" s="9">
        <v>0</v>
      </c>
      <c r="D90" s="9">
        <v>0</v>
      </c>
      <c r="E90" s="9">
        <v>1769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2414977</v>
      </c>
      <c r="X90" s="9">
        <v>5029474</v>
      </c>
      <c r="Y90" s="9">
        <v>531592</v>
      </c>
      <c r="Z90" s="9">
        <v>22764</v>
      </c>
      <c r="AA90" s="9">
        <v>955133</v>
      </c>
      <c r="AB90" s="9">
        <v>103381</v>
      </c>
      <c r="AC90" s="9">
        <v>7290678</v>
      </c>
      <c r="AD90" s="9">
        <v>3662364</v>
      </c>
      <c r="AE90" s="9">
        <v>8640157</v>
      </c>
      <c r="AF90" s="9">
        <v>0</v>
      </c>
      <c r="AG90" s="9">
        <v>580245</v>
      </c>
      <c r="AH90" s="9">
        <v>40649</v>
      </c>
      <c r="AI90" s="9">
        <v>415158</v>
      </c>
      <c r="AJ90" s="9">
        <v>702601</v>
      </c>
      <c r="AK90" s="9">
        <v>19928</v>
      </c>
      <c r="AL90" s="9">
        <v>205495</v>
      </c>
      <c r="AM90" s="9">
        <v>124686</v>
      </c>
      <c r="AN90" s="9">
        <v>571524</v>
      </c>
      <c r="AO90" s="9">
        <v>21427</v>
      </c>
      <c r="AP90" s="9">
        <v>94687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31428689</v>
      </c>
      <c r="BR90" s="9">
        <v>0</v>
      </c>
      <c r="BS90" s="9">
        <v>0</v>
      </c>
      <c r="BT90" s="9">
        <v>0</v>
      </c>
      <c r="BU90" s="9">
        <v>0</v>
      </c>
      <c r="BV90" s="9">
        <v>402966</v>
      </c>
      <c r="BW90" s="9">
        <v>3133913</v>
      </c>
      <c r="BX90" s="9">
        <v>3536879</v>
      </c>
      <c r="BY90" s="9">
        <v>34965568</v>
      </c>
      <c r="BZ90" s="13">
        <v>34965568</v>
      </c>
    </row>
    <row r="91" spans="1:78" x14ac:dyDescent="0.2">
      <c r="A91" s="8">
        <v>88</v>
      </c>
      <c r="B91" s="8" t="s">
        <v>166</v>
      </c>
      <c r="C91" s="9">
        <v>4202</v>
      </c>
      <c r="D91" s="9">
        <v>0</v>
      </c>
      <c r="E91" s="9">
        <v>196219</v>
      </c>
      <c r="F91" s="9">
        <v>51</v>
      </c>
      <c r="G91" s="9">
        <v>147468</v>
      </c>
      <c r="H91" s="9">
        <v>34009</v>
      </c>
      <c r="I91" s="9">
        <v>6060</v>
      </c>
      <c r="J91" s="9">
        <v>543857</v>
      </c>
      <c r="K91" s="9">
        <v>12637</v>
      </c>
      <c r="L91" s="9">
        <v>85162</v>
      </c>
      <c r="M91" s="9">
        <v>28877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6365</v>
      </c>
      <c r="T91" s="9">
        <v>106</v>
      </c>
      <c r="U91" s="9">
        <v>1179</v>
      </c>
      <c r="V91" s="9">
        <v>32066</v>
      </c>
      <c r="W91" s="9">
        <v>1221</v>
      </c>
      <c r="X91" s="9">
        <v>178018</v>
      </c>
      <c r="Y91" s="9">
        <v>3941</v>
      </c>
      <c r="Z91" s="9">
        <v>0</v>
      </c>
      <c r="AA91" s="9">
        <v>21638</v>
      </c>
      <c r="AB91" s="9">
        <v>43</v>
      </c>
      <c r="AC91" s="9">
        <v>252303</v>
      </c>
      <c r="AD91" s="9">
        <v>205866</v>
      </c>
      <c r="AE91" s="9">
        <v>483187</v>
      </c>
      <c r="AF91" s="9">
        <v>0</v>
      </c>
      <c r="AG91" s="9">
        <v>0</v>
      </c>
      <c r="AH91" s="9">
        <v>0</v>
      </c>
      <c r="AI91" s="9">
        <v>20702</v>
      </c>
      <c r="AJ91" s="9">
        <v>11691</v>
      </c>
      <c r="AK91" s="9">
        <v>10668</v>
      </c>
      <c r="AL91" s="9">
        <v>624</v>
      </c>
      <c r="AM91" s="9">
        <v>17</v>
      </c>
      <c r="AN91" s="9">
        <v>34372</v>
      </c>
      <c r="AO91" s="9">
        <v>719</v>
      </c>
      <c r="AP91" s="9">
        <v>10517</v>
      </c>
      <c r="AQ91" s="9">
        <v>935573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679598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14314</v>
      </c>
      <c r="BQ91" s="9">
        <v>3963270</v>
      </c>
      <c r="BR91" s="9">
        <v>268235</v>
      </c>
      <c r="BS91" s="9">
        <v>0</v>
      </c>
      <c r="BT91" s="9">
        <v>0</v>
      </c>
      <c r="BU91" s="9">
        <v>0</v>
      </c>
      <c r="BV91" s="9">
        <v>51262</v>
      </c>
      <c r="BW91" s="9">
        <v>454266</v>
      </c>
      <c r="BX91" s="9">
        <v>773763</v>
      </c>
      <c r="BY91" s="9">
        <v>4737033</v>
      </c>
      <c r="BZ91" s="13">
        <v>4737033</v>
      </c>
    </row>
    <row r="92" spans="1:78" x14ac:dyDescent="0.2">
      <c r="A92" s="8">
        <v>89</v>
      </c>
      <c r="B92" s="8" t="s">
        <v>167</v>
      </c>
      <c r="C92" s="9">
        <v>0</v>
      </c>
      <c r="D92" s="9">
        <v>0</v>
      </c>
      <c r="E92" s="9">
        <v>90728</v>
      </c>
      <c r="F92" s="9">
        <v>25663</v>
      </c>
      <c r="G92" s="9">
        <v>228512</v>
      </c>
      <c r="H92" s="9">
        <v>0</v>
      </c>
      <c r="I92" s="9">
        <v>4828</v>
      </c>
      <c r="J92" s="9">
        <v>783450</v>
      </c>
      <c r="K92" s="9">
        <v>7775</v>
      </c>
      <c r="L92" s="9">
        <v>45573</v>
      </c>
      <c r="M92" s="9">
        <v>499009</v>
      </c>
      <c r="N92" s="9">
        <v>0</v>
      </c>
      <c r="O92" s="9">
        <v>0</v>
      </c>
      <c r="P92" s="9">
        <v>0</v>
      </c>
      <c r="Q92" s="9">
        <v>22</v>
      </c>
      <c r="R92" s="9">
        <v>0</v>
      </c>
      <c r="S92" s="9">
        <v>513368</v>
      </c>
      <c r="T92" s="9">
        <v>193184</v>
      </c>
      <c r="U92" s="9">
        <v>118185</v>
      </c>
      <c r="V92" s="9">
        <v>2081358</v>
      </c>
      <c r="W92" s="9">
        <v>1573332</v>
      </c>
      <c r="X92" s="9">
        <v>1307796</v>
      </c>
      <c r="Y92" s="9">
        <v>120695</v>
      </c>
      <c r="Z92" s="9">
        <v>23984</v>
      </c>
      <c r="AA92" s="9">
        <v>70721</v>
      </c>
      <c r="AB92" s="9">
        <v>47891</v>
      </c>
      <c r="AC92" s="9">
        <v>1338740</v>
      </c>
      <c r="AD92" s="9">
        <v>964631</v>
      </c>
      <c r="AE92" s="9">
        <v>2474980</v>
      </c>
      <c r="AF92" s="9">
        <v>3301781</v>
      </c>
      <c r="AG92" s="9">
        <v>694467</v>
      </c>
      <c r="AH92" s="9">
        <v>439848</v>
      </c>
      <c r="AI92" s="9">
        <v>224591</v>
      </c>
      <c r="AJ92" s="9">
        <v>519285</v>
      </c>
      <c r="AK92" s="9">
        <v>36855</v>
      </c>
      <c r="AL92" s="9">
        <v>98796</v>
      </c>
      <c r="AM92" s="9">
        <v>43615</v>
      </c>
      <c r="AN92" s="9">
        <v>135899</v>
      </c>
      <c r="AO92" s="9">
        <v>12909</v>
      </c>
      <c r="AP92" s="9">
        <v>60415</v>
      </c>
      <c r="AQ92" s="9">
        <v>7865261</v>
      </c>
      <c r="AR92" s="9">
        <v>0</v>
      </c>
      <c r="AS92" s="9">
        <v>0</v>
      </c>
      <c r="AT92" s="9">
        <v>922</v>
      </c>
      <c r="AU92" s="9">
        <v>0</v>
      </c>
      <c r="AV92" s="9">
        <v>126</v>
      </c>
      <c r="AW92" s="9">
        <v>205</v>
      </c>
      <c r="AX92" s="9">
        <v>0</v>
      </c>
      <c r="AY92" s="9">
        <v>37558</v>
      </c>
      <c r="AZ92" s="9">
        <v>2</v>
      </c>
      <c r="BA92" s="9">
        <v>1212</v>
      </c>
      <c r="BB92" s="9">
        <v>53875</v>
      </c>
      <c r="BC92" s="9">
        <v>636</v>
      </c>
      <c r="BD92" s="9">
        <v>0</v>
      </c>
      <c r="BE92" s="9">
        <v>0</v>
      </c>
      <c r="BF92" s="9">
        <v>0</v>
      </c>
      <c r="BG92" s="9">
        <v>64125</v>
      </c>
      <c r="BH92" s="9">
        <v>7492</v>
      </c>
      <c r="BI92" s="9">
        <v>17707</v>
      </c>
      <c r="BJ92" s="9">
        <v>8283</v>
      </c>
      <c r="BK92" s="9">
        <v>20043</v>
      </c>
      <c r="BL92" s="9">
        <v>2464</v>
      </c>
      <c r="BM92" s="9">
        <v>14578</v>
      </c>
      <c r="BN92" s="9">
        <v>108912</v>
      </c>
      <c r="BO92" s="9">
        <v>12997</v>
      </c>
      <c r="BP92" s="9">
        <v>20425</v>
      </c>
      <c r="BQ92" s="9">
        <v>26319709</v>
      </c>
      <c r="BR92" s="9">
        <v>0</v>
      </c>
      <c r="BS92" s="9">
        <v>0</v>
      </c>
      <c r="BT92" s="9">
        <v>0</v>
      </c>
      <c r="BU92" s="9">
        <v>0</v>
      </c>
      <c r="BV92" s="9">
        <v>673129</v>
      </c>
      <c r="BW92" s="9">
        <v>1351507</v>
      </c>
      <c r="BX92" s="9">
        <v>2024636</v>
      </c>
      <c r="BY92" s="9">
        <v>28344345</v>
      </c>
      <c r="BZ92" s="13">
        <v>28344345</v>
      </c>
    </row>
    <row r="93" spans="1:78" x14ac:dyDescent="0.2">
      <c r="A93" s="8">
        <v>90</v>
      </c>
      <c r="B93" s="8" t="s">
        <v>168</v>
      </c>
      <c r="C93" s="9">
        <v>470323</v>
      </c>
      <c r="D93" s="9">
        <v>9524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1578</v>
      </c>
      <c r="O93" s="9">
        <v>139553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255759</v>
      </c>
      <c r="AE93" s="9">
        <v>25571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5</v>
      </c>
      <c r="AW93" s="9">
        <v>0</v>
      </c>
      <c r="AX93" s="9">
        <v>0</v>
      </c>
      <c r="AY93" s="9">
        <v>4</v>
      </c>
      <c r="AZ93" s="9">
        <v>0</v>
      </c>
      <c r="BA93" s="9">
        <v>55</v>
      </c>
      <c r="BB93" s="9">
        <v>0</v>
      </c>
      <c r="BC93" s="9">
        <v>61</v>
      </c>
      <c r="BD93" s="9">
        <v>0</v>
      </c>
      <c r="BE93" s="9">
        <v>0</v>
      </c>
      <c r="BF93" s="9">
        <v>0</v>
      </c>
      <c r="BG93" s="9">
        <v>46</v>
      </c>
      <c r="BH93" s="9">
        <v>2</v>
      </c>
      <c r="BI93" s="9">
        <v>0</v>
      </c>
      <c r="BJ93" s="9">
        <v>78</v>
      </c>
      <c r="BK93" s="9">
        <v>970</v>
      </c>
      <c r="BL93" s="9">
        <v>24</v>
      </c>
      <c r="BM93" s="9">
        <v>1895</v>
      </c>
      <c r="BN93" s="9">
        <v>8015</v>
      </c>
      <c r="BO93" s="9">
        <v>253</v>
      </c>
      <c r="BP93" s="9">
        <v>0</v>
      </c>
      <c r="BQ93" s="9">
        <v>913716</v>
      </c>
      <c r="BR93" s="9">
        <v>0</v>
      </c>
      <c r="BS93" s="9">
        <v>0</v>
      </c>
      <c r="BT93" s="9">
        <v>5150371</v>
      </c>
      <c r="BU93" s="9">
        <v>0</v>
      </c>
      <c r="BV93" s="9">
        <v>109520</v>
      </c>
      <c r="BW93" s="9">
        <v>747147</v>
      </c>
      <c r="BX93" s="9">
        <v>6007038</v>
      </c>
      <c r="BY93" s="9">
        <v>6920754</v>
      </c>
      <c r="BZ93" s="13">
        <v>6920754</v>
      </c>
    </row>
    <row r="94" spans="1:78" x14ac:dyDescent="0.2">
      <c r="A94" s="8">
        <v>91</v>
      </c>
      <c r="B94" s="8" t="s">
        <v>169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2990</v>
      </c>
      <c r="N94" s="9">
        <v>129</v>
      </c>
      <c r="O94" s="9">
        <v>685</v>
      </c>
      <c r="P94" s="9">
        <v>162</v>
      </c>
      <c r="Q94" s="9">
        <v>512</v>
      </c>
      <c r="R94" s="9">
        <v>299</v>
      </c>
      <c r="S94" s="9">
        <v>10002</v>
      </c>
      <c r="T94" s="9">
        <v>18777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371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44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220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194</v>
      </c>
      <c r="BA94" s="9">
        <v>0</v>
      </c>
      <c r="BB94" s="9">
        <v>0</v>
      </c>
      <c r="BC94" s="9">
        <v>2496</v>
      </c>
      <c r="BD94" s="9">
        <v>0</v>
      </c>
      <c r="BE94" s="9">
        <v>0</v>
      </c>
      <c r="BF94" s="9">
        <v>0</v>
      </c>
      <c r="BG94" s="9">
        <v>0</v>
      </c>
      <c r="BH94" s="9">
        <v>104</v>
      </c>
      <c r="BI94" s="9">
        <v>0</v>
      </c>
      <c r="BJ94" s="9">
        <v>0</v>
      </c>
      <c r="BK94" s="9">
        <v>0</v>
      </c>
      <c r="BL94" s="9">
        <v>0</v>
      </c>
      <c r="BM94" s="9">
        <v>4970</v>
      </c>
      <c r="BN94" s="9">
        <v>0</v>
      </c>
      <c r="BO94" s="9">
        <v>0</v>
      </c>
      <c r="BP94" s="9">
        <v>0</v>
      </c>
      <c r="BQ94" s="9">
        <v>41955</v>
      </c>
      <c r="BR94" s="9">
        <v>0</v>
      </c>
      <c r="BS94" s="9">
        <v>0</v>
      </c>
      <c r="BT94" s="9">
        <v>3452478</v>
      </c>
      <c r="BU94" s="9">
        <v>0</v>
      </c>
      <c r="BV94" s="9">
        <v>66360</v>
      </c>
      <c r="BW94" s="9">
        <v>601899</v>
      </c>
      <c r="BX94" s="9">
        <v>4120737</v>
      </c>
      <c r="BY94" s="9">
        <v>4162692</v>
      </c>
      <c r="BZ94" s="13">
        <v>4162692</v>
      </c>
    </row>
    <row r="95" spans="1:78" x14ac:dyDescent="0.2">
      <c r="A95" s="8">
        <v>92</v>
      </c>
      <c r="B95" s="8" t="s">
        <v>170</v>
      </c>
      <c r="C95" s="9">
        <v>0</v>
      </c>
      <c r="D95" s="9">
        <v>92</v>
      </c>
      <c r="E95" s="9">
        <v>0</v>
      </c>
      <c r="F95" s="9">
        <v>0</v>
      </c>
      <c r="G95" s="9">
        <v>358</v>
      </c>
      <c r="H95" s="9">
        <v>1453</v>
      </c>
      <c r="I95" s="9">
        <v>397</v>
      </c>
      <c r="J95" s="9">
        <v>465</v>
      </c>
      <c r="K95" s="9">
        <v>41</v>
      </c>
      <c r="L95" s="9">
        <v>133</v>
      </c>
      <c r="M95" s="9">
        <v>0</v>
      </c>
      <c r="N95" s="9">
        <v>0</v>
      </c>
      <c r="O95" s="9">
        <v>0</v>
      </c>
      <c r="P95" s="9">
        <v>8</v>
      </c>
      <c r="Q95" s="9">
        <v>0</v>
      </c>
      <c r="R95" s="9">
        <v>0</v>
      </c>
      <c r="S95" s="9">
        <v>0</v>
      </c>
      <c r="T95" s="9">
        <v>93</v>
      </c>
      <c r="U95" s="9">
        <v>40</v>
      </c>
      <c r="V95" s="9">
        <v>3610</v>
      </c>
      <c r="W95" s="9">
        <v>3445</v>
      </c>
      <c r="X95" s="9">
        <v>397</v>
      </c>
      <c r="Y95" s="9">
        <v>196</v>
      </c>
      <c r="Z95" s="9">
        <v>367</v>
      </c>
      <c r="AA95" s="9">
        <v>205</v>
      </c>
      <c r="AB95" s="9">
        <v>71</v>
      </c>
      <c r="AC95" s="9">
        <v>410</v>
      </c>
      <c r="AD95" s="9">
        <v>11291</v>
      </c>
      <c r="AE95" s="9">
        <v>2421</v>
      </c>
      <c r="AF95" s="9">
        <v>101125</v>
      </c>
      <c r="AG95" s="9">
        <v>2301</v>
      </c>
      <c r="AH95" s="9">
        <v>151</v>
      </c>
      <c r="AI95" s="9">
        <v>181</v>
      </c>
      <c r="AJ95" s="9">
        <v>287</v>
      </c>
      <c r="AK95" s="9">
        <v>29</v>
      </c>
      <c r="AL95" s="9">
        <v>93</v>
      </c>
      <c r="AM95" s="9">
        <v>115</v>
      </c>
      <c r="AN95" s="9">
        <v>40</v>
      </c>
      <c r="AO95" s="9">
        <v>16</v>
      </c>
      <c r="AP95" s="9">
        <v>90</v>
      </c>
      <c r="AQ95" s="9">
        <v>1446</v>
      </c>
      <c r="AR95" s="9">
        <v>0</v>
      </c>
      <c r="AS95" s="9">
        <v>0</v>
      </c>
      <c r="AT95" s="9">
        <v>0</v>
      </c>
      <c r="AU95" s="9">
        <v>0</v>
      </c>
      <c r="AV95" s="9">
        <v>18</v>
      </c>
      <c r="AW95" s="9">
        <v>0</v>
      </c>
      <c r="AX95" s="9">
        <v>0</v>
      </c>
      <c r="AY95" s="9">
        <v>0</v>
      </c>
      <c r="AZ95" s="9">
        <v>22</v>
      </c>
      <c r="BA95" s="9">
        <v>147</v>
      </c>
      <c r="BB95" s="9">
        <v>0</v>
      </c>
      <c r="BC95" s="9">
        <v>4</v>
      </c>
      <c r="BD95" s="9">
        <v>0</v>
      </c>
      <c r="BE95" s="9">
        <v>0</v>
      </c>
      <c r="BF95" s="9">
        <v>0</v>
      </c>
      <c r="BG95" s="9">
        <v>2</v>
      </c>
      <c r="BH95" s="9">
        <v>0</v>
      </c>
      <c r="BI95" s="9">
        <v>0</v>
      </c>
      <c r="BJ95" s="9">
        <v>5</v>
      </c>
      <c r="BK95" s="9">
        <v>75</v>
      </c>
      <c r="BL95" s="9">
        <v>2</v>
      </c>
      <c r="BM95" s="9">
        <v>146</v>
      </c>
      <c r="BN95" s="9">
        <v>200</v>
      </c>
      <c r="BO95" s="9">
        <v>19</v>
      </c>
      <c r="BP95" s="9">
        <v>0</v>
      </c>
      <c r="BQ95" s="9">
        <v>132007</v>
      </c>
      <c r="BR95" s="9">
        <v>0</v>
      </c>
      <c r="BS95" s="9">
        <v>0</v>
      </c>
      <c r="BT95" s="9">
        <v>8202087</v>
      </c>
      <c r="BU95" s="9">
        <v>0</v>
      </c>
      <c r="BV95" s="9">
        <v>158789</v>
      </c>
      <c r="BW95" s="9">
        <v>167257</v>
      </c>
      <c r="BX95" s="9">
        <v>8528133</v>
      </c>
      <c r="BY95" s="9">
        <v>8660140</v>
      </c>
      <c r="BZ95" s="13">
        <v>8660140</v>
      </c>
    </row>
    <row r="96" spans="1:78" x14ac:dyDescent="0.2">
      <c r="A96" s="8">
        <v>93</v>
      </c>
      <c r="B96" s="8" t="s">
        <v>171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38143</v>
      </c>
      <c r="I96" s="9">
        <v>10492</v>
      </c>
      <c r="J96" s="9">
        <v>49459</v>
      </c>
      <c r="K96" s="9">
        <v>6679</v>
      </c>
      <c r="L96" s="9">
        <v>533722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2318</v>
      </c>
      <c r="T96" s="9">
        <v>0</v>
      </c>
      <c r="U96" s="9">
        <v>8583</v>
      </c>
      <c r="V96" s="9">
        <v>215448</v>
      </c>
      <c r="W96" s="9">
        <v>27589</v>
      </c>
      <c r="X96" s="9">
        <v>180870</v>
      </c>
      <c r="Y96" s="9">
        <v>15876</v>
      </c>
      <c r="Z96" s="9">
        <v>6520</v>
      </c>
      <c r="AA96" s="9">
        <v>2689</v>
      </c>
      <c r="AB96" s="9">
        <v>13201</v>
      </c>
      <c r="AC96" s="9">
        <v>192908</v>
      </c>
      <c r="AD96" s="9">
        <v>1162685</v>
      </c>
      <c r="AE96" s="9">
        <v>960847</v>
      </c>
      <c r="AF96" s="9">
        <v>2045438</v>
      </c>
      <c r="AG96" s="9">
        <v>14880</v>
      </c>
      <c r="AH96" s="9">
        <v>0</v>
      </c>
      <c r="AI96" s="9">
        <v>23695</v>
      </c>
      <c r="AJ96" s="9">
        <v>3289</v>
      </c>
      <c r="AK96" s="9">
        <v>427596</v>
      </c>
      <c r="AL96" s="9">
        <v>0</v>
      </c>
      <c r="AM96" s="9">
        <v>3709</v>
      </c>
      <c r="AN96" s="9">
        <v>4889</v>
      </c>
      <c r="AO96" s="9">
        <v>962</v>
      </c>
      <c r="AP96" s="9">
        <v>21565</v>
      </c>
      <c r="AQ96" s="9">
        <v>899353</v>
      </c>
      <c r="AR96" s="9">
        <v>0</v>
      </c>
      <c r="AS96" s="9">
        <v>0</v>
      </c>
      <c r="AT96" s="9">
        <v>0</v>
      </c>
      <c r="AU96" s="9">
        <v>0</v>
      </c>
      <c r="AV96" s="9">
        <v>11973</v>
      </c>
      <c r="AW96" s="9">
        <v>406</v>
      </c>
      <c r="AX96" s="9">
        <v>0</v>
      </c>
      <c r="AY96" s="9">
        <v>49</v>
      </c>
      <c r="AZ96" s="9">
        <v>1367</v>
      </c>
      <c r="BA96" s="9">
        <v>33744</v>
      </c>
      <c r="BB96" s="9">
        <v>51813</v>
      </c>
      <c r="BC96" s="9">
        <v>724</v>
      </c>
      <c r="BD96" s="9">
        <v>0</v>
      </c>
      <c r="BE96" s="9">
        <v>0</v>
      </c>
      <c r="BF96" s="9">
        <v>0</v>
      </c>
      <c r="BG96" s="9">
        <v>1012</v>
      </c>
      <c r="BH96" s="9">
        <v>39</v>
      </c>
      <c r="BI96" s="9">
        <v>3944</v>
      </c>
      <c r="BJ96" s="9">
        <v>5125</v>
      </c>
      <c r="BK96" s="9">
        <v>810</v>
      </c>
      <c r="BL96" s="9">
        <v>13297</v>
      </c>
      <c r="BM96" s="9">
        <v>11287</v>
      </c>
      <c r="BN96" s="9">
        <v>12514</v>
      </c>
      <c r="BO96" s="9">
        <v>942</v>
      </c>
      <c r="BP96" s="9">
        <v>0</v>
      </c>
      <c r="BQ96" s="9">
        <v>7022451</v>
      </c>
      <c r="BR96" s="9">
        <v>0</v>
      </c>
      <c r="BS96" s="9">
        <v>0</v>
      </c>
      <c r="BT96" s="9">
        <v>3463908</v>
      </c>
      <c r="BU96" s="9">
        <v>0</v>
      </c>
      <c r="BV96" s="9">
        <v>223824</v>
      </c>
      <c r="BW96" s="9">
        <v>1288909</v>
      </c>
      <c r="BX96" s="9">
        <v>4976641</v>
      </c>
      <c r="BY96" s="9">
        <v>11999092</v>
      </c>
      <c r="BZ96" s="13">
        <v>11999092</v>
      </c>
    </row>
    <row r="97" spans="1:78" x14ac:dyDescent="0.2">
      <c r="A97" s="8">
        <v>94</v>
      </c>
      <c r="B97" s="8" t="s">
        <v>172</v>
      </c>
      <c r="C97" s="9">
        <v>71</v>
      </c>
      <c r="D97" s="9">
        <v>0</v>
      </c>
      <c r="E97" s="9">
        <v>1243</v>
      </c>
      <c r="F97" s="9">
        <v>0</v>
      </c>
      <c r="G97" s="9">
        <v>372</v>
      </c>
      <c r="H97" s="9">
        <v>213</v>
      </c>
      <c r="I97" s="9">
        <v>654</v>
      </c>
      <c r="J97" s="9">
        <v>360</v>
      </c>
      <c r="K97" s="9">
        <v>267</v>
      </c>
      <c r="L97" s="9">
        <v>670</v>
      </c>
      <c r="M97" s="9">
        <v>37147</v>
      </c>
      <c r="N97" s="9">
        <v>794</v>
      </c>
      <c r="O97" s="9">
        <v>5480</v>
      </c>
      <c r="P97" s="9">
        <v>1560</v>
      </c>
      <c r="Q97" s="9">
        <v>14492</v>
      </c>
      <c r="R97" s="9">
        <v>5556</v>
      </c>
      <c r="S97" s="9">
        <v>43586</v>
      </c>
      <c r="T97" s="9">
        <v>14832</v>
      </c>
      <c r="U97" s="9">
        <v>6885</v>
      </c>
      <c r="V97" s="9">
        <v>56649</v>
      </c>
      <c r="W97" s="9">
        <v>42830</v>
      </c>
      <c r="X97" s="9">
        <v>27029</v>
      </c>
      <c r="Y97" s="9">
        <v>18073</v>
      </c>
      <c r="Z97" s="9">
        <v>3017</v>
      </c>
      <c r="AA97" s="9">
        <v>5667</v>
      </c>
      <c r="AB97" s="9">
        <v>5310</v>
      </c>
      <c r="AC97" s="9">
        <v>78380</v>
      </c>
      <c r="AD97" s="9">
        <v>185915</v>
      </c>
      <c r="AE97" s="9">
        <v>301163</v>
      </c>
      <c r="AF97" s="9">
        <v>170057</v>
      </c>
      <c r="AG97" s="9">
        <v>50139</v>
      </c>
      <c r="AH97" s="9">
        <v>32000</v>
      </c>
      <c r="AI97" s="9">
        <v>16123</v>
      </c>
      <c r="AJ97" s="9">
        <v>35093</v>
      </c>
      <c r="AK97" s="9">
        <v>1247</v>
      </c>
      <c r="AL97" s="9">
        <v>7380</v>
      </c>
      <c r="AM97" s="9">
        <v>3872</v>
      </c>
      <c r="AN97" s="9">
        <v>7267</v>
      </c>
      <c r="AO97" s="9">
        <v>960</v>
      </c>
      <c r="AP97" s="9">
        <v>9013</v>
      </c>
      <c r="AQ97" s="9">
        <v>9522</v>
      </c>
      <c r="AR97" s="9">
        <v>7221</v>
      </c>
      <c r="AS97" s="9">
        <v>182</v>
      </c>
      <c r="AT97" s="9">
        <v>51</v>
      </c>
      <c r="AU97" s="9">
        <v>226</v>
      </c>
      <c r="AV97" s="9">
        <v>2068</v>
      </c>
      <c r="AW97" s="9">
        <v>49</v>
      </c>
      <c r="AX97" s="9">
        <v>284</v>
      </c>
      <c r="AY97" s="9">
        <v>3710</v>
      </c>
      <c r="AZ97" s="9">
        <v>117</v>
      </c>
      <c r="BA97" s="9">
        <v>82384</v>
      </c>
      <c r="BB97" s="9">
        <v>14934</v>
      </c>
      <c r="BC97" s="9">
        <v>312</v>
      </c>
      <c r="BD97" s="9">
        <v>15338</v>
      </c>
      <c r="BE97" s="9">
        <v>27</v>
      </c>
      <c r="BF97" s="9">
        <v>0</v>
      </c>
      <c r="BG97" s="9">
        <v>2153</v>
      </c>
      <c r="BH97" s="9">
        <v>123</v>
      </c>
      <c r="BI97" s="9">
        <v>1757</v>
      </c>
      <c r="BJ97" s="9">
        <v>1522</v>
      </c>
      <c r="BK97" s="9">
        <v>11608</v>
      </c>
      <c r="BL97" s="9">
        <v>2138</v>
      </c>
      <c r="BM97" s="9">
        <v>589</v>
      </c>
      <c r="BN97" s="9">
        <v>10411</v>
      </c>
      <c r="BO97" s="9">
        <v>2471</v>
      </c>
      <c r="BP97" s="9">
        <v>9124</v>
      </c>
      <c r="BQ97" s="9">
        <v>1369687</v>
      </c>
      <c r="BR97" s="9">
        <v>2285966</v>
      </c>
      <c r="BS97" s="9">
        <v>0</v>
      </c>
      <c r="BT97" s="9">
        <v>29571237</v>
      </c>
      <c r="BU97" s="9">
        <v>0</v>
      </c>
      <c r="BV97" s="9">
        <v>958401</v>
      </c>
      <c r="BW97" s="9">
        <v>7008064</v>
      </c>
      <c r="BX97" s="9">
        <v>39823668</v>
      </c>
      <c r="BY97" s="9">
        <v>41193355</v>
      </c>
      <c r="BZ97" s="13">
        <v>41193355</v>
      </c>
    </row>
    <row r="98" spans="1:78" x14ac:dyDescent="0.2">
      <c r="A98" s="8">
        <v>95</v>
      </c>
      <c r="B98" s="8" t="s">
        <v>173</v>
      </c>
      <c r="C98" s="9">
        <v>0</v>
      </c>
      <c r="D98" s="9">
        <v>0</v>
      </c>
      <c r="E98" s="9">
        <v>1</v>
      </c>
      <c r="F98" s="9">
        <v>0</v>
      </c>
      <c r="G98" s="9">
        <v>0</v>
      </c>
      <c r="H98" s="9">
        <v>5</v>
      </c>
      <c r="I98" s="9">
        <v>4</v>
      </c>
      <c r="J98" s="9">
        <v>322</v>
      </c>
      <c r="K98" s="9">
        <v>57</v>
      </c>
      <c r="L98" s="9">
        <v>0</v>
      </c>
      <c r="M98" s="9">
        <v>1029</v>
      </c>
      <c r="N98" s="9">
        <v>0</v>
      </c>
      <c r="O98" s="9">
        <v>0</v>
      </c>
      <c r="P98" s="9">
        <v>56</v>
      </c>
      <c r="Q98" s="9">
        <v>0</v>
      </c>
      <c r="R98" s="9">
        <v>102</v>
      </c>
      <c r="S98" s="9">
        <v>25800</v>
      </c>
      <c r="T98" s="9">
        <v>1005</v>
      </c>
      <c r="U98" s="9">
        <v>2661</v>
      </c>
      <c r="V98" s="9">
        <v>2785</v>
      </c>
      <c r="W98" s="9">
        <v>2703</v>
      </c>
      <c r="X98" s="9">
        <v>1640</v>
      </c>
      <c r="Y98" s="9">
        <v>80042</v>
      </c>
      <c r="Z98" s="9">
        <v>2639</v>
      </c>
      <c r="AA98" s="9">
        <v>28073</v>
      </c>
      <c r="AB98" s="9">
        <v>7502</v>
      </c>
      <c r="AC98" s="9">
        <v>51624</v>
      </c>
      <c r="AD98" s="9">
        <v>34317</v>
      </c>
      <c r="AE98" s="9">
        <v>21306</v>
      </c>
      <c r="AF98" s="9">
        <v>881</v>
      </c>
      <c r="AG98" s="9">
        <v>2466</v>
      </c>
      <c r="AH98" s="9">
        <v>2930</v>
      </c>
      <c r="AI98" s="9">
        <v>1309</v>
      </c>
      <c r="AJ98" s="9">
        <v>2486</v>
      </c>
      <c r="AK98" s="9">
        <v>132</v>
      </c>
      <c r="AL98" s="9">
        <v>661</v>
      </c>
      <c r="AM98" s="9">
        <v>685</v>
      </c>
      <c r="AN98" s="9">
        <v>1738</v>
      </c>
      <c r="AO98" s="9">
        <v>121</v>
      </c>
      <c r="AP98" s="9">
        <v>1869</v>
      </c>
      <c r="AQ98" s="9">
        <v>0</v>
      </c>
      <c r="AR98" s="9">
        <v>1031</v>
      </c>
      <c r="AS98" s="9">
        <v>60</v>
      </c>
      <c r="AT98" s="9">
        <v>4</v>
      </c>
      <c r="AU98" s="9">
        <v>73</v>
      </c>
      <c r="AV98" s="9">
        <v>684</v>
      </c>
      <c r="AW98" s="9">
        <v>13</v>
      </c>
      <c r="AX98" s="9">
        <v>100</v>
      </c>
      <c r="AY98" s="9">
        <v>32</v>
      </c>
      <c r="AZ98" s="9">
        <v>16</v>
      </c>
      <c r="BA98" s="9">
        <v>2358</v>
      </c>
      <c r="BB98" s="9">
        <v>2218</v>
      </c>
      <c r="BC98" s="9">
        <v>15</v>
      </c>
      <c r="BD98" s="9">
        <v>0</v>
      </c>
      <c r="BE98" s="9">
        <v>0</v>
      </c>
      <c r="BF98" s="9">
        <v>0</v>
      </c>
      <c r="BG98" s="9">
        <v>2</v>
      </c>
      <c r="BH98" s="9">
        <v>1</v>
      </c>
      <c r="BI98" s="9">
        <v>0</v>
      </c>
      <c r="BJ98" s="9">
        <v>31</v>
      </c>
      <c r="BK98" s="9">
        <v>37</v>
      </c>
      <c r="BL98" s="9">
        <v>116</v>
      </c>
      <c r="BM98" s="9">
        <v>37</v>
      </c>
      <c r="BN98" s="9">
        <v>587</v>
      </c>
      <c r="BO98" s="9">
        <v>5</v>
      </c>
      <c r="BP98" s="9">
        <v>0</v>
      </c>
      <c r="BQ98" s="9">
        <v>286371</v>
      </c>
      <c r="BR98" s="9">
        <v>0</v>
      </c>
      <c r="BS98" s="9">
        <v>0</v>
      </c>
      <c r="BT98" s="9">
        <v>12626151</v>
      </c>
      <c r="BU98" s="9">
        <v>0</v>
      </c>
      <c r="BV98" s="9">
        <v>207835</v>
      </c>
      <c r="BW98" s="9">
        <v>1336006</v>
      </c>
      <c r="BX98" s="9">
        <v>14169992</v>
      </c>
      <c r="BY98" s="9">
        <v>14456363</v>
      </c>
      <c r="BZ98" s="13">
        <v>14456363</v>
      </c>
    </row>
    <row r="99" spans="1:78" x14ac:dyDescent="0.2">
      <c r="A99" s="8">
        <v>96</v>
      </c>
      <c r="B99" s="8" t="s">
        <v>174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3584</v>
      </c>
      <c r="X99" s="9">
        <v>21545</v>
      </c>
      <c r="Y99" s="9">
        <v>53562</v>
      </c>
      <c r="Z99" s="9">
        <v>2784</v>
      </c>
      <c r="AA99" s="9">
        <v>106049</v>
      </c>
      <c r="AB99" s="9">
        <v>59613</v>
      </c>
      <c r="AC99" s="9">
        <v>286430</v>
      </c>
      <c r="AD99" s="9">
        <v>52854</v>
      </c>
      <c r="AE99" s="9">
        <v>413083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5146</v>
      </c>
      <c r="AP99" s="9">
        <v>4642</v>
      </c>
      <c r="AQ99" s="9">
        <v>3548887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175053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4733232</v>
      </c>
      <c r="BR99" s="9">
        <v>0</v>
      </c>
      <c r="BS99" s="9">
        <v>0</v>
      </c>
      <c r="BT99" s="9">
        <v>0</v>
      </c>
      <c r="BU99" s="9">
        <v>0</v>
      </c>
      <c r="BV99" s="9">
        <v>68006</v>
      </c>
      <c r="BW99" s="9">
        <v>835418</v>
      </c>
      <c r="BX99" s="9">
        <v>903424</v>
      </c>
      <c r="BY99" s="9">
        <v>5636656</v>
      </c>
      <c r="BZ99" s="13">
        <v>5636656</v>
      </c>
    </row>
    <row r="100" spans="1:78" x14ac:dyDescent="0.2">
      <c r="A100" s="8">
        <v>97</v>
      </c>
      <c r="B100" s="8" t="s">
        <v>175</v>
      </c>
      <c r="C100" s="9">
        <v>101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113311</v>
      </c>
      <c r="Z100" s="9">
        <v>44725</v>
      </c>
      <c r="AA100" s="9">
        <v>221517</v>
      </c>
      <c r="AB100" s="9">
        <v>26434</v>
      </c>
      <c r="AC100" s="9">
        <v>854934</v>
      </c>
      <c r="AD100" s="9">
        <v>90595</v>
      </c>
      <c r="AE100" s="9">
        <v>322725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733</v>
      </c>
      <c r="AP100" s="9">
        <v>4125</v>
      </c>
      <c r="AQ100" s="9">
        <v>207985</v>
      </c>
      <c r="AR100" s="9">
        <v>0</v>
      </c>
      <c r="AS100" s="9">
        <v>0</v>
      </c>
      <c r="AT100" s="9">
        <v>3517</v>
      </c>
      <c r="AU100" s="9">
        <v>0</v>
      </c>
      <c r="AV100" s="9">
        <v>1042</v>
      </c>
      <c r="AW100" s="9">
        <v>12</v>
      </c>
      <c r="AX100" s="9">
        <v>11</v>
      </c>
      <c r="AY100" s="9">
        <v>387</v>
      </c>
      <c r="AZ100" s="9">
        <v>0</v>
      </c>
      <c r="BA100" s="9">
        <v>416307</v>
      </c>
      <c r="BB100" s="9">
        <v>212335</v>
      </c>
      <c r="BC100" s="9">
        <v>741</v>
      </c>
      <c r="BD100" s="9">
        <v>0</v>
      </c>
      <c r="BE100" s="9">
        <v>0</v>
      </c>
      <c r="BF100" s="9">
        <v>0</v>
      </c>
      <c r="BG100" s="9">
        <v>3</v>
      </c>
      <c r="BH100" s="9">
        <v>26</v>
      </c>
      <c r="BI100" s="9">
        <v>0</v>
      </c>
      <c r="BJ100" s="9">
        <v>0</v>
      </c>
      <c r="BK100" s="9">
        <v>1401</v>
      </c>
      <c r="BL100" s="9">
        <v>43218</v>
      </c>
      <c r="BM100" s="9">
        <v>0</v>
      </c>
      <c r="BN100" s="9">
        <v>193894</v>
      </c>
      <c r="BO100" s="9">
        <v>678</v>
      </c>
      <c r="BP100" s="9">
        <v>0</v>
      </c>
      <c r="BQ100" s="9">
        <v>2760757</v>
      </c>
      <c r="BR100" s="9">
        <v>607749</v>
      </c>
      <c r="BS100" s="9">
        <v>0</v>
      </c>
      <c r="BT100" s="9">
        <v>0</v>
      </c>
      <c r="BU100" s="9">
        <v>0</v>
      </c>
      <c r="BV100" s="9">
        <v>27246</v>
      </c>
      <c r="BW100" s="9">
        <v>140621</v>
      </c>
      <c r="BX100" s="9">
        <v>775616</v>
      </c>
      <c r="BY100" s="9">
        <v>3536373</v>
      </c>
      <c r="BZ100" s="13">
        <v>3536373</v>
      </c>
    </row>
    <row r="101" spans="1:78" x14ac:dyDescent="0.2">
      <c r="A101" s="8">
        <v>98</v>
      </c>
      <c r="B101" s="8" t="s">
        <v>176</v>
      </c>
      <c r="C101" s="9">
        <v>2400</v>
      </c>
      <c r="D101" s="9">
        <v>0</v>
      </c>
      <c r="E101" s="9">
        <v>12001</v>
      </c>
      <c r="F101" s="9">
        <v>0</v>
      </c>
      <c r="G101" s="9">
        <v>8768</v>
      </c>
      <c r="H101" s="9">
        <v>382</v>
      </c>
      <c r="I101" s="9">
        <v>3566</v>
      </c>
      <c r="J101" s="9">
        <v>322</v>
      </c>
      <c r="K101" s="9">
        <v>642</v>
      </c>
      <c r="L101" s="9">
        <v>10835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34088</v>
      </c>
      <c r="V101" s="9">
        <v>61653</v>
      </c>
      <c r="W101" s="9">
        <v>0</v>
      </c>
      <c r="X101" s="9">
        <v>114846</v>
      </c>
      <c r="Y101" s="9">
        <v>106491</v>
      </c>
      <c r="Z101" s="9">
        <v>0</v>
      </c>
      <c r="AA101" s="9">
        <v>0</v>
      </c>
      <c r="AB101" s="9">
        <v>11984</v>
      </c>
      <c r="AC101" s="9">
        <v>501874</v>
      </c>
      <c r="AD101" s="9">
        <v>226689</v>
      </c>
      <c r="AE101" s="9">
        <v>208886</v>
      </c>
      <c r="AF101" s="9">
        <v>0</v>
      </c>
      <c r="AG101" s="9">
        <v>30233</v>
      </c>
      <c r="AH101" s="9">
        <v>0</v>
      </c>
      <c r="AI101" s="9">
        <v>0</v>
      </c>
      <c r="AJ101" s="9">
        <v>0</v>
      </c>
      <c r="AK101" s="9">
        <v>11263</v>
      </c>
      <c r="AL101" s="9">
        <v>0</v>
      </c>
      <c r="AM101" s="9">
        <v>0</v>
      </c>
      <c r="AN101" s="9">
        <v>14879</v>
      </c>
      <c r="AO101" s="9">
        <v>2358</v>
      </c>
      <c r="AP101" s="9">
        <v>7154</v>
      </c>
      <c r="AQ101" s="9">
        <v>107599</v>
      </c>
      <c r="AR101" s="9">
        <v>299651</v>
      </c>
      <c r="AS101" s="9">
        <v>230622</v>
      </c>
      <c r="AT101" s="9">
        <v>497</v>
      </c>
      <c r="AU101" s="9">
        <v>44295</v>
      </c>
      <c r="AV101" s="9">
        <v>361833</v>
      </c>
      <c r="AW101" s="9">
        <v>8406</v>
      </c>
      <c r="AX101" s="9">
        <v>54073</v>
      </c>
      <c r="AY101" s="9">
        <v>82663</v>
      </c>
      <c r="AZ101" s="9">
        <v>6465</v>
      </c>
      <c r="BA101" s="9">
        <v>261727</v>
      </c>
      <c r="BB101" s="9">
        <v>71575</v>
      </c>
      <c r="BC101" s="9">
        <v>206</v>
      </c>
      <c r="BD101" s="9">
        <v>228383</v>
      </c>
      <c r="BE101" s="9">
        <v>5343</v>
      </c>
      <c r="BF101" s="9">
        <v>0</v>
      </c>
      <c r="BG101" s="9">
        <v>17876</v>
      </c>
      <c r="BH101" s="9">
        <v>2957</v>
      </c>
      <c r="BI101" s="9">
        <v>18517</v>
      </c>
      <c r="BJ101" s="9">
        <v>29090</v>
      </c>
      <c r="BK101" s="9">
        <v>40161</v>
      </c>
      <c r="BL101" s="9">
        <v>65525</v>
      </c>
      <c r="BM101" s="9">
        <v>4266</v>
      </c>
      <c r="BN101" s="9">
        <v>144174</v>
      </c>
      <c r="BO101" s="9">
        <v>11723</v>
      </c>
      <c r="BP101" s="9">
        <v>17522</v>
      </c>
      <c r="BQ101" s="9">
        <v>3486463</v>
      </c>
      <c r="BR101" s="9">
        <v>795628</v>
      </c>
      <c r="BS101" s="9">
        <v>0</v>
      </c>
      <c r="BT101" s="9">
        <v>4780300</v>
      </c>
      <c r="BU101" s="9">
        <v>0</v>
      </c>
      <c r="BV101" s="9">
        <v>91465</v>
      </c>
      <c r="BW101" s="9">
        <v>293366</v>
      </c>
      <c r="BX101" s="9">
        <v>5960759</v>
      </c>
      <c r="BY101" s="9">
        <v>9447222</v>
      </c>
      <c r="BZ101" s="13">
        <v>9447222</v>
      </c>
    </row>
    <row r="102" spans="1:78" x14ac:dyDescent="0.2">
      <c r="A102" s="8">
        <v>99</v>
      </c>
      <c r="B102" s="8" t="s">
        <v>177</v>
      </c>
      <c r="C102" s="9">
        <v>0</v>
      </c>
      <c r="D102" s="9">
        <v>0</v>
      </c>
      <c r="E102" s="9">
        <v>0</v>
      </c>
      <c r="F102" s="9">
        <v>0</v>
      </c>
      <c r="G102" s="9">
        <v>6009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48739</v>
      </c>
      <c r="N102" s="9">
        <v>994</v>
      </c>
      <c r="O102" s="9">
        <v>6613</v>
      </c>
      <c r="P102" s="9">
        <v>3266</v>
      </c>
      <c r="Q102" s="9">
        <v>9566</v>
      </c>
      <c r="R102" s="9">
        <v>5067</v>
      </c>
      <c r="S102" s="9">
        <v>162111</v>
      </c>
      <c r="T102" s="9">
        <v>58663</v>
      </c>
      <c r="U102" s="9">
        <v>12692</v>
      </c>
      <c r="V102" s="9">
        <v>153887</v>
      </c>
      <c r="W102" s="9">
        <v>226471</v>
      </c>
      <c r="X102" s="9">
        <v>23063</v>
      </c>
      <c r="Y102" s="9">
        <v>131511</v>
      </c>
      <c r="Z102" s="9">
        <v>214627</v>
      </c>
      <c r="AA102" s="9">
        <v>65173</v>
      </c>
      <c r="AB102" s="9">
        <v>10762</v>
      </c>
      <c r="AC102" s="9">
        <v>40323</v>
      </c>
      <c r="AD102" s="9">
        <v>62813</v>
      </c>
      <c r="AE102" s="9">
        <v>152734</v>
      </c>
      <c r="AF102" s="9">
        <v>50324</v>
      </c>
      <c r="AG102" s="9">
        <v>81581</v>
      </c>
      <c r="AH102" s="9">
        <v>91183</v>
      </c>
      <c r="AI102" s="9">
        <v>83403</v>
      </c>
      <c r="AJ102" s="9">
        <v>107072</v>
      </c>
      <c r="AK102" s="9">
        <v>45430</v>
      </c>
      <c r="AL102" s="9">
        <v>48074</v>
      </c>
      <c r="AM102" s="9">
        <v>61805</v>
      </c>
      <c r="AN102" s="9">
        <v>19107</v>
      </c>
      <c r="AO102" s="9">
        <v>6275</v>
      </c>
      <c r="AP102" s="9">
        <v>19438</v>
      </c>
      <c r="AQ102" s="9">
        <v>0</v>
      </c>
      <c r="AR102" s="9">
        <v>0</v>
      </c>
      <c r="AS102" s="9">
        <v>0</v>
      </c>
      <c r="AT102" s="9">
        <v>110</v>
      </c>
      <c r="AU102" s="9">
        <v>0</v>
      </c>
      <c r="AV102" s="9">
        <v>0</v>
      </c>
      <c r="AW102" s="9">
        <v>0</v>
      </c>
      <c r="AX102" s="9">
        <v>0</v>
      </c>
      <c r="AY102" s="9">
        <v>19</v>
      </c>
      <c r="AZ102" s="9">
        <v>0</v>
      </c>
      <c r="BA102" s="9">
        <v>1251851</v>
      </c>
      <c r="BB102" s="9">
        <v>0</v>
      </c>
      <c r="BC102" s="9">
        <v>166</v>
      </c>
      <c r="BD102" s="9">
        <v>0</v>
      </c>
      <c r="BE102" s="9">
        <v>0</v>
      </c>
      <c r="BF102" s="9">
        <v>0</v>
      </c>
      <c r="BG102" s="9">
        <v>129</v>
      </c>
      <c r="BH102" s="9">
        <v>12</v>
      </c>
      <c r="BI102" s="9">
        <v>10118</v>
      </c>
      <c r="BJ102" s="9">
        <v>214</v>
      </c>
      <c r="BK102" s="9">
        <v>2640</v>
      </c>
      <c r="BL102" s="9">
        <v>87</v>
      </c>
      <c r="BM102" s="9">
        <v>5166</v>
      </c>
      <c r="BN102" s="9">
        <v>111929</v>
      </c>
      <c r="BO102" s="9">
        <v>695</v>
      </c>
      <c r="BP102" s="9">
        <v>134690</v>
      </c>
      <c r="BQ102" s="9">
        <v>3526602</v>
      </c>
      <c r="BR102" s="9">
        <v>2989887</v>
      </c>
      <c r="BS102" s="9">
        <v>0</v>
      </c>
      <c r="BT102" s="9">
        <v>6450994</v>
      </c>
      <c r="BU102" s="9">
        <v>0</v>
      </c>
      <c r="BV102" s="9">
        <v>43963</v>
      </c>
      <c r="BW102" s="9">
        <v>620924</v>
      </c>
      <c r="BX102" s="9">
        <v>10105768</v>
      </c>
      <c r="BY102" s="9">
        <v>13632370</v>
      </c>
      <c r="BZ102" s="13">
        <v>13632370</v>
      </c>
    </row>
    <row r="103" spans="1:78" x14ac:dyDescent="0.2">
      <c r="A103" s="8">
        <v>100</v>
      </c>
      <c r="B103" s="8" t="s">
        <v>178</v>
      </c>
      <c r="C103" s="9">
        <v>0</v>
      </c>
      <c r="D103" s="9">
        <v>0</v>
      </c>
      <c r="E103" s="9">
        <v>69980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9848</v>
      </c>
      <c r="N103" s="9">
        <v>334</v>
      </c>
      <c r="O103" s="9">
        <v>2249</v>
      </c>
      <c r="P103" s="9">
        <v>534</v>
      </c>
      <c r="Q103" s="9">
        <v>1688</v>
      </c>
      <c r="R103" s="9">
        <v>983</v>
      </c>
      <c r="S103" s="9">
        <v>32578</v>
      </c>
      <c r="T103" s="9">
        <v>9621</v>
      </c>
      <c r="U103" s="9">
        <v>3548</v>
      </c>
      <c r="V103" s="9">
        <v>25819</v>
      </c>
      <c r="W103" s="9">
        <v>20598</v>
      </c>
      <c r="X103" s="9">
        <v>6701</v>
      </c>
      <c r="Y103" s="9">
        <v>104625</v>
      </c>
      <c r="Z103" s="9">
        <v>644</v>
      </c>
      <c r="AA103" s="9">
        <v>297057</v>
      </c>
      <c r="AB103" s="9">
        <v>794</v>
      </c>
      <c r="AC103" s="9">
        <v>11969</v>
      </c>
      <c r="AD103" s="9">
        <v>234629</v>
      </c>
      <c r="AE103" s="9">
        <v>268745</v>
      </c>
      <c r="AF103" s="9">
        <v>8431</v>
      </c>
      <c r="AG103" s="9">
        <v>19234</v>
      </c>
      <c r="AH103" s="9">
        <v>10745</v>
      </c>
      <c r="AI103" s="9">
        <v>9706</v>
      </c>
      <c r="AJ103" s="9">
        <v>21420</v>
      </c>
      <c r="AK103" s="9">
        <v>1265</v>
      </c>
      <c r="AL103" s="9">
        <v>6331</v>
      </c>
      <c r="AM103" s="9">
        <v>4990</v>
      </c>
      <c r="AN103" s="9">
        <v>2875</v>
      </c>
      <c r="AO103" s="9">
        <v>378</v>
      </c>
      <c r="AP103" s="9">
        <v>700</v>
      </c>
      <c r="AQ103" s="9">
        <v>0</v>
      </c>
      <c r="AR103" s="9">
        <v>0</v>
      </c>
      <c r="AS103" s="9">
        <v>0</v>
      </c>
      <c r="AT103" s="9">
        <v>1477</v>
      </c>
      <c r="AU103" s="9">
        <v>0</v>
      </c>
      <c r="AV103" s="9">
        <v>0</v>
      </c>
      <c r="AW103" s="9">
        <v>0</v>
      </c>
      <c r="AX103" s="9">
        <v>0</v>
      </c>
      <c r="AY103" s="9">
        <v>11</v>
      </c>
      <c r="AZ103" s="9">
        <v>0</v>
      </c>
      <c r="BA103" s="9">
        <v>194915</v>
      </c>
      <c r="BB103" s="9">
        <v>39253</v>
      </c>
      <c r="BC103" s="9">
        <v>74</v>
      </c>
      <c r="BD103" s="9">
        <v>0</v>
      </c>
      <c r="BE103" s="9">
        <v>0</v>
      </c>
      <c r="BF103" s="9">
        <v>0</v>
      </c>
      <c r="BG103" s="9">
        <v>72</v>
      </c>
      <c r="BH103" s="9">
        <v>0</v>
      </c>
      <c r="BI103" s="9">
        <v>0</v>
      </c>
      <c r="BJ103" s="9">
        <v>107</v>
      </c>
      <c r="BK103" s="9">
        <v>1469</v>
      </c>
      <c r="BL103" s="9">
        <v>39</v>
      </c>
      <c r="BM103" s="9">
        <v>3849</v>
      </c>
      <c r="BN103" s="9">
        <v>12412</v>
      </c>
      <c r="BO103" s="9">
        <v>371</v>
      </c>
      <c r="BP103" s="9">
        <v>0</v>
      </c>
      <c r="BQ103" s="9">
        <v>1443068</v>
      </c>
      <c r="BR103" s="9">
        <v>0</v>
      </c>
      <c r="BS103" s="9">
        <v>0</v>
      </c>
      <c r="BT103" s="9">
        <v>7520483</v>
      </c>
      <c r="BU103" s="9">
        <v>0</v>
      </c>
      <c r="BV103" s="9">
        <v>28234</v>
      </c>
      <c r="BW103" s="9">
        <v>1853298</v>
      </c>
      <c r="BX103" s="9">
        <v>9402015</v>
      </c>
      <c r="BY103" s="9">
        <v>10845083</v>
      </c>
      <c r="BZ103" s="13">
        <v>10845083</v>
      </c>
    </row>
    <row r="104" spans="1:78" x14ac:dyDescent="0.2">
      <c r="A104" s="8">
        <v>101</v>
      </c>
      <c r="B104" s="8" t="s">
        <v>179</v>
      </c>
      <c r="C104" s="9">
        <v>8225</v>
      </c>
      <c r="D104" s="9">
        <v>0</v>
      </c>
      <c r="E104" s="9">
        <v>4425</v>
      </c>
      <c r="F104" s="9">
        <v>0</v>
      </c>
      <c r="G104" s="9">
        <v>1612</v>
      </c>
      <c r="H104" s="9">
        <v>22</v>
      </c>
      <c r="I104" s="9">
        <v>7</v>
      </c>
      <c r="J104" s="9">
        <v>59</v>
      </c>
      <c r="K104" s="9">
        <v>216</v>
      </c>
      <c r="L104" s="9">
        <v>3220</v>
      </c>
      <c r="M104" s="9">
        <v>10498</v>
      </c>
      <c r="N104" s="9">
        <v>214</v>
      </c>
      <c r="O104" s="9">
        <v>1442</v>
      </c>
      <c r="P104" s="9">
        <v>702</v>
      </c>
      <c r="Q104" s="9">
        <v>8077</v>
      </c>
      <c r="R104" s="9">
        <v>1068</v>
      </c>
      <c r="S104" s="9">
        <v>34936</v>
      </c>
      <c r="T104" s="9">
        <v>7710</v>
      </c>
      <c r="U104" s="9">
        <v>2980</v>
      </c>
      <c r="V104" s="9">
        <v>41620</v>
      </c>
      <c r="W104" s="9">
        <v>29810</v>
      </c>
      <c r="X104" s="9">
        <v>10149</v>
      </c>
      <c r="Y104" s="9">
        <v>11922</v>
      </c>
      <c r="Z104" s="9">
        <v>283748</v>
      </c>
      <c r="AA104" s="9">
        <v>101300</v>
      </c>
      <c r="AB104" s="9">
        <v>7332</v>
      </c>
      <c r="AC104" s="9">
        <v>16164</v>
      </c>
      <c r="AD104" s="9">
        <v>32885</v>
      </c>
      <c r="AE104" s="9">
        <v>36506</v>
      </c>
      <c r="AF104" s="9">
        <v>140973</v>
      </c>
      <c r="AG104" s="9">
        <v>29097</v>
      </c>
      <c r="AH104" s="9">
        <v>19485</v>
      </c>
      <c r="AI104" s="9">
        <v>32860</v>
      </c>
      <c r="AJ104" s="9">
        <v>23061</v>
      </c>
      <c r="AK104" s="9">
        <v>323</v>
      </c>
      <c r="AL104" s="9">
        <v>9383</v>
      </c>
      <c r="AM104" s="9">
        <v>12759</v>
      </c>
      <c r="AN104" s="9">
        <v>30371</v>
      </c>
      <c r="AO104" s="9">
        <v>422</v>
      </c>
      <c r="AP104" s="9">
        <v>5620</v>
      </c>
      <c r="AQ104" s="9">
        <v>2197</v>
      </c>
      <c r="AR104" s="9">
        <v>3680</v>
      </c>
      <c r="AS104" s="9">
        <v>14314</v>
      </c>
      <c r="AT104" s="9">
        <v>105</v>
      </c>
      <c r="AU104" s="9">
        <v>6816</v>
      </c>
      <c r="AV104" s="9">
        <v>46584</v>
      </c>
      <c r="AW104" s="9">
        <v>3258</v>
      </c>
      <c r="AX104" s="9">
        <v>31303</v>
      </c>
      <c r="AY104" s="9">
        <v>60135</v>
      </c>
      <c r="AZ104" s="9">
        <v>4322</v>
      </c>
      <c r="BA104" s="9">
        <v>86670</v>
      </c>
      <c r="BB104" s="9">
        <v>2825</v>
      </c>
      <c r="BC104" s="9">
        <v>59</v>
      </c>
      <c r="BD104" s="9">
        <v>9482</v>
      </c>
      <c r="BE104" s="9">
        <v>5143</v>
      </c>
      <c r="BF104" s="9">
        <v>0</v>
      </c>
      <c r="BG104" s="9">
        <v>12629</v>
      </c>
      <c r="BH104" s="9">
        <v>1725</v>
      </c>
      <c r="BI104" s="9">
        <v>784</v>
      </c>
      <c r="BJ104" s="9">
        <v>17755</v>
      </c>
      <c r="BK104" s="9">
        <v>13464</v>
      </c>
      <c r="BL104" s="9">
        <v>5664</v>
      </c>
      <c r="BM104" s="9">
        <v>2972</v>
      </c>
      <c r="BN104" s="9">
        <v>8475</v>
      </c>
      <c r="BO104" s="9">
        <v>7800</v>
      </c>
      <c r="BP104" s="9">
        <v>8186</v>
      </c>
      <c r="BQ104" s="9">
        <v>1317550</v>
      </c>
      <c r="BR104" s="9">
        <v>1077644</v>
      </c>
      <c r="BS104" s="9">
        <v>0</v>
      </c>
      <c r="BT104" s="9">
        <v>4788865</v>
      </c>
      <c r="BU104" s="9">
        <v>0</v>
      </c>
      <c r="BV104" s="9">
        <v>62340</v>
      </c>
      <c r="BW104" s="9">
        <v>268426</v>
      </c>
      <c r="BX104" s="9">
        <v>6197275</v>
      </c>
      <c r="BY104" s="9">
        <v>7514825</v>
      </c>
      <c r="BZ104" s="13">
        <v>7514825</v>
      </c>
    </row>
    <row r="105" spans="1:78" x14ac:dyDescent="0.2">
      <c r="A105" s="8">
        <v>102</v>
      </c>
      <c r="B105" s="8" t="s">
        <v>180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127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1008</v>
      </c>
      <c r="U105" s="9">
        <v>0</v>
      </c>
      <c r="V105" s="9">
        <v>0</v>
      </c>
      <c r="W105" s="9">
        <v>0</v>
      </c>
      <c r="X105" s="9">
        <v>4192</v>
      </c>
      <c r="Y105" s="9">
        <v>0</v>
      </c>
      <c r="Z105" s="9">
        <v>479</v>
      </c>
      <c r="AA105" s="9">
        <v>69800</v>
      </c>
      <c r="AB105" s="9">
        <v>57</v>
      </c>
      <c r="AC105" s="9">
        <v>10892</v>
      </c>
      <c r="AD105" s="9">
        <v>10998</v>
      </c>
      <c r="AE105" s="9">
        <v>21240</v>
      </c>
      <c r="AF105" s="9">
        <v>0</v>
      </c>
      <c r="AG105" s="9">
        <v>302</v>
      </c>
      <c r="AH105" s="9">
        <v>3548</v>
      </c>
      <c r="AI105" s="9">
        <v>84</v>
      </c>
      <c r="AJ105" s="9">
        <v>80</v>
      </c>
      <c r="AK105" s="9">
        <v>10</v>
      </c>
      <c r="AL105" s="9">
        <v>152</v>
      </c>
      <c r="AM105" s="9">
        <v>8348</v>
      </c>
      <c r="AN105" s="9">
        <v>179</v>
      </c>
      <c r="AO105" s="9">
        <v>835</v>
      </c>
      <c r="AP105" s="9">
        <v>367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50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132748</v>
      </c>
      <c r="BR105" s="9">
        <v>912063</v>
      </c>
      <c r="BS105" s="9">
        <v>0</v>
      </c>
      <c r="BT105" s="9">
        <v>8489761</v>
      </c>
      <c r="BU105" s="9">
        <v>0</v>
      </c>
      <c r="BV105" s="9">
        <v>68847</v>
      </c>
      <c r="BW105" s="9">
        <v>1597696</v>
      </c>
      <c r="BX105" s="9">
        <v>11068367</v>
      </c>
      <c r="BY105" s="9">
        <v>11201115</v>
      </c>
      <c r="BZ105" s="13">
        <v>11201115</v>
      </c>
    </row>
    <row r="106" spans="1:78" x14ac:dyDescent="0.2">
      <c r="A106" s="8">
        <v>103</v>
      </c>
      <c r="B106" s="8" t="s">
        <v>181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185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285163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10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21547</v>
      </c>
      <c r="AV106" s="9">
        <v>28729</v>
      </c>
      <c r="AW106" s="9">
        <v>0</v>
      </c>
      <c r="AX106" s="9">
        <v>188809</v>
      </c>
      <c r="AY106" s="9">
        <v>0</v>
      </c>
      <c r="AZ106" s="9">
        <v>1210</v>
      </c>
      <c r="BA106" s="9">
        <v>96956</v>
      </c>
      <c r="BB106" s="9">
        <v>9804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632413</v>
      </c>
      <c r="BR106" s="9">
        <v>97689</v>
      </c>
      <c r="BS106" s="9">
        <v>0</v>
      </c>
      <c r="BT106" s="9">
        <v>21685</v>
      </c>
      <c r="BU106" s="9">
        <v>0</v>
      </c>
      <c r="BV106" s="9">
        <v>467</v>
      </c>
      <c r="BW106" s="9">
        <v>88899</v>
      </c>
      <c r="BX106" s="9">
        <v>208740</v>
      </c>
      <c r="BY106" s="9">
        <v>841153</v>
      </c>
      <c r="BZ106" s="13">
        <v>841153</v>
      </c>
    </row>
    <row r="107" spans="1:78" x14ac:dyDescent="0.2">
      <c r="A107" s="8">
        <v>104</v>
      </c>
      <c r="B107" s="8" t="s">
        <v>182</v>
      </c>
      <c r="C107" s="9">
        <v>0</v>
      </c>
      <c r="D107" s="9">
        <v>0</v>
      </c>
      <c r="E107" s="9">
        <v>0</v>
      </c>
      <c r="F107" s="9">
        <v>12147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658088</v>
      </c>
      <c r="AX107" s="9">
        <v>0</v>
      </c>
      <c r="AY107" s="9">
        <v>9133</v>
      </c>
      <c r="AZ107" s="9">
        <v>0</v>
      </c>
      <c r="BA107" s="9">
        <v>0</v>
      </c>
      <c r="BB107" s="9">
        <v>35729</v>
      </c>
      <c r="BC107" s="9">
        <v>27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9">
        <v>0</v>
      </c>
      <c r="BQ107" s="9">
        <v>715124</v>
      </c>
      <c r="BR107" s="9">
        <v>748767</v>
      </c>
      <c r="BS107" s="9">
        <v>0</v>
      </c>
      <c r="BT107" s="9">
        <v>1655845</v>
      </c>
      <c r="BU107" s="9">
        <v>0</v>
      </c>
      <c r="BV107" s="9">
        <v>37721</v>
      </c>
      <c r="BW107" s="9">
        <v>1709384</v>
      </c>
      <c r="BX107" s="9">
        <v>4151717</v>
      </c>
      <c r="BY107" s="9">
        <v>4866841</v>
      </c>
      <c r="BZ107" s="13">
        <v>4866841</v>
      </c>
    </row>
    <row r="108" spans="1:78" x14ac:dyDescent="0.2">
      <c r="A108" s="8">
        <v>105</v>
      </c>
      <c r="B108" s="8" t="s">
        <v>183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9786</v>
      </c>
      <c r="AE108" s="9">
        <v>68521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101570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179877</v>
      </c>
      <c r="BR108" s="9">
        <v>0</v>
      </c>
      <c r="BS108" s="9">
        <v>0</v>
      </c>
      <c r="BT108" s="9">
        <v>1805988</v>
      </c>
      <c r="BU108" s="9">
        <v>0</v>
      </c>
      <c r="BV108" s="9">
        <v>29283</v>
      </c>
      <c r="BW108" s="9">
        <v>72445</v>
      </c>
      <c r="BX108" s="9">
        <v>1907716</v>
      </c>
      <c r="BY108" s="9">
        <v>2087593</v>
      </c>
      <c r="BZ108" s="13">
        <v>2087593</v>
      </c>
    </row>
    <row r="109" spans="1:78" x14ac:dyDescent="0.2">
      <c r="A109" s="8">
        <v>106</v>
      </c>
      <c r="B109" s="8" t="s">
        <v>184</v>
      </c>
      <c r="C109" s="9">
        <v>11209</v>
      </c>
      <c r="D109" s="9">
        <v>0</v>
      </c>
      <c r="E109" s="9">
        <v>542</v>
      </c>
      <c r="F109" s="9">
        <v>0</v>
      </c>
      <c r="G109" s="9">
        <v>109</v>
      </c>
      <c r="H109" s="9">
        <v>21</v>
      </c>
      <c r="I109" s="9">
        <v>63</v>
      </c>
      <c r="J109" s="9">
        <v>271</v>
      </c>
      <c r="K109" s="9">
        <v>28</v>
      </c>
      <c r="L109" s="9">
        <v>198</v>
      </c>
      <c r="M109" s="9">
        <v>9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594</v>
      </c>
      <c r="U109" s="9">
        <v>136</v>
      </c>
      <c r="V109" s="9">
        <v>0</v>
      </c>
      <c r="W109" s="9">
        <v>0</v>
      </c>
      <c r="X109" s="9">
        <v>0</v>
      </c>
      <c r="Y109" s="9">
        <v>948</v>
      </c>
      <c r="Z109" s="9">
        <v>0</v>
      </c>
      <c r="AA109" s="9">
        <v>0</v>
      </c>
      <c r="AB109" s="9">
        <v>0</v>
      </c>
      <c r="AC109" s="9">
        <v>0</v>
      </c>
      <c r="AD109" s="9">
        <v>27590</v>
      </c>
      <c r="AE109" s="9">
        <v>175706</v>
      </c>
      <c r="AF109" s="9">
        <v>0</v>
      </c>
      <c r="AG109" s="9">
        <v>725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29</v>
      </c>
      <c r="AO109" s="9">
        <v>0</v>
      </c>
      <c r="AP109" s="9">
        <v>69</v>
      </c>
      <c r="AQ109" s="9">
        <v>463</v>
      </c>
      <c r="AR109" s="9">
        <v>567</v>
      </c>
      <c r="AS109" s="9">
        <v>588</v>
      </c>
      <c r="AT109" s="9">
        <v>217</v>
      </c>
      <c r="AU109" s="9">
        <v>414</v>
      </c>
      <c r="AV109" s="9">
        <v>2118</v>
      </c>
      <c r="AW109" s="9">
        <v>24</v>
      </c>
      <c r="AX109" s="9">
        <v>502</v>
      </c>
      <c r="AY109" s="9">
        <v>364</v>
      </c>
      <c r="AZ109" s="9">
        <v>822</v>
      </c>
      <c r="BA109" s="9">
        <v>509</v>
      </c>
      <c r="BB109" s="9">
        <v>4304</v>
      </c>
      <c r="BC109" s="9">
        <v>74</v>
      </c>
      <c r="BD109" s="9">
        <v>589</v>
      </c>
      <c r="BE109" s="9">
        <v>506</v>
      </c>
      <c r="BF109" s="9">
        <v>0</v>
      </c>
      <c r="BG109" s="9">
        <v>587.05000001192093</v>
      </c>
      <c r="BH109" s="9">
        <v>445</v>
      </c>
      <c r="BI109" s="9">
        <v>557</v>
      </c>
      <c r="BJ109" s="9">
        <v>555</v>
      </c>
      <c r="BK109" s="9">
        <v>587</v>
      </c>
      <c r="BL109" s="9">
        <v>746</v>
      </c>
      <c r="BM109" s="9">
        <v>443</v>
      </c>
      <c r="BN109" s="9">
        <v>438</v>
      </c>
      <c r="BO109" s="9">
        <v>755</v>
      </c>
      <c r="BP109" s="9">
        <v>305</v>
      </c>
      <c r="BQ109" s="9">
        <v>235726.05000001192</v>
      </c>
      <c r="BR109" s="9">
        <v>16444392</v>
      </c>
      <c r="BS109" s="9">
        <v>0</v>
      </c>
      <c r="BT109" s="9">
        <v>41435371.949999988</v>
      </c>
      <c r="BU109" s="9">
        <v>0</v>
      </c>
      <c r="BV109" s="9">
        <v>550200</v>
      </c>
      <c r="BW109" s="9">
        <v>6972834</v>
      </c>
      <c r="BX109" s="9">
        <v>65402797.949999988</v>
      </c>
      <c r="BY109" s="9">
        <v>65638524</v>
      </c>
      <c r="BZ109" s="13">
        <v>65638524</v>
      </c>
    </row>
    <row r="110" spans="1:78" x14ac:dyDescent="0.2">
      <c r="A110" s="8">
        <v>107</v>
      </c>
      <c r="B110" s="8" t="s">
        <v>185</v>
      </c>
      <c r="C110" s="9">
        <v>0</v>
      </c>
      <c r="D110" s="9">
        <v>0</v>
      </c>
      <c r="E110" s="9">
        <v>36727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2568150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4064</v>
      </c>
      <c r="AQ110" s="9">
        <v>33</v>
      </c>
      <c r="AR110" s="9">
        <v>0</v>
      </c>
      <c r="AS110" s="9">
        <v>0</v>
      </c>
      <c r="AT110" s="9">
        <v>0</v>
      </c>
      <c r="AU110" s="9">
        <v>0</v>
      </c>
      <c r="AV110" s="9">
        <v>649476</v>
      </c>
      <c r="AW110" s="9">
        <v>0</v>
      </c>
      <c r="AX110" s="9">
        <v>0</v>
      </c>
      <c r="AY110" s="9">
        <v>3549</v>
      </c>
      <c r="AZ110" s="9">
        <v>0</v>
      </c>
      <c r="BA110" s="9">
        <v>875</v>
      </c>
      <c r="BB110" s="9">
        <v>841898</v>
      </c>
      <c r="BC110" s="9">
        <v>4553</v>
      </c>
      <c r="BD110" s="9">
        <v>0</v>
      </c>
      <c r="BE110" s="9">
        <v>0</v>
      </c>
      <c r="BF110" s="9">
        <v>0</v>
      </c>
      <c r="BG110" s="9">
        <v>5681</v>
      </c>
      <c r="BH110" s="9">
        <v>142</v>
      </c>
      <c r="BI110" s="9">
        <v>0</v>
      </c>
      <c r="BJ110" s="9">
        <v>6889</v>
      </c>
      <c r="BK110" s="9">
        <v>3720</v>
      </c>
      <c r="BL110" s="9">
        <v>70831</v>
      </c>
      <c r="BM110" s="9">
        <v>70600</v>
      </c>
      <c r="BN110" s="9">
        <v>273805</v>
      </c>
      <c r="BO110" s="9">
        <v>19539</v>
      </c>
      <c r="BP110" s="9">
        <v>561476</v>
      </c>
      <c r="BQ110" s="9">
        <v>5122008</v>
      </c>
      <c r="BR110" s="9">
        <v>7118121</v>
      </c>
      <c r="BS110" s="9">
        <v>0</v>
      </c>
      <c r="BT110" s="9">
        <v>2093318</v>
      </c>
      <c r="BU110" s="9">
        <v>0</v>
      </c>
      <c r="BV110" s="9">
        <v>132561</v>
      </c>
      <c r="BW110" s="9">
        <v>1431601</v>
      </c>
      <c r="BX110" s="9">
        <v>10775601</v>
      </c>
      <c r="BY110" s="9">
        <v>15897609</v>
      </c>
      <c r="BZ110" s="13">
        <v>15897609</v>
      </c>
    </row>
    <row r="111" spans="1:78" x14ac:dyDescent="0.2">
      <c r="A111" s="8">
        <v>108</v>
      </c>
      <c r="B111" s="8" t="s">
        <v>186</v>
      </c>
      <c r="C111" s="9">
        <v>0</v>
      </c>
      <c r="D111" s="9">
        <v>0</v>
      </c>
      <c r="E111" s="9">
        <v>1539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667914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1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14608</v>
      </c>
      <c r="AW111" s="9">
        <v>0</v>
      </c>
      <c r="AX111" s="9">
        <v>0</v>
      </c>
      <c r="AY111" s="9">
        <v>130</v>
      </c>
      <c r="AZ111" s="9">
        <v>0</v>
      </c>
      <c r="BA111" s="9">
        <v>31</v>
      </c>
      <c r="BB111" s="9">
        <v>25684</v>
      </c>
      <c r="BC111" s="9">
        <v>136</v>
      </c>
      <c r="BD111" s="9">
        <v>0</v>
      </c>
      <c r="BE111" s="9">
        <v>0</v>
      </c>
      <c r="BF111" s="9">
        <v>0</v>
      </c>
      <c r="BG111" s="9">
        <v>222</v>
      </c>
      <c r="BH111" s="9">
        <v>3</v>
      </c>
      <c r="BI111" s="9">
        <v>0</v>
      </c>
      <c r="BJ111" s="9">
        <v>248</v>
      </c>
      <c r="BK111" s="9">
        <v>137</v>
      </c>
      <c r="BL111" s="9">
        <v>2739</v>
      </c>
      <c r="BM111" s="9">
        <v>3509</v>
      </c>
      <c r="BN111" s="9">
        <v>10409</v>
      </c>
      <c r="BO111" s="9">
        <v>704</v>
      </c>
      <c r="BP111" s="9">
        <v>119485</v>
      </c>
      <c r="BQ111" s="9">
        <v>847499</v>
      </c>
      <c r="BR111" s="9">
        <v>2197811</v>
      </c>
      <c r="BS111" s="9">
        <v>0</v>
      </c>
      <c r="BT111" s="9">
        <v>1293601</v>
      </c>
      <c r="BU111" s="9">
        <v>0</v>
      </c>
      <c r="BV111" s="9">
        <v>41874</v>
      </c>
      <c r="BW111" s="9">
        <v>150306</v>
      </c>
      <c r="BX111" s="9">
        <v>3683592</v>
      </c>
      <c r="BY111" s="9">
        <v>4531091</v>
      </c>
      <c r="BZ111" s="13">
        <v>4531091</v>
      </c>
    </row>
    <row r="112" spans="1:78" x14ac:dyDescent="0.2">
      <c r="A112" s="8">
        <v>109</v>
      </c>
      <c r="B112" s="8" t="s">
        <v>187</v>
      </c>
      <c r="C112" s="9">
        <v>3124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90036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2119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4441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26871</v>
      </c>
      <c r="BQ112" s="9">
        <v>126591</v>
      </c>
      <c r="BR112" s="9">
        <v>0</v>
      </c>
      <c r="BS112" s="9">
        <v>0</v>
      </c>
      <c r="BT112" s="9">
        <v>2081798</v>
      </c>
      <c r="BU112" s="9">
        <v>0</v>
      </c>
      <c r="BV112" s="9">
        <v>4972</v>
      </c>
      <c r="BW112" s="9">
        <v>1524110</v>
      </c>
      <c r="BX112" s="9">
        <v>3610880</v>
      </c>
      <c r="BY112" s="9">
        <v>3737471</v>
      </c>
      <c r="BZ112" s="13">
        <v>3737471</v>
      </c>
    </row>
    <row r="113" spans="1:78" x14ac:dyDescent="0.2">
      <c r="A113" s="8">
        <v>110</v>
      </c>
      <c r="B113" s="8" t="s">
        <v>188</v>
      </c>
      <c r="C113" s="9">
        <v>154373</v>
      </c>
      <c r="D113" s="9">
        <v>0</v>
      </c>
      <c r="E113" s="9">
        <v>42818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35345</v>
      </c>
      <c r="AE113" s="9">
        <v>400348</v>
      </c>
      <c r="AF113" s="9">
        <v>0</v>
      </c>
      <c r="AG113" s="9">
        <v>61324</v>
      </c>
      <c r="AH113" s="9">
        <v>34255</v>
      </c>
      <c r="AI113" s="9">
        <v>30940</v>
      </c>
      <c r="AJ113" s="9">
        <v>68291</v>
      </c>
      <c r="AK113" s="9">
        <v>0</v>
      </c>
      <c r="AL113" s="9">
        <v>20177</v>
      </c>
      <c r="AM113" s="9">
        <v>15910</v>
      </c>
      <c r="AN113" s="9">
        <v>0</v>
      </c>
      <c r="AO113" s="9">
        <v>1005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15956</v>
      </c>
      <c r="AZ113" s="9">
        <v>0</v>
      </c>
      <c r="BA113" s="9">
        <v>4134</v>
      </c>
      <c r="BB113" s="9">
        <v>174904</v>
      </c>
      <c r="BC113" s="9">
        <v>9447</v>
      </c>
      <c r="BD113" s="9">
        <v>0</v>
      </c>
      <c r="BE113" s="9">
        <v>0</v>
      </c>
      <c r="BF113" s="9">
        <v>0</v>
      </c>
      <c r="BG113" s="9">
        <v>25339</v>
      </c>
      <c r="BH113" s="9">
        <v>637</v>
      </c>
      <c r="BI113" s="9">
        <v>30051</v>
      </c>
      <c r="BJ113" s="9">
        <v>30893</v>
      </c>
      <c r="BK113" s="9">
        <v>20472</v>
      </c>
      <c r="BL113" s="9">
        <v>73724</v>
      </c>
      <c r="BM113" s="9">
        <v>45210</v>
      </c>
      <c r="BN113" s="9">
        <v>22473</v>
      </c>
      <c r="BO113" s="9">
        <v>87724</v>
      </c>
      <c r="BP113" s="9">
        <v>0</v>
      </c>
      <c r="BQ113" s="9">
        <v>1405750</v>
      </c>
      <c r="BR113" s="9">
        <v>35138</v>
      </c>
      <c r="BS113" s="9">
        <v>0</v>
      </c>
      <c r="BT113" s="9">
        <v>1194300</v>
      </c>
      <c r="BU113" s="9">
        <v>0</v>
      </c>
      <c r="BV113" s="9">
        <v>20252</v>
      </c>
      <c r="BW113" s="9">
        <v>206</v>
      </c>
      <c r="BX113" s="9">
        <v>1249896</v>
      </c>
      <c r="BY113" s="9">
        <v>2655646</v>
      </c>
      <c r="BZ113" s="13">
        <v>2655646</v>
      </c>
    </row>
    <row r="114" spans="1:78" x14ac:dyDescent="0.2">
      <c r="A114" s="8">
        <v>111</v>
      </c>
      <c r="B114" s="8" t="s">
        <v>189</v>
      </c>
      <c r="C114" s="9">
        <v>480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2783</v>
      </c>
      <c r="AK114" s="9">
        <v>0</v>
      </c>
      <c r="AL114" s="9">
        <v>0</v>
      </c>
      <c r="AM114" s="9">
        <v>0</v>
      </c>
      <c r="AN114" s="9">
        <v>0</v>
      </c>
      <c r="AO114" s="9">
        <v>14381750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14385013</v>
      </c>
      <c r="BR114" s="9">
        <v>0</v>
      </c>
      <c r="BS114" s="9">
        <v>0</v>
      </c>
      <c r="BT114" s="9">
        <v>0</v>
      </c>
      <c r="BU114" s="9">
        <v>20288300</v>
      </c>
      <c r="BV114" s="9">
        <v>305595</v>
      </c>
      <c r="BW114" s="9">
        <v>24326633</v>
      </c>
      <c r="BX114" s="9">
        <v>44920528</v>
      </c>
      <c r="BY114" s="9">
        <v>59305541</v>
      </c>
      <c r="BZ114" s="13">
        <v>59305541</v>
      </c>
    </row>
    <row r="115" spans="1:78" x14ac:dyDescent="0.2">
      <c r="A115" s="8">
        <v>112</v>
      </c>
      <c r="B115" s="8" t="s">
        <v>190</v>
      </c>
      <c r="C115" s="9">
        <v>14107</v>
      </c>
      <c r="D115" s="9">
        <v>0</v>
      </c>
      <c r="E115" s="9">
        <v>828098</v>
      </c>
      <c r="F115" s="9">
        <v>0</v>
      </c>
      <c r="G115" s="9">
        <v>28324</v>
      </c>
      <c r="H115" s="9">
        <v>3849</v>
      </c>
      <c r="I115" s="9">
        <v>1280</v>
      </c>
      <c r="J115" s="9">
        <v>2311</v>
      </c>
      <c r="K115" s="9">
        <v>8348</v>
      </c>
      <c r="L115" s="9">
        <v>67962</v>
      </c>
      <c r="M115" s="9">
        <v>0</v>
      </c>
      <c r="N115" s="9">
        <v>0</v>
      </c>
      <c r="O115" s="9">
        <v>0</v>
      </c>
      <c r="P115" s="9">
        <v>2262</v>
      </c>
      <c r="Q115" s="9">
        <v>0</v>
      </c>
      <c r="R115" s="9">
        <v>0</v>
      </c>
      <c r="S115" s="9">
        <v>5701</v>
      </c>
      <c r="T115" s="9">
        <v>53049</v>
      </c>
      <c r="U115" s="9">
        <v>13719</v>
      </c>
      <c r="V115" s="9">
        <v>74163</v>
      </c>
      <c r="W115" s="9">
        <v>519992</v>
      </c>
      <c r="X115" s="9">
        <v>474495</v>
      </c>
      <c r="Y115" s="9">
        <v>5318</v>
      </c>
      <c r="Z115" s="9">
        <v>4796</v>
      </c>
      <c r="AA115" s="9">
        <v>31964</v>
      </c>
      <c r="AB115" s="9">
        <v>10101</v>
      </c>
      <c r="AC115" s="9">
        <v>93414</v>
      </c>
      <c r="AD115" s="9">
        <v>495939</v>
      </c>
      <c r="AE115" s="9">
        <v>249900</v>
      </c>
      <c r="AF115" s="9">
        <v>103022</v>
      </c>
      <c r="AG115" s="9">
        <v>9906</v>
      </c>
      <c r="AH115" s="9">
        <v>575</v>
      </c>
      <c r="AI115" s="9">
        <v>24665</v>
      </c>
      <c r="AJ115" s="9">
        <v>11191</v>
      </c>
      <c r="AK115" s="9">
        <v>37007</v>
      </c>
      <c r="AL115" s="9">
        <v>1140</v>
      </c>
      <c r="AM115" s="9">
        <v>5385</v>
      </c>
      <c r="AN115" s="9">
        <v>45801</v>
      </c>
      <c r="AO115" s="9">
        <v>1094902</v>
      </c>
      <c r="AP115" s="9">
        <v>40750</v>
      </c>
      <c r="AQ115" s="9">
        <v>2783943</v>
      </c>
      <c r="AR115" s="9">
        <v>637528</v>
      </c>
      <c r="AS115" s="9">
        <v>136324</v>
      </c>
      <c r="AT115" s="9">
        <v>3643</v>
      </c>
      <c r="AU115" s="9">
        <v>160205</v>
      </c>
      <c r="AV115" s="9">
        <v>609328</v>
      </c>
      <c r="AW115" s="9">
        <v>30265</v>
      </c>
      <c r="AX115" s="9">
        <v>215709</v>
      </c>
      <c r="AY115" s="9">
        <v>116252</v>
      </c>
      <c r="AZ115" s="9">
        <v>8326</v>
      </c>
      <c r="BA115" s="9">
        <v>472198</v>
      </c>
      <c r="BB115" s="9">
        <v>402661</v>
      </c>
      <c r="BC115" s="9">
        <v>2752</v>
      </c>
      <c r="BD115" s="9">
        <v>352134</v>
      </c>
      <c r="BE115" s="9">
        <v>431590</v>
      </c>
      <c r="BF115" s="9">
        <v>0</v>
      </c>
      <c r="BG115" s="9">
        <v>27113</v>
      </c>
      <c r="BH115" s="9">
        <v>3317</v>
      </c>
      <c r="BI115" s="9">
        <v>33889</v>
      </c>
      <c r="BJ115" s="9">
        <v>39656</v>
      </c>
      <c r="BK115" s="9">
        <v>205459</v>
      </c>
      <c r="BL115" s="9">
        <v>394426</v>
      </c>
      <c r="BM115" s="9">
        <v>31482</v>
      </c>
      <c r="BN115" s="9">
        <v>1058476</v>
      </c>
      <c r="BO115" s="9">
        <v>57897</v>
      </c>
      <c r="BP115" s="9">
        <v>7823</v>
      </c>
      <c r="BQ115" s="9">
        <v>12585832</v>
      </c>
      <c r="BR115" s="9">
        <v>3609381</v>
      </c>
      <c r="BS115" s="9">
        <v>0</v>
      </c>
      <c r="BT115" s="9">
        <v>2941194</v>
      </c>
      <c r="BU115" s="9">
        <v>0</v>
      </c>
      <c r="BV115" s="9">
        <v>181486</v>
      </c>
      <c r="BW115" s="9">
        <v>1640979</v>
      </c>
      <c r="BX115" s="9">
        <v>8373040</v>
      </c>
      <c r="BY115" s="9">
        <v>20958872</v>
      </c>
      <c r="BZ115" s="13">
        <v>20958872</v>
      </c>
    </row>
    <row r="116" spans="1:78" x14ac:dyDescent="0.2">
      <c r="A116" s="8">
        <v>113</v>
      </c>
      <c r="B116" s="8" t="s">
        <v>191</v>
      </c>
      <c r="C116" s="9">
        <v>1972166</v>
      </c>
      <c r="D116" s="9">
        <v>12963</v>
      </c>
      <c r="E116" s="9">
        <v>102555</v>
      </c>
      <c r="F116" s="9">
        <v>0</v>
      </c>
      <c r="G116" s="9">
        <v>21254</v>
      </c>
      <c r="H116" s="9">
        <v>4196</v>
      </c>
      <c r="I116" s="9">
        <v>4247</v>
      </c>
      <c r="J116" s="9">
        <v>18239</v>
      </c>
      <c r="K116" s="9">
        <v>2522</v>
      </c>
      <c r="L116" s="9">
        <v>2705</v>
      </c>
      <c r="M116" s="9">
        <v>10858</v>
      </c>
      <c r="N116" s="9">
        <v>0</v>
      </c>
      <c r="O116" s="9">
        <v>11</v>
      </c>
      <c r="P116" s="9">
        <v>4331</v>
      </c>
      <c r="Q116" s="9">
        <v>816</v>
      </c>
      <c r="R116" s="9">
        <v>6732</v>
      </c>
      <c r="S116" s="9">
        <v>30977</v>
      </c>
      <c r="T116" s="9">
        <v>124013</v>
      </c>
      <c r="U116" s="9">
        <v>954</v>
      </c>
      <c r="V116" s="9">
        <v>774042</v>
      </c>
      <c r="W116" s="9">
        <v>1467295</v>
      </c>
      <c r="X116" s="9">
        <v>324169</v>
      </c>
      <c r="Y116" s="9">
        <v>7573</v>
      </c>
      <c r="Z116" s="9">
        <v>34596</v>
      </c>
      <c r="AA116" s="9">
        <v>1656</v>
      </c>
      <c r="AB116" s="9">
        <v>804</v>
      </c>
      <c r="AC116" s="9">
        <v>696479</v>
      </c>
      <c r="AD116" s="9">
        <v>240392</v>
      </c>
      <c r="AE116" s="9">
        <v>633776</v>
      </c>
      <c r="AF116" s="9">
        <v>1316851</v>
      </c>
      <c r="AG116" s="9">
        <v>82080</v>
      </c>
      <c r="AH116" s="9">
        <v>20952</v>
      </c>
      <c r="AI116" s="9">
        <v>790466</v>
      </c>
      <c r="AJ116" s="9">
        <v>679262</v>
      </c>
      <c r="AK116" s="9">
        <v>398</v>
      </c>
      <c r="AL116" s="9">
        <v>536518</v>
      </c>
      <c r="AM116" s="9">
        <v>14844</v>
      </c>
      <c r="AN116" s="9">
        <v>2523</v>
      </c>
      <c r="AO116" s="9">
        <v>867</v>
      </c>
      <c r="AP116" s="9">
        <v>3985</v>
      </c>
      <c r="AQ116" s="9">
        <v>0</v>
      </c>
      <c r="AR116" s="9">
        <v>2836326</v>
      </c>
      <c r="AS116" s="9">
        <v>270020</v>
      </c>
      <c r="AT116" s="9">
        <v>122043</v>
      </c>
      <c r="AU116" s="9">
        <v>579022</v>
      </c>
      <c r="AV116" s="9">
        <v>345014</v>
      </c>
      <c r="AW116" s="9">
        <v>15145</v>
      </c>
      <c r="AX116" s="9">
        <v>188206</v>
      </c>
      <c r="AY116" s="9">
        <v>333114</v>
      </c>
      <c r="AZ116" s="9">
        <v>6219</v>
      </c>
      <c r="BA116" s="9">
        <v>1312980</v>
      </c>
      <c r="BB116" s="9">
        <v>3561248</v>
      </c>
      <c r="BC116" s="9">
        <v>4939</v>
      </c>
      <c r="BD116" s="9">
        <v>587345</v>
      </c>
      <c r="BE116" s="9">
        <v>79813</v>
      </c>
      <c r="BF116" s="9">
        <v>2396476</v>
      </c>
      <c r="BG116" s="9">
        <v>250287</v>
      </c>
      <c r="BH116" s="9">
        <v>46221</v>
      </c>
      <c r="BI116" s="9">
        <v>21158</v>
      </c>
      <c r="BJ116" s="9">
        <v>748866</v>
      </c>
      <c r="BK116" s="9">
        <v>1615128</v>
      </c>
      <c r="BL116" s="9">
        <v>716332</v>
      </c>
      <c r="BM116" s="9">
        <v>9082</v>
      </c>
      <c r="BN116" s="9">
        <v>2233027</v>
      </c>
      <c r="BO116" s="9">
        <v>43571</v>
      </c>
      <c r="BP116" s="9">
        <v>1383789</v>
      </c>
      <c r="BQ116" s="9">
        <v>29654438</v>
      </c>
      <c r="BR116" s="9">
        <v>0</v>
      </c>
      <c r="BS116" s="9">
        <v>0</v>
      </c>
      <c r="BT116" s="9">
        <v>229810244</v>
      </c>
      <c r="BU116" s="9">
        <v>0</v>
      </c>
      <c r="BV116" s="9">
        <v>8937762</v>
      </c>
      <c r="BW116" s="9">
        <v>598375</v>
      </c>
      <c r="BX116" s="9">
        <v>239346381</v>
      </c>
      <c r="BY116" s="9">
        <v>269000819</v>
      </c>
      <c r="BZ116" s="13">
        <v>269000819</v>
      </c>
    </row>
    <row r="117" spans="1:78" x14ac:dyDescent="0.2">
      <c r="A117" s="8">
        <v>114</v>
      </c>
      <c r="B117" s="8" t="s">
        <v>44</v>
      </c>
      <c r="C117" s="9">
        <v>5033232</v>
      </c>
      <c r="D117" s="9">
        <v>0</v>
      </c>
      <c r="E117" s="9">
        <v>207250</v>
      </c>
      <c r="F117" s="9">
        <v>0</v>
      </c>
      <c r="G117" s="9">
        <v>40196</v>
      </c>
      <c r="H117" s="9">
        <v>130432</v>
      </c>
      <c r="I117" s="9">
        <v>76206</v>
      </c>
      <c r="J117" s="9">
        <v>194726</v>
      </c>
      <c r="K117" s="9">
        <v>6424</v>
      </c>
      <c r="L117" s="9">
        <v>9192</v>
      </c>
      <c r="M117" s="9">
        <v>38119</v>
      </c>
      <c r="N117" s="9">
        <v>11</v>
      </c>
      <c r="O117" s="9">
        <v>427</v>
      </c>
      <c r="P117" s="9">
        <v>16683</v>
      </c>
      <c r="Q117" s="9">
        <v>593</v>
      </c>
      <c r="R117" s="9">
        <v>32856</v>
      </c>
      <c r="S117" s="9">
        <v>1454406</v>
      </c>
      <c r="T117" s="9">
        <v>126624</v>
      </c>
      <c r="U117" s="9">
        <v>10184</v>
      </c>
      <c r="V117" s="9">
        <v>1828415</v>
      </c>
      <c r="W117" s="9">
        <v>2105276</v>
      </c>
      <c r="X117" s="9">
        <v>270135</v>
      </c>
      <c r="Y117" s="9">
        <v>1134998</v>
      </c>
      <c r="Z117" s="9">
        <v>8173</v>
      </c>
      <c r="AA117" s="9">
        <v>9933</v>
      </c>
      <c r="AB117" s="9">
        <v>2707</v>
      </c>
      <c r="AC117" s="9">
        <v>1748996</v>
      </c>
      <c r="AD117" s="9">
        <v>1873867</v>
      </c>
      <c r="AE117" s="9">
        <v>3798079</v>
      </c>
      <c r="AF117" s="9">
        <v>819528</v>
      </c>
      <c r="AG117" s="9">
        <v>211814</v>
      </c>
      <c r="AH117" s="9">
        <v>40714</v>
      </c>
      <c r="AI117" s="9">
        <v>484978</v>
      </c>
      <c r="AJ117" s="9">
        <v>357780</v>
      </c>
      <c r="AK117" s="9">
        <v>20480</v>
      </c>
      <c r="AL117" s="9">
        <v>378213</v>
      </c>
      <c r="AM117" s="9">
        <v>109705</v>
      </c>
      <c r="AN117" s="9">
        <v>15391</v>
      </c>
      <c r="AO117" s="9">
        <v>39416</v>
      </c>
      <c r="AP117" s="9">
        <v>19477</v>
      </c>
      <c r="AQ117" s="9">
        <v>3733141</v>
      </c>
      <c r="AR117" s="9">
        <v>458591</v>
      </c>
      <c r="AS117" s="9">
        <v>353243</v>
      </c>
      <c r="AT117" s="9">
        <v>140070</v>
      </c>
      <c r="AU117" s="9">
        <v>780948</v>
      </c>
      <c r="AV117" s="9">
        <v>957191</v>
      </c>
      <c r="AW117" s="9">
        <v>114278</v>
      </c>
      <c r="AX117" s="9">
        <v>912575</v>
      </c>
      <c r="AY117" s="9">
        <v>1054735</v>
      </c>
      <c r="AZ117" s="9">
        <v>103090</v>
      </c>
      <c r="BA117" s="9">
        <v>4822969</v>
      </c>
      <c r="BB117" s="9">
        <v>3866417</v>
      </c>
      <c r="BC117" s="9">
        <v>305878</v>
      </c>
      <c r="BD117" s="9">
        <v>4295809</v>
      </c>
      <c r="BE117" s="9">
        <v>202658</v>
      </c>
      <c r="BF117" s="9">
        <v>0</v>
      </c>
      <c r="BG117" s="9">
        <v>483369</v>
      </c>
      <c r="BH117" s="9">
        <v>116759</v>
      </c>
      <c r="BI117" s="9">
        <v>73165</v>
      </c>
      <c r="BJ117" s="9">
        <v>613747</v>
      </c>
      <c r="BK117" s="9">
        <v>763509</v>
      </c>
      <c r="BL117" s="9">
        <v>1189151</v>
      </c>
      <c r="BM117" s="9">
        <v>54829</v>
      </c>
      <c r="BN117" s="9">
        <v>2316113</v>
      </c>
      <c r="BO117" s="9">
        <v>473976</v>
      </c>
      <c r="BP117" s="9">
        <v>794518</v>
      </c>
      <c r="BQ117" s="9">
        <v>51636365</v>
      </c>
      <c r="BR117" s="9">
        <v>15986513</v>
      </c>
      <c r="BS117" s="9">
        <v>0</v>
      </c>
      <c r="BT117" s="9">
        <v>0</v>
      </c>
      <c r="BU117" s="9">
        <v>0</v>
      </c>
      <c r="BV117" s="9">
        <v>0</v>
      </c>
      <c r="BW117" s="9">
        <v>222780</v>
      </c>
      <c r="BX117" s="9">
        <v>16209293</v>
      </c>
      <c r="BY117" s="9">
        <v>67845658</v>
      </c>
      <c r="BZ117" s="13">
        <v>67845658</v>
      </c>
    </row>
    <row r="118" spans="1:78" x14ac:dyDescent="0.2">
      <c r="A118" s="8">
        <v>115</v>
      </c>
      <c r="B118" s="8" t="s">
        <v>45</v>
      </c>
      <c r="C118" s="9">
        <v>0</v>
      </c>
      <c r="D118" s="9">
        <v>0</v>
      </c>
      <c r="E118" s="9">
        <v>265</v>
      </c>
      <c r="F118" s="9">
        <v>0</v>
      </c>
      <c r="G118" s="9">
        <v>488</v>
      </c>
      <c r="H118" s="9">
        <v>18732</v>
      </c>
      <c r="I118" s="9">
        <v>2</v>
      </c>
      <c r="J118" s="9">
        <v>0</v>
      </c>
      <c r="K118" s="9">
        <v>0</v>
      </c>
      <c r="L118" s="9">
        <v>0</v>
      </c>
      <c r="M118" s="9">
        <v>294</v>
      </c>
      <c r="N118" s="9">
        <v>0</v>
      </c>
      <c r="O118" s="9">
        <v>3</v>
      </c>
      <c r="P118" s="9">
        <v>1022</v>
      </c>
      <c r="Q118" s="9">
        <v>10</v>
      </c>
      <c r="R118" s="9">
        <v>122</v>
      </c>
      <c r="S118" s="9">
        <v>37833</v>
      </c>
      <c r="T118" s="9">
        <v>197</v>
      </c>
      <c r="U118" s="9">
        <v>21</v>
      </c>
      <c r="V118" s="9">
        <v>13446</v>
      </c>
      <c r="W118" s="9">
        <v>15850</v>
      </c>
      <c r="X118" s="9">
        <v>12772</v>
      </c>
      <c r="Y118" s="9">
        <v>6121</v>
      </c>
      <c r="Z118" s="9">
        <v>35</v>
      </c>
      <c r="AA118" s="9">
        <v>4</v>
      </c>
      <c r="AB118" s="9">
        <v>4719</v>
      </c>
      <c r="AC118" s="9">
        <v>8459</v>
      </c>
      <c r="AD118" s="9">
        <v>8823</v>
      </c>
      <c r="AE118" s="9">
        <v>13693</v>
      </c>
      <c r="AF118" s="9">
        <v>31069</v>
      </c>
      <c r="AG118" s="9">
        <v>11633</v>
      </c>
      <c r="AH118" s="9">
        <v>1577</v>
      </c>
      <c r="AI118" s="9">
        <v>10866</v>
      </c>
      <c r="AJ118" s="9">
        <v>34370</v>
      </c>
      <c r="AK118" s="9">
        <v>100</v>
      </c>
      <c r="AL118" s="9">
        <v>2244</v>
      </c>
      <c r="AM118" s="9">
        <v>281</v>
      </c>
      <c r="AN118" s="9">
        <v>220</v>
      </c>
      <c r="AO118" s="9">
        <v>117</v>
      </c>
      <c r="AP118" s="9">
        <v>263</v>
      </c>
      <c r="AQ118" s="9">
        <v>173037</v>
      </c>
      <c r="AR118" s="9">
        <v>0</v>
      </c>
      <c r="AS118" s="9">
        <v>0</v>
      </c>
      <c r="AT118" s="9">
        <v>0</v>
      </c>
      <c r="AU118" s="9">
        <v>0</v>
      </c>
      <c r="AV118" s="9">
        <v>668384</v>
      </c>
      <c r="AW118" s="9">
        <v>97</v>
      </c>
      <c r="AX118" s="9">
        <v>3817</v>
      </c>
      <c r="AY118" s="9">
        <v>3257</v>
      </c>
      <c r="AZ118" s="9">
        <v>3</v>
      </c>
      <c r="BA118" s="9">
        <v>8680</v>
      </c>
      <c r="BB118" s="9">
        <v>0</v>
      </c>
      <c r="BC118" s="9">
        <v>1931</v>
      </c>
      <c r="BD118" s="9">
        <v>0</v>
      </c>
      <c r="BE118" s="9">
        <v>0</v>
      </c>
      <c r="BF118" s="9">
        <v>0</v>
      </c>
      <c r="BG118" s="9">
        <v>8004</v>
      </c>
      <c r="BH118" s="9">
        <v>2132</v>
      </c>
      <c r="BI118" s="9">
        <v>0</v>
      </c>
      <c r="BJ118" s="9">
        <v>13379</v>
      </c>
      <c r="BK118" s="9">
        <v>5346</v>
      </c>
      <c r="BL118" s="9">
        <v>0</v>
      </c>
      <c r="BM118" s="9">
        <v>0</v>
      </c>
      <c r="BN118" s="9">
        <v>0</v>
      </c>
      <c r="BO118" s="9">
        <v>10776</v>
      </c>
      <c r="BP118" s="9">
        <v>0</v>
      </c>
      <c r="BQ118" s="9">
        <v>1134494</v>
      </c>
      <c r="BR118" s="9">
        <v>8196626</v>
      </c>
      <c r="BS118" s="9">
        <v>0</v>
      </c>
      <c r="BT118" s="9">
        <v>0</v>
      </c>
      <c r="BU118" s="9">
        <v>0</v>
      </c>
      <c r="BV118" s="9">
        <v>0</v>
      </c>
      <c r="BW118" s="9">
        <v>0</v>
      </c>
      <c r="BX118" s="9">
        <v>8196626</v>
      </c>
      <c r="BY118" s="9">
        <v>9331120</v>
      </c>
      <c r="BZ118" s="13">
        <v>9331120</v>
      </c>
    </row>
    <row r="119" spans="1:78" x14ac:dyDescent="0.2">
      <c r="A119" s="8">
        <v>116</v>
      </c>
      <c r="B119" s="8" t="s">
        <v>192</v>
      </c>
      <c r="C119" s="9">
        <v>11957</v>
      </c>
      <c r="D119" s="9">
        <v>0</v>
      </c>
      <c r="E119" s="9">
        <v>58305</v>
      </c>
      <c r="F119" s="9">
        <v>1902</v>
      </c>
      <c r="G119" s="9">
        <v>49993</v>
      </c>
      <c r="H119" s="9">
        <v>2569</v>
      </c>
      <c r="I119" s="9">
        <v>854</v>
      </c>
      <c r="J119" s="9">
        <v>850</v>
      </c>
      <c r="K119" s="9">
        <v>3421</v>
      </c>
      <c r="L119" s="9">
        <v>20448</v>
      </c>
      <c r="M119" s="9">
        <v>18</v>
      </c>
      <c r="N119" s="9">
        <v>0</v>
      </c>
      <c r="O119" s="9">
        <v>0</v>
      </c>
      <c r="P119" s="9">
        <v>319</v>
      </c>
      <c r="Q119" s="9">
        <v>144</v>
      </c>
      <c r="R119" s="9">
        <v>8</v>
      </c>
      <c r="S119" s="9">
        <v>1570</v>
      </c>
      <c r="T119" s="9">
        <v>448</v>
      </c>
      <c r="U119" s="9">
        <v>10</v>
      </c>
      <c r="V119" s="9">
        <v>6316</v>
      </c>
      <c r="W119" s="9">
        <v>0</v>
      </c>
      <c r="X119" s="9">
        <v>4626</v>
      </c>
      <c r="Y119" s="9">
        <v>0</v>
      </c>
      <c r="Z119" s="9">
        <v>0</v>
      </c>
      <c r="AA119" s="9">
        <v>0</v>
      </c>
      <c r="AB119" s="9">
        <v>0</v>
      </c>
      <c r="AC119" s="9">
        <v>49</v>
      </c>
      <c r="AD119" s="9">
        <v>0</v>
      </c>
      <c r="AE119" s="9">
        <v>0</v>
      </c>
      <c r="AF119" s="9">
        <v>0</v>
      </c>
      <c r="AG119" s="9">
        <v>538</v>
      </c>
      <c r="AH119" s="9">
        <v>0</v>
      </c>
      <c r="AI119" s="9">
        <v>0</v>
      </c>
      <c r="AJ119" s="9">
        <v>4444</v>
      </c>
      <c r="AK119" s="9">
        <v>0</v>
      </c>
      <c r="AL119" s="9">
        <v>3</v>
      </c>
      <c r="AM119" s="9">
        <v>0</v>
      </c>
      <c r="AN119" s="9">
        <v>0</v>
      </c>
      <c r="AO119" s="9">
        <v>0</v>
      </c>
      <c r="AP119" s="9">
        <v>0</v>
      </c>
      <c r="AQ119" s="9">
        <v>661330</v>
      </c>
      <c r="AR119" s="9">
        <v>1857852</v>
      </c>
      <c r="AS119" s="9">
        <v>205346</v>
      </c>
      <c r="AT119" s="9">
        <v>33763</v>
      </c>
      <c r="AU119" s="9">
        <v>235190</v>
      </c>
      <c r="AV119" s="9">
        <v>926767</v>
      </c>
      <c r="AW119" s="9">
        <v>43095</v>
      </c>
      <c r="AX119" s="9">
        <v>408331</v>
      </c>
      <c r="AY119" s="9">
        <v>488693</v>
      </c>
      <c r="AZ119" s="9">
        <v>33411</v>
      </c>
      <c r="BA119" s="9">
        <v>61884</v>
      </c>
      <c r="BB119" s="9">
        <v>364090</v>
      </c>
      <c r="BC119" s="9">
        <v>52127</v>
      </c>
      <c r="BD119" s="9">
        <v>823321</v>
      </c>
      <c r="BE119" s="9">
        <v>25321</v>
      </c>
      <c r="BF119" s="9">
        <v>0</v>
      </c>
      <c r="BG119" s="9">
        <v>147715</v>
      </c>
      <c r="BH119" s="9">
        <v>29024</v>
      </c>
      <c r="BI119" s="9">
        <v>0</v>
      </c>
      <c r="BJ119" s="9">
        <v>167675</v>
      </c>
      <c r="BK119" s="9">
        <v>251980</v>
      </c>
      <c r="BL119" s="9">
        <v>349218</v>
      </c>
      <c r="BM119" s="9">
        <v>21578</v>
      </c>
      <c r="BN119" s="9">
        <v>641987</v>
      </c>
      <c r="BO119" s="9">
        <v>127811</v>
      </c>
      <c r="BP119" s="9">
        <v>970430</v>
      </c>
      <c r="BQ119" s="9">
        <v>9096731</v>
      </c>
      <c r="BR119" s="9">
        <v>1825156</v>
      </c>
      <c r="BS119" s="9">
        <v>0</v>
      </c>
      <c r="BT119" s="9">
        <v>0</v>
      </c>
      <c r="BU119" s="9">
        <v>0</v>
      </c>
      <c r="BV119" s="9">
        <v>0</v>
      </c>
      <c r="BW119" s="9">
        <v>0</v>
      </c>
      <c r="BX119" s="9">
        <v>1825156</v>
      </c>
      <c r="BY119" s="9">
        <v>10921887</v>
      </c>
      <c r="BZ119" s="13">
        <v>10921887</v>
      </c>
    </row>
    <row r="120" spans="1:78" x14ac:dyDescent="0.2">
      <c r="A120" s="8">
        <v>117</v>
      </c>
      <c r="B120" s="8" t="s">
        <v>54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9">
        <v>0</v>
      </c>
      <c r="BS120" s="9">
        <v>0</v>
      </c>
      <c r="BT120" s="9">
        <v>0</v>
      </c>
      <c r="BU120" s="9">
        <v>0</v>
      </c>
      <c r="BV120" s="9">
        <v>0</v>
      </c>
      <c r="BW120" s="9">
        <v>0</v>
      </c>
      <c r="BX120" s="9">
        <v>0</v>
      </c>
      <c r="BY120" s="9">
        <v>0</v>
      </c>
      <c r="BZ120" s="13">
        <v>0</v>
      </c>
    </row>
    <row r="121" spans="1:78" x14ac:dyDescent="0.2">
      <c r="A121" s="8">
        <v>118</v>
      </c>
      <c r="B121" s="8" t="s">
        <v>193</v>
      </c>
      <c r="C121" s="9">
        <v>6007</v>
      </c>
      <c r="D121" s="9">
        <v>0</v>
      </c>
      <c r="E121" s="9">
        <v>13556</v>
      </c>
      <c r="F121" s="9">
        <v>0</v>
      </c>
      <c r="G121" s="9">
        <v>299115</v>
      </c>
      <c r="H121" s="9">
        <v>313678</v>
      </c>
      <c r="I121" s="9">
        <v>1654</v>
      </c>
      <c r="J121" s="9">
        <v>6669</v>
      </c>
      <c r="K121" s="9">
        <v>106759</v>
      </c>
      <c r="L121" s="9">
        <v>74213</v>
      </c>
      <c r="M121" s="9">
        <v>6144</v>
      </c>
      <c r="N121" s="9">
        <v>180</v>
      </c>
      <c r="O121" s="9">
        <v>3125</v>
      </c>
      <c r="P121" s="9">
        <v>40822</v>
      </c>
      <c r="Q121" s="9">
        <v>1818</v>
      </c>
      <c r="R121" s="9">
        <v>9086</v>
      </c>
      <c r="S121" s="9">
        <v>170629</v>
      </c>
      <c r="T121" s="9">
        <v>199194</v>
      </c>
      <c r="U121" s="9">
        <v>3315</v>
      </c>
      <c r="V121" s="9">
        <v>48842</v>
      </c>
      <c r="W121" s="9">
        <v>153042</v>
      </c>
      <c r="X121" s="9">
        <v>19212</v>
      </c>
      <c r="Y121" s="9">
        <v>51525</v>
      </c>
      <c r="Z121" s="9">
        <v>14773</v>
      </c>
      <c r="AA121" s="9">
        <v>4550</v>
      </c>
      <c r="AB121" s="9">
        <v>16913</v>
      </c>
      <c r="AC121" s="9">
        <v>116305</v>
      </c>
      <c r="AD121" s="9">
        <v>305881</v>
      </c>
      <c r="AE121" s="9">
        <v>1115</v>
      </c>
      <c r="AF121" s="9">
        <v>3188882</v>
      </c>
      <c r="AG121" s="9">
        <v>102440</v>
      </c>
      <c r="AH121" s="9">
        <v>4072</v>
      </c>
      <c r="AI121" s="9">
        <v>4010</v>
      </c>
      <c r="AJ121" s="9">
        <v>13652</v>
      </c>
      <c r="AK121" s="9">
        <v>4398</v>
      </c>
      <c r="AL121" s="9">
        <v>22532</v>
      </c>
      <c r="AM121" s="9">
        <v>136394</v>
      </c>
      <c r="AN121" s="9">
        <v>47574</v>
      </c>
      <c r="AO121" s="9">
        <v>9014</v>
      </c>
      <c r="AP121" s="9">
        <v>71290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1405992</v>
      </c>
      <c r="AW121" s="9">
        <v>552</v>
      </c>
      <c r="AX121" s="9">
        <v>0</v>
      </c>
      <c r="AY121" s="9">
        <v>69837</v>
      </c>
      <c r="AZ121" s="9">
        <v>112</v>
      </c>
      <c r="BA121" s="9">
        <v>12159</v>
      </c>
      <c r="BB121" s="9">
        <v>1537845</v>
      </c>
      <c r="BC121" s="9">
        <v>21180</v>
      </c>
      <c r="BD121" s="9">
        <v>137718</v>
      </c>
      <c r="BE121" s="9">
        <v>5430</v>
      </c>
      <c r="BF121" s="9">
        <v>13156</v>
      </c>
      <c r="BG121" s="9">
        <v>239479</v>
      </c>
      <c r="BH121" s="9">
        <v>43415</v>
      </c>
      <c r="BI121" s="9">
        <v>29231</v>
      </c>
      <c r="BJ121" s="9">
        <v>2298</v>
      </c>
      <c r="BK121" s="9">
        <v>272240</v>
      </c>
      <c r="BL121" s="9">
        <v>18401</v>
      </c>
      <c r="BM121" s="9">
        <v>52059</v>
      </c>
      <c r="BN121" s="9">
        <v>91157</v>
      </c>
      <c r="BO121" s="9">
        <v>28731</v>
      </c>
      <c r="BP121" s="9">
        <v>0</v>
      </c>
      <c r="BQ121" s="9">
        <v>9573372</v>
      </c>
      <c r="BR121" s="9">
        <v>3444415</v>
      </c>
      <c r="BS121" s="9">
        <v>0</v>
      </c>
      <c r="BT121" s="9">
        <v>0</v>
      </c>
      <c r="BU121" s="9">
        <v>0</v>
      </c>
      <c r="BV121" s="9">
        <v>0</v>
      </c>
      <c r="BW121" s="9">
        <v>0</v>
      </c>
      <c r="BX121" s="9">
        <v>3444415</v>
      </c>
      <c r="BY121" s="9">
        <v>13017787</v>
      </c>
      <c r="BZ121" s="13">
        <v>13017787</v>
      </c>
    </row>
    <row r="122" spans="1:78" x14ac:dyDescent="0.2">
      <c r="A122" s="8">
        <v>119</v>
      </c>
      <c r="B122" s="8" t="s">
        <v>55</v>
      </c>
      <c r="C122" s="9">
        <v>7702</v>
      </c>
      <c r="D122" s="9">
        <v>0</v>
      </c>
      <c r="E122" s="9">
        <v>74003</v>
      </c>
      <c r="F122" s="9">
        <v>0</v>
      </c>
      <c r="G122" s="9">
        <v>515</v>
      </c>
      <c r="H122" s="9">
        <v>140</v>
      </c>
      <c r="I122" s="9">
        <v>46</v>
      </c>
      <c r="J122" s="9">
        <v>6013</v>
      </c>
      <c r="K122" s="9">
        <v>1717</v>
      </c>
      <c r="L122" s="9">
        <v>31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89</v>
      </c>
      <c r="AE122" s="9">
        <v>0</v>
      </c>
      <c r="AF122" s="9">
        <v>0</v>
      </c>
      <c r="AG122" s="9">
        <v>0</v>
      </c>
      <c r="AH122" s="9">
        <v>4</v>
      </c>
      <c r="AI122" s="9">
        <v>0</v>
      </c>
      <c r="AJ122" s="9">
        <v>0</v>
      </c>
      <c r="AK122" s="9">
        <v>0</v>
      </c>
      <c r="AL122" s="9">
        <v>0</v>
      </c>
      <c r="AM122" s="9">
        <v>375</v>
      </c>
      <c r="AN122" s="9">
        <v>0</v>
      </c>
      <c r="AO122" s="9">
        <v>0</v>
      </c>
      <c r="AP122" s="9">
        <v>0</v>
      </c>
      <c r="AQ122" s="9">
        <v>2334349</v>
      </c>
      <c r="AR122" s="9">
        <v>722226</v>
      </c>
      <c r="AS122" s="9">
        <v>89961</v>
      </c>
      <c r="AT122" s="9">
        <v>43533</v>
      </c>
      <c r="AU122" s="9">
        <v>102083</v>
      </c>
      <c r="AV122" s="9">
        <v>1070447</v>
      </c>
      <c r="AW122" s="9">
        <v>20573</v>
      </c>
      <c r="AX122" s="9">
        <v>115447</v>
      </c>
      <c r="AY122" s="9">
        <v>202380</v>
      </c>
      <c r="AZ122" s="9">
        <v>15207</v>
      </c>
      <c r="BA122" s="9">
        <v>568409</v>
      </c>
      <c r="BB122" s="9">
        <v>3091717</v>
      </c>
      <c r="BC122" s="9">
        <v>3387</v>
      </c>
      <c r="BD122" s="9">
        <v>3010038</v>
      </c>
      <c r="BE122" s="9">
        <v>55611</v>
      </c>
      <c r="BF122" s="9">
        <v>0</v>
      </c>
      <c r="BG122" s="9">
        <v>89800</v>
      </c>
      <c r="BH122" s="9">
        <v>11030</v>
      </c>
      <c r="BI122" s="9">
        <v>282393</v>
      </c>
      <c r="BJ122" s="9">
        <v>281409</v>
      </c>
      <c r="BK122" s="9">
        <v>120690</v>
      </c>
      <c r="BL122" s="9">
        <v>226082</v>
      </c>
      <c r="BM122" s="9">
        <v>6503</v>
      </c>
      <c r="BN122" s="9">
        <v>289861</v>
      </c>
      <c r="BO122" s="9">
        <v>39367</v>
      </c>
      <c r="BP122" s="9">
        <v>398908</v>
      </c>
      <c r="BQ122" s="9">
        <v>13282046</v>
      </c>
      <c r="BR122" s="9">
        <v>24077708</v>
      </c>
      <c r="BS122" s="9">
        <v>0</v>
      </c>
      <c r="BT122" s="9">
        <v>0</v>
      </c>
      <c r="BU122" s="9">
        <v>0</v>
      </c>
      <c r="BV122" s="9">
        <v>0</v>
      </c>
      <c r="BW122" s="9">
        <v>0</v>
      </c>
      <c r="BX122" s="9">
        <v>24077708</v>
      </c>
      <c r="BY122" s="9">
        <v>37359754</v>
      </c>
      <c r="BZ122" s="13">
        <v>37359754</v>
      </c>
    </row>
    <row r="123" spans="1:78" x14ac:dyDescent="0.2">
      <c r="A123" s="8">
        <v>120</v>
      </c>
      <c r="B123" s="8" t="s">
        <v>47</v>
      </c>
      <c r="C123" s="9">
        <v>0</v>
      </c>
      <c r="D123" s="9">
        <v>0</v>
      </c>
      <c r="E123" s="9">
        <v>0</v>
      </c>
      <c r="F123" s="9">
        <v>0</v>
      </c>
      <c r="G123" s="9">
        <v>10720</v>
      </c>
      <c r="H123" s="9">
        <v>17589</v>
      </c>
      <c r="I123" s="9">
        <v>0</v>
      </c>
      <c r="J123" s="9">
        <v>1129</v>
      </c>
      <c r="K123" s="9">
        <v>3390</v>
      </c>
      <c r="L123" s="9">
        <v>1871</v>
      </c>
      <c r="M123" s="9">
        <v>2472</v>
      </c>
      <c r="N123" s="9">
        <v>0</v>
      </c>
      <c r="O123" s="9">
        <v>16</v>
      </c>
      <c r="P123" s="9">
        <v>967</v>
      </c>
      <c r="Q123" s="9">
        <v>11</v>
      </c>
      <c r="R123" s="9">
        <v>9395</v>
      </c>
      <c r="S123" s="9">
        <v>6958</v>
      </c>
      <c r="T123" s="9">
        <v>5568</v>
      </c>
      <c r="U123" s="9">
        <v>940</v>
      </c>
      <c r="V123" s="9">
        <v>3076</v>
      </c>
      <c r="W123" s="9">
        <v>2157</v>
      </c>
      <c r="X123" s="9">
        <v>3644</v>
      </c>
      <c r="Y123" s="9">
        <v>4758</v>
      </c>
      <c r="Z123" s="9">
        <v>0</v>
      </c>
      <c r="AA123" s="9">
        <v>582</v>
      </c>
      <c r="AB123" s="9">
        <v>168</v>
      </c>
      <c r="AC123" s="9">
        <v>2964</v>
      </c>
      <c r="AD123" s="9">
        <v>23723</v>
      </c>
      <c r="AE123" s="9">
        <v>3622</v>
      </c>
      <c r="AF123" s="9">
        <v>127600</v>
      </c>
      <c r="AG123" s="9">
        <v>2224</v>
      </c>
      <c r="AH123" s="9">
        <v>931</v>
      </c>
      <c r="AI123" s="9">
        <v>4236</v>
      </c>
      <c r="AJ123" s="9">
        <v>4167</v>
      </c>
      <c r="AK123" s="9">
        <v>1173</v>
      </c>
      <c r="AL123" s="9">
        <v>13460</v>
      </c>
      <c r="AM123" s="9">
        <v>878</v>
      </c>
      <c r="AN123" s="9">
        <v>2214</v>
      </c>
      <c r="AO123" s="9">
        <v>23</v>
      </c>
      <c r="AP123" s="9">
        <v>668</v>
      </c>
      <c r="AQ123" s="9">
        <v>30253</v>
      </c>
      <c r="AR123" s="9">
        <v>116023</v>
      </c>
      <c r="AS123" s="9">
        <v>9768</v>
      </c>
      <c r="AT123" s="9">
        <v>1267</v>
      </c>
      <c r="AU123" s="9">
        <v>1373</v>
      </c>
      <c r="AV123" s="9">
        <v>4618</v>
      </c>
      <c r="AW123" s="9">
        <v>767</v>
      </c>
      <c r="AX123" s="9">
        <v>24987</v>
      </c>
      <c r="AY123" s="9">
        <v>10638</v>
      </c>
      <c r="AZ123" s="9">
        <v>51</v>
      </c>
      <c r="BA123" s="9">
        <v>7408</v>
      </c>
      <c r="BB123" s="9">
        <v>50332</v>
      </c>
      <c r="BC123" s="9">
        <v>75</v>
      </c>
      <c r="BD123" s="9">
        <v>0</v>
      </c>
      <c r="BE123" s="9">
        <v>35982</v>
      </c>
      <c r="BF123" s="9">
        <v>0</v>
      </c>
      <c r="BG123" s="9">
        <v>45940</v>
      </c>
      <c r="BH123" s="9">
        <v>0</v>
      </c>
      <c r="BI123" s="9">
        <v>16427</v>
      </c>
      <c r="BJ123" s="9">
        <v>95668</v>
      </c>
      <c r="BK123" s="9">
        <v>61654</v>
      </c>
      <c r="BL123" s="9">
        <v>25425</v>
      </c>
      <c r="BM123" s="9">
        <v>0</v>
      </c>
      <c r="BN123" s="9">
        <v>73149</v>
      </c>
      <c r="BO123" s="9">
        <v>22841</v>
      </c>
      <c r="BP123" s="9">
        <v>28238</v>
      </c>
      <c r="BQ123" s="9">
        <v>926178</v>
      </c>
      <c r="BR123" s="9">
        <v>4349620</v>
      </c>
      <c r="BS123" s="9">
        <v>0</v>
      </c>
      <c r="BT123" s="9">
        <v>0</v>
      </c>
      <c r="BU123" s="9">
        <v>0</v>
      </c>
      <c r="BV123" s="9">
        <v>0</v>
      </c>
      <c r="BW123" s="9">
        <v>0</v>
      </c>
      <c r="BX123" s="9">
        <v>4349620</v>
      </c>
      <c r="BY123" s="9">
        <v>5275798</v>
      </c>
      <c r="BZ123" s="13">
        <v>5275798</v>
      </c>
    </row>
    <row r="124" spans="1:78" x14ac:dyDescent="0.2">
      <c r="A124" s="8">
        <v>121</v>
      </c>
      <c r="B124" s="8" t="s">
        <v>194</v>
      </c>
      <c r="C124" s="9">
        <v>0</v>
      </c>
      <c r="D124" s="9">
        <v>0</v>
      </c>
      <c r="E124" s="9">
        <v>597840</v>
      </c>
      <c r="F124" s="9">
        <v>636</v>
      </c>
      <c r="G124" s="9">
        <v>1361</v>
      </c>
      <c r="H124" s="9">
        <v>9074</v>
      </c>
      <c r="I124" s="9">
        <v>0</v>
      </c>
      <c r="J124" s="9">
        <v>17264</v>
      </c>
      <c r="K124" s="9">
        <v>57903</v>
      </c>
      <c r="L124" s="9">
        <v>92417</v>
      </c>
      <c r="M124" s="9">
        <v>7838</v>
      </c>
      <c r="N124" s="9">
        <v>0</v>
      </c>
      <c r="O124" s="9">
        <v>36</v>
      </c>
      <c r="P124" s="9">
        <v>2268</v>
      </c>
      <c r="Q124" s="9">
        <v>32</v>
      </c>
      <c r="R124" s="9">
        <v>16629</v>
      </c>
      <c r="S124" s="9">
        <v>91975</v>
      </c>
      <c r="T124" s="9">
        <v>18087</v>
      </c>
      <c r="U124" s="9">
        <v>2349</v>
      </c>
      <c r="V124" s="9">
        <v>157497</v>
      </c>
      <c r="W124" s="9">
        <v>5944</v>
      </c>
      <c r="X124" s="9">
        <v>42456</v>
      </c>
      <c r="Y124" s="9">
        <v>21120</v>
      </c>
      <c r="Z124" s="9">
        <v>0</v>
      </c>
      <c r="AA124" s="9">
        <v>1277</v>
      </c>
      <c r="AB124" s="9">
        <v>367</v>
      </c>
      <c r="AC124" s="9">
        <v>16413</v>
      </c>
      <c r="AD124" s="9">
        <v>14702</v>
      </c>
      <c r="AE124" s="9">
        <v>13378</v>
      </c>
      <c r="AF124" s="9">
        <v>811112</v>
      </c>
      <c r="AG124" s="9">
        <v>27134</v>
      </c>
      <c r="AH124" s="9">
        <v>2367</v>
      </c>
      <c r="AI124" s="9">
        <v>9737</v>
      </c>
      <c r="AJ124" s="9">
        <v>85030</v>
      </c>
      <c r="AK124" s="9">
        <v>12689</v>
      </c>
      <c r="AL124" s="9">
        <v>6106</v>
      </c>
      <c r="AM124" s="9">
        <v>3371</v>
      </c>
      <c r="AN124" s="9">
        <v>10250</v>
      </c>
      <c r="AO124" s="9">
        <v>78</v>
      </c>
      <c r="AP124" s="9">
        <v>1608</v>
      </c>
      <c r="AQ124" s="9">
        <v>725571</v>
      </c>
      <c r="AR124" s="9">
        <v>60</v>
      </c>
      <c r="AS124" s="9">
        <v>6</v>
      </c>
      <c r="AT124" s="9">
        <v>118114</v>
      </c>
      <c r="AU124" s="9">
        <v>12</v>
      </c>
      <c r="AV124" s="9">
        <v>178</v>
      </c>
      <c r="AW124" s="9">
        <v>5</v>
      </c>
      <c r="AX124" s="9">
        <v>99</v>
      </c>
      <c r="AY124" s="9">
        <v>81934</v>
      </c>
      <c r="AZ124" s="9">
        <v>1</v>
      </c>
      <c r="BA124" s="9">
        <v>103727</v>
      </c>
      <c r="BB124" s="9">
        <v>1698939</v>
      </c>
      <c r="BC124" s="9">
        <v>1399</v>
      </c>
      <c r="BD124" s="9">
        <v>20287</v>
      </c>
      <c r="BE124" s="9">
        <v>12847</v>
      </c>
      <c r="BF124" s="9">
        <v>0</v>
      </c>
      <c r="BG124" s="9">
        <v>12734</v>
      </c>
      <c r="BH124" s="9">
        <v>1439</v>
      </c>
      <c r="BI124" s="9">
        <v>31129</v>
      </c>
      <c r="BJ124" s="9">
        <v>74712</v>
      </c>
      <c r="BK124" s="9">
        <v>10585</v>
      </c>
      <c r="BL124" s="9">
        <v>88910</v>
      </c>
      <c r="BM124" s="9">
        <v>13595</v>
      </c>
      <c r="BN124" s="9">
        <v>81374</v>
      </c>
      <c r="BO124" s="9">
        <v>91975</v>
      </c>
      <c r="BP124" s="9">
        <v>186071</v>
      </c>
      <c r="BQ124" s="9">
        <v>5514048</v>
      </c>
      <c r="BR124" s="9">
        <v>37794325</v>
      </c>
      <c r="BS124" s="9">
        <v>0</v>
      </c>
      <c r="BT124" s="9">
        <v>0</v>
      </c>
      <c r="BU124" s="9">
        <v>0</v>
      </c>
      <c r="BV124" s="9">
        <v>0</v>
      </c>
      <c r="BW124" s="9">
        <v>0</v>
      </c>
      <c r="BX124" s="9">
        <v>37794325</v>
      </c>
      <c r="BY124" s="9">
        <v>43308373</v>
      </c>
      <c r="BZ124" s="13">
        <v>43308373</v>
      </c>
    </row>
    <row r="125" spans="1:78" x14ac:dyDescent="0.2">
      <c r="A125" s="8">
        <v>122</v>
      </c>
      <c r="B125" s="8" t="s">
        <v>195</v>
      </c>
      <c r="C125" s="9">
        <v>0</v>
      </c>
      <c r="D125" s="9">
        <v>0</v>
      </c>
      <c r="E125" s="9">
        <v>0</v>
      </c>
      <c r="F125" s="9">
        <v>0</v>
      </c>
      <c r="G125" s="9">
        <v>103</v>
      </c>
      <c r="H125" s="9">
        <v>0</v>
      </c>
      <c r="I125" s="9">
        <v>0</v>
      </c>
      <c r="J125" s="9">
        <v>2502</v>
      </c>
      <c r="K125" s="9">
        <v>671</v>
      </c>
      <c r="L125" s="9">
        <v>11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180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459339</v>
      </c>
      <c r="AR125" s="9">
        <v>7112</v>
      </c>
      <c r="AS125" s="9">
        <v>975</v>
      </c>
      <c r="AT125" s="9">
        <v>114839</v>
      </c>
      <c r="AU125" s="9">
        <v>1480</v>
      </c>
      <c r="AV125" s="9">
        <v>19960</v>
      </c>
      <c r="AW125" s="9">
        <v>639</v>
      </c>
      <c r="AX125" s="9">
        <v>11924</v>
      </c>
      <c r="AY125" s="9">
        <v>174643</v>
      </c>
      <c r="AZ125" s="9">
        <v>156</v>
      </c>
      <c r="BA125" s="9">
        <v>76383</v>
      </c>
      <c r="BB125" s="9">
        <v>489383</v>
      </c>
      <c r="BC125" s="9">
        <v>779</v>
      </c>
      <c r="BD125" s="9">
        <v>824145</v>
      </c>
      <c r="BE125" s="9">
        <v>625377</v>
      </c>
      <c r="BF125" s="9">
        <v>0</v>
      </c>
      <c r="BG125" s="9">
        <v>782648</v>
      </c>
      <c r="BH125" s="9">
        <v>70676</v>
      </c>
      <c r="BI125" s="9">
        <v>274213</v>
      </c>
      <c r="BJ125" s="9">
        <v>0</v>
      </c>
      <c r="BK125" s="9">
        <v>278730</v>
      </c>
      <c r="BL125" s="9">
        <v>34611</v>
      </c>
      <c r="BM125" s="9">
        <v>22</v>
      </c>
      <c r="BN125" s="9">
        <v>146169</v>
      </c>
      <c r="BO125" s="9">
        <v>34093</v>
      </c>
      <c r="BP125" s="9">
        <v>1345662</v>
      </c>
      <c r="BQ125" s="9">
        <v>5777425</v>
      </c>
      <c r="BR125" s="9">
        <v>993455</v>
      </c>
      <c r="BS125" s="9">
        <v>0</v>
      </c>
      <c r="BT125" s="9">
        <v>0</v>
      </c>
      <c r="BU125" s="9">
        <v>0</v>
      </c>
      <c r="BV125" s="9">
        <v>0</v>
      </c>
      <c r="BW125" s="9">
        <v>2602556</v>
      </c>
      <c r="BX125" s="9">
        <v>3596011</v>
      </c>
      <c r="BY125" s="9">
        <v>9373436</v>
      </c>
      <c r="BZ125" s="13">
        <v>9373436</v>
      </c>
    </row>
    <row r="126" spans="1:78" x14ac:dyDescent="0.2">
      <c r="A126" s="8">
        <v>123</v>
      </c>
      <c r="B126" s="8" t="s">
        <v>49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18106</v>
      </c>
      <c r="AR126" s="9">
        <v>5</v>
      </c>
      <c r="AS126" s="9">
        <v>0</v>
      </c>
      <c r="AT126" s="9">
        <v>0</v>
      </c>
      <c r="AU126" s="9">
        <v>1</v>
      </c>
      <c r="AV126" s="9">
        <v>17</v>
      </c>
      <c r="AW126" s="9">
        <v>0</v>
      </c>
      <c r="AX126" s="9">
        <v>8</v>
      </c>
      <c r="AY126" s="9">
        <v>196</v>
      </c>
      <c r="AZ126" s="9">
        <v>0</v>
      </c>
      <c r="BA126" s="9">
        <v>98</v>
      </c>
      <c r="BB126" s="9">
        <v>4802</v>
      </c>
      <c r="BC126" s="9">
        <v>0</v>
      </c>
      <c r="BD126" s="9">
        <v>0</v>
      </c>
      <c r="BE126" s="9">
        <v>0</v>
      </c>
      <c r="BF126" s="9">
        <v>0</v>
      </c>
      <c r="BG126" s="9">
        <v>865</v>
      </c>
      <c r="BH126" s="9">
        <v>97</v>
      </c>
      <c r="BI126" s="9">
        <v>808</v>
      </c>
      <c r="BJ126" s="9">
        <v>0</v>
      </c>
      <c r="BK126" s="9">
        <v>719</v>
      </c>
      <c r="BL126" s="9">
        <v>284</v>
      </c>
      <c r="BM126" s="9">
        <v>0</v>
      </c>
      <c r="BN126" s="9">
        <v>834</v>
      </c>
      <c r="BO126" s="9">
        <v>274</v>
      </c>
      <c r="BP126" s="9">
        <v>4862</v>
      </c>
      <c r="BQ126" s="9">
        <v>31976</v>
      </c>
      <c r="BR126" s="9">
        <v>442911</v>
      </c>
      <c r="BS126" s="9">
        <v>0</v>
      </c>
      <c r="BT126" s="9">
        <v>0</v>
      </c>
      <c r="BU126" s="9">
        <v>0</v>
      </c>
      <c r="BV126" s="9">
        <v>0</v>
      </c>
      <c r="BW126" s="9">
        <v>4510349</v>
      </c>
      <c r="BX126" s="9">
        <v>4953260</v>
      </c>
      <c r="BY126" s="9">
        <v>4985236</v>
      </c>
      <c r="BZ126" s="13">
        <v>4985236</v>
      </c>
    </row>
    <row r="127" spans="1:78" x14ac:dyDescent="0.2">
      <c r="A127" s="8">
        <v>124</v>
      </c>
      <c r="B127" s="8" t="s">
        <v>196</v>
      </c>
      <c r="C127" s="9">
        <v>0</v>
      </c>
      <c r="D127" s="9">
        <v>0</v>
      </c>
      <c r="E127" s="9">
        <v>0</v>
      </c>
      <c r="F127" s="9">
        <v>0</v>
      </c>
      <c r="G127" s="9">
        <v>208558</v>
      </c>
      <c r="H127" s="9">
        <v>0</v>
      </c>
      <c r="I127" s="9">
        <v>0</v>
      </c>
      <c r="J127" s="9">
        <v>16390</v>
      </c>
      <c r="K127" s="9">
        <v>527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154253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578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210186</v>
      </c>
      <c r="AR127" s="9">
        <v>0</v>
      </c>
      <c r="AS127" s="9">
        <v>0</v>
      </c>
      <c r="AT127" s="9">
        <v>0</v>
      </c>
      <c r="AU127" s="9">
        <v>101</v>
      </c>
      <c r="AV127" s="9">
        <v>28196</v>
      </c>
      <c r="AW127" s="9">
        <v>1682</v>
      </c>
      <c r="AX127" s="9">
        <v>0</v>
      </c>
      <c r="AY127" s="9">
        <v>120104</v>
      </c>
      <c r="AZ127" s="9">
        <v>131</v>
      </c>
      <c r="BA127" s="9">
        <v>34951</v>
      </c>
      <c r="BB127" s="9">
        <v>1013193</v>
      </c>
      <c r="BC127" s="9">
        <v>7080</v>
      </c>
      <c r="BD127" s="9">
        <v>503250</v>
      </c>
      <c r="BE127" s="9">
        <v>23326</v>
      </c>
      <c r="BF127" s="9">
        <v>0</v>
      </c>
      <c r="BG127" s="9">
        <v>45345</v>
      </c>
      <c r="BH127" s="9">
        <v>425</v>
      </c>
      <c r="BI127" s="9">
        <v>65853</v>
      </c>
      <c r="BJ127" s="9">
        <v>38214</v>
      </c>
      <c r="BK127" s="9">
        <v>69865</v>
      </c>
      <c r="BL127" s="9">
        <v>12401</v>
      </c>
      <c r="BM127" s="9">
        <v>69568</v>
      </c>
      <c r="BN127" s="9">
        <v>353583</v>
      </c>
      <c r="BO127" s="9">
        <v>89093</v>
      </c>
      <c r="BP127" s="9">
        <v>0</v>
      </c>
      <c r="BQ127" s="9">
        <v>3066853</v>
      </c>
      <c r="BR127" s="9">
        <v>1791</v>
      </c>
      <c r="BS127" s="9">
        <v>0</v>
      </c>
      <c r="BT127" s="9">
        <v>0</v>
      </c>
      <c r="BU127" s="9">
        <v>0</v>
      </c>
      <c r="BV127" s="9">
        <v>0</v>
      </c>
      <c r="BW127" s="9">
        <v>0</v>
      </c>
      <c r="BX127" s="9">
        <v>1791</v>
      </c>
      <c r="BY127" s="9">
        <v>3068644</v>
      </c>
      <c r="BZ127" s="13">
        <v>3068644</v>
      </c>
    </row>
    <row r="128" spans="1:78" x14ac:dyDescent="0.2">
      <c r="A128" s="8">
        <v>125</v>
      </c>
      <c r="B128" s="8" t="s">
        <v>197</v>
      </c>
      <c r="C128" s="9">
        <v>0</v>
      </c>
      <c r="D128" s="9">
        <v>0</v>
      </c>
      <c r="E128" s="9">
        <v>25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536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443627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529375</v>
      </c>
      <c r="BC128" s="9">
        <v>581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5790</v>
      </c>
      <c r="BJ128" s="9">
        <v>0</v>
      </c>
      <c r="BK128" s="9">
        <v>0</v>
      </c>
      <c r="BL128" s="9">
        <v>15361</v>
      </c>
      <c r="BM128" s="9">
        <v>4947</v>
      </c>
      <c r="BN128" s="9">
        <v>33131</v>
      </c>
      <c r="BO128" s="9">
        <v>0</v>
      </c>
      <c r="BP128" s="9">
        <v>134438</v>
      </c>
      <c r="BQ128" s="9">
        <v>1167811</v>
      </c>
      <c r="BR128" s="9">
        <v>0</v>
      </c>
      <c r="BS128" s="9">
        <v>0</v>
      </c>
      <c r="BT128" s="9">
        <v>0</v>
      </c>
      <c r="BU128" s="9">
        <v>0</v>
      </c>
      <c r="BV128" s="9">
        <v>0</v>
      </c>
      <c r="BW128" s="9">
        <v>0</v>
      </c>
      <c r="BX128" s="9">
        <v>0</v>
      </c>
      <c r="BY128" s="9">
        <v>1167811</v>
      </c>
      <c r="BZ128" s="13">
        <v>1167811</v>
      </c>
    </row>
    <row r="129" spans="1:78" x14ac:dyDescent="0.2">
      <c r="A129" s="8">
        <v>126</v>
      </c>
      <c r="B129" s="8" t="s">
        <v>198</v>
      </c>
      <c r="C129" s="9">
        <v>15281</v>
      </c>
      <c r="D129" s="9">
        <v>0</v>
      </c>
      <c r="E129" s="9">
        <v>112409</v>
      </c>
      <c r="F129" s="9">
        <v>0</v>
      </c>
      <c r="G129" s="9">
        <v>2488</v>
      </c>
      <c r="H129" s="9">
        <v>178</v>
      </c>
      <c r="I129" s="9">
        <v>187</v>
      </c>
      <c r="J129" s="9">
        <v>2529</v>
      </c>
      <c r="K129" s="9">
        <v>740</v>
      </c>
      <c r="L129" s="9">
        <v>321</v>
      </c>
      <c r="M129" s="9">
        <v>13235</v>
      </c>
      <c r="N129" s="9">
        <v>0</v>
      </c>
      <c r="O129" s="9">
        <v>7</v>
      </c>
      <c r="P129" s="9">
        <v>734</v>
      </c>
      <c r="Q129" s="9">
        <v>7</v>
      </c>
      <c r="R129" s="9">
        <v>3890</v>
      </c>
      <c r="S129" s="9">
        <v>50271</v>
      </c>
      <c r="T129" s="9">
        <v>8792</v>
      </c>
      <c r="U129" s="9">
        <v>1276</v>
      </c>
      <c r="V129" s="9">
        <v>5639</v>
      </c>
      <c r="W129" s="9">
        <v>1115</v>
      </c>
      <c r="X129" s="9">
        <v>27253</v>
      </c>
      <c r="Y129" s="9">
        <v>10955</v>
      </c>
      <c r="Z129" s="9">
        <v>0</v>
      </c>
      <c r="AA129" s="9">
        <v>339</v>
      </c>
      <c r="AB129" s="9">
        <v>323</v>
      </c>
      <c r="AC129" s="9">
        <v>4791</v>
      </c>
      <c r="AD129" s="9">
        <v>17228</v>
      </c>
      <c r="AE129" s="9">
        <v>18969</v>
      </c>
      <c r="AF129" s="9">
        <v>19702</v>
      </c>
      <c r="AG129" s="9">
        <v>1956</v>
      </c>
      <c r="AH129" s="9">
        <v>2921</v>
      </c>
      <c r="AI129" s="9">
        <v>50194</v>
      </c>
      <c r="AJ129" s="9">
        <v>35270</v>
      </c>
      <c r="AK129" s="9">
        <v>5141</v>
      </c>
      <c r="AL129" s="9">
        <v>4039</v>
      </c>
      <c r="AM129" s="9">
        <v>2842</v>
      </c>
      <c r="AN129" s="9">
        <v>6179</v>
      </c>
      <c r="AO129" s="9">
        <v>36</v>
      </c>
      <c r="AP129" s="9">
        <v>1962</v>
      </c>
      <c r="AQ129" s="9">
        <v>3073562</v>
      </c>
      <c r="AR129" s="9">
        <v>2873728</v>
      </c>
      <c r="AS129" s="9">
        <v>368855</v>
      </c>
      <c r="AT129" s="9">
        <v>320911</v>
      </c>
      <c r="AU129" s="9">
        <v>392290</v>
      </c>
      <c r="AV129" s="9">
        <v>5968169</v>
      </c>
      <c r="AW129" s="9">
        <v>75598</v>
      </c>
      <c r="AX129" s="9">
        <v>520027</v>
      </c>
      <c r="AY129" s="9">
        <v>1994232</v>
      </c>
      <c r="AZ129" s="9">
        <v>46540</v>
      </c>
      <c r="BA129" s="9">
        <v>6179338</v>
      </c>
      <c r="BB129" s="9">
        <v>1087764</v>
      </c>
      <c r="BC129" s="9">
        <v>28592</v>
      </c>
      <c r="BD129" s="9">
        <v>1259548</v>
      </c>
      <c r="BE129" s="9">
        <v>411529</v>
      </c>
      <c r="BF129" s="9">
        <v>0</v>
      </c>
      <c r="BG129" s="9">
        <v>360741</v>
      </c>
      <c r="BH129" s="9">
        <v>32760</v>
      </c>
      <c r="BI129" s="9">
        <v>443391</v>
      </c>
      <c r="BJ129" s="9">
        <v>1406776</v>
      </c>
      <c r="BK129" s="9">
        <v>2100143</v>
      </c>
      <c r="BL129" s="9">
        <v>484561</v>
      </c>
      <c r="BM129" s="9">
        <v>51316</v>
      </c>
      <c r="BN129" s="9">
        <v>374168</v>
      </c>
      <c r="BO129" s="9">
        <v>344092</v>
      </c>
      <c r="BP129" s="9">
        <v>0</v>
      </c>
      <c r="BQ129" s="9">
        <v>30627830</v>
      </c>
      <c r="BR129" s="9">
        <v>25588236</v>
      </c>
      <c r="BS129" s="9">
        <v>0</v>
      </c>
      <c r="BT129" s="9">
        <v>0</v>
      </c>
      <c r="BU129" s="9">
        <v>0</v>
      </c>
      <c r="BV129" s="9">
        <v>0</v>
      </c>
      <c r="BW129" s="9">
        <v>1322945</v>
      </c>
      <c r="BX129" s="9">
        <v>26911181</v>
      </c>
      <c r="BY129" s="9">
        <v>57539011</v>
      </c>
      <c r="BZ129" s="13">
        <v>57539011</v>
      </c>
    </row>
    <row r="130" spans="1:78" x14ac:dyDescent="0.2">
      <c r="A130" s="8">
        <v>127</v>
      </c>
      <c r="B130" s="8" t="s">
        <v>199</v>
      </c>
      <c r="C130" s="9">
        <v>4765800</v>
      </c>
      <c r="D130" s="9">
        <v>59578</v>
      </c>
      <c r="E130" s="9">
        <v>31924</v>
      </c>
      <c r="F130" s="9">
        <v>1306</v>
      </c>
      <c r="G130" s="9">
        <v>44709</v>
      </c>
      <c r="H130" s="9">
        <v>70488</v>
      </c>
      <c r="I130" s="9">
        <v>23708</v>
      </c>
      <c r="J130" s="9">
        <v>13751</v>
      </c>
      <c r="K130" s="9">
        <v>6680</v>
      </c>
      <c r="L130" s="9">
        <v>54177</v>
      </c>
      <c r="M130" s="9">
        <v>124181</v>
      </c>
      <c r="N130" s="9">
        <v>6969</v>
      </c>
      <c r="O130" s="9">
        <v>45490</v>
      </c>
      <c r="P130" s="9">
        <v>1311718</v>
      </c>
      <c r="Q130" s="9">
        <v>74541</v>
      </c>
      <c r="R130" s="9">
        <v>146734</v>
      </c>
      <c r="S130" s="9">
        <v>1344900</v>
      </c>
      <c r="T130" s="9">
        <v>428752</v>
      </c>
      <c r="U130" s="9">
        <v>128961</v>
      </c>
      <c r="V130" s="9">
        <v>377866</v>
      </c>
      <c r="W130" s="9">
        <v>311000</v>
      </c>
      <c r="X130" s="9">
        <v>398216</v>
      </c>
      <c r="Y130" s="9">
        <v>104449</v>
      </c>
      <c r="Z130" s="9">
        <v>33208</v>
      </c>
      <c r="AA130" s="9">
        <v>59835</v>
      </c>
      <c r="AB130" s="9">
        <v>49816</v>
      </c>
      <c r="AC130" s="9">
        <v>339166</v>
      </c>
      <c r="AD130" s="9">
        <v>529220</v>
      </c>
      <c r="AE130" s="9">
        <v>946025</v>
      </c>
      <c r="AF130" s="9">
        <v>1441735</v>
      </c>
      <c r="AG130" s="9">
        <v>516697</v>
      </c>
      <c r="AH130" s="9">
        <v>397714</v>
      </c>
      <c r="AI130" s="9">
        <v>449553</v>
      </c>
      <c r="AJ130" s="9">
        <v>406220</v>
      </c>
      <c r="AK130" s="9">
        <v>116807</v>
      </c>
      <c r="AL130" s="9">
        <v>168985</v>
      </c>
      <c r="AM130" s="9">
        <v>139164</v>
      </c>
      <c r="AN130" s="9">
        <v>153559</v>
      </c>
      <c r="AO130" s="9">
        <v>25037</v>
      </c>
      <c r="AP130" s="9">
        <v>38960</v>
      </c>
      <c r="AQ130" s="9">
        <v>4536421</v>
      </c>
      <c r="AR130" s="9">
        <v>2012986</v>
      </c>
      <c r="AS130" s="9">
        <v>83927</v>
      </c>
      <c r="AT130" s="9">
        <v>546735</v>
      </c>
      <c r="AU130" s="9">
        <v>42218</v>
      </c>
      <c r="AV130" s="9">
        <v>1640931</v>
      </c>
      <c r="AW130" s="9">
        <v>15948</v>
      </c>
      <c r="AX130" s="9">
        <v>422312</v>
      </c>
      <c r="AY130" s="9">
        <v>799211</v>
      </c>
      <c r="AZ130" s="9">
        <v>16636</v>
      </c>
      <c r="BA130" s="9">
        <v>2193806</v>
      </c>
      <c r="BB130" s="9">
        <v>7749180</v>
      </c>
      <c r="BC130" s="9">
        <v>155094</v>
      </c>
      <c r="BD130" s="9">
        <v>0</v>
      </c>
      <c r="BE130" s="9">
        <v>2428200</v>
      </c>
      <c r="BF130" s="9">
        <v>541768</v>
      </c>
      <c r="BG130" s="9">
        <v>3379714</v>
      </c>
      <c r="BH130" s="9">
        <v>607997</v>
      </c>
      <c r="BI130" s="9">
        <v>514014</v>
      </c>
      <c r="BJ130" s="9">
        <v>5244258</v>
      </c>
      <c r="BK130" s="9">
        <v>5799302</v>
      </c>
      <c r="BL130" s="9">
        <v>153541</v>
      </c>
      <c r="BM130" s="9">
        <v>89825</v>
      </c>
      <c r="BN130" s="9">
        <v>370941</v>
      </c>
      <c r="BO130" s="9">
        <v>1621199</v>
      </c>
      <c r="BP130" s="9">
        <v>0</v>
      </c>
      <c r="BQ130" s="9">
        <v>56653763</v>
      </c>
      <c r="BR130" s="9">
        <v>26345389</v>
      </c>
      <c r="BS130" s="9">
        <v>0</v>
      </c>
      <c r="BT130" s="9">
        <v>0</v>
      </c>
      <c r="BU130" s="9">
        <v>0</v>
      </c>
      <c r="BV130" s="9">
        <v>0</v>
      </c>
      <c r="BW130" s="9">
        <v>4450101</v>
      </c>
      <c r="BX130" s="9">
        <v>30795490</v>
      </c>
      <c r="BY130" s="9">
        <v>87449253</v>
      </c>
      <c r="BZ130" s="13">
        <v>87449253</v>
      </c>
    </row>
    <row r="131" spans="1:78" x14ac:dyDescent="0.2">
      <c r="A131" s="8">
        <v>128</v>
      </c>
      <c r="B131" s="8" t="s">
        <v>200</v>
      </c>
      <c r="C131" s="9">
        <v>0</v>
      </c>
      <c r="D131" s="9">
        <v>0</v>
      </c>
      <c r="E131" s="9">
        <v>1058</v>
      </c>
      <c r="F131" s="9">
        <v>1686</v>
      </c>
      <c r="G131" s="9">
        <v>281</v>
      </c>
      <c r="H131" s="9">
        <v>24354</v>
      </c>
      <c r="I131" s="9">
        <v>220</v>
      </c>
      <c r="J131" s="9">
        <v>14602</v>
      </c>
      <c r="K131" s="9">
        <v>626</v>
      </c>
      <c r="L131" s="9">
        <v>1366</v>
      </c>
      <c r="M131" s="9">
        <v>1291</v>
      </c>
      <c r="N131" s="9">
        <v>0</v>
      </c>
      <c r="O131" s="9">
        <v>13</v>
      </c>
      <c r="P131" s="9">
        <v>945</v>
      </c>
      <c r="Q131" s="9">
        <v>35</v>
      </c>
      <c r="R131" s="9">
        <v>3730</v>
      </c>
      <c r="S131" s="9">
        <v>24867</v>
      </c>
      <c r="T131" s="9">
        <v>5884</v>
      </c>
      <c r="U131" s="9">
        <v>499</v>
      </c>
      <c r="V131" s="9">
        <v>6023</v>
      </c>
      <c r="W131" s="9">
        <v>1271</v>
      </c>
      <c r="X131" s="9">
        <v>7363</v>
      </c>
      <c r="Y131" s="9">
        <v>4388</v>
      </c>
      <c r="Z131" s="9">
        <v>21</v>
      </c>
      <c r="AA131" s="9">
        <v>1264</v>
      </c>
      <c r="AB131" s="9">
        <v>110</v>
      </c>
      <c r="AC131" s="9">
        <v>3161</v>
      </c>
      <c r="AD131" s="9">
        <v>9706</v>
      </c>
      <c r="AE131" s="9">
        <v>4719</v>
      </c>
      <c r="AF131" s="9">
        <v>45666</v>
      </c>
      <c r="AG131" s="9">
        <v>4426</v>
      </c>
      <c r="AH131" s="9">
        <v>2960</v>
      </c>
      <c r="AI131" s="9">
        <v>2809</v>
      </c>
      <c r="AJ131" s="9">
        <v>11023</v>
      </c>
      <c r="AK131" s="9">
        <v>2257</v>
      </c>
      <c r="AL131" s="9">
        <v>1400</v>
      </c>
      <c r="AM131" s="9">
        <v>844</v>
      </c>
      <c r="AN131" s="9">
        <v>1361</v>
      </c>
      <c r="AO131" s="9">
        <v>61</v>
      </c>
      <c r="AP131" s="9">
        <v>653</v>
      </c>
      <c r="AQ131" s="9">
        <v>86950</v>
      </c>
      <c r="AR131" s="9">
        <v>36089</v>
      </c>
      <c r="AS131" s="9">
        <v>4421</v>
      </c>
      <c r="AT131" s="9">
        <v>17586</v>
      </c>
      <c r="AU131" s="9">
        <v>5046</v>
      </c>
      <c r="AV131" s="9">
        <v>39874</v>
      </c>
      <c r="AW131" s="9">
        <v>1438</v>
      </c>
      <c r="AX131" s="9">
        <v>8631</v>
      </c>
      <c r="AY131" s="9">
        <v>18458</v>
      </c>
      <c r="AZ131" s="9">
        <v>777</v>
      </c>
      <c r="BA131" s="9">
        <v>29820</v>
      </c>
      <c r="BB131" s="9">
        <v>671388</v>
      </c>
      <c r="BC131" s="9">
        <v>736</v>
      </c>
      <c r="BD131" s="9">
        <v>1340938</v>
      </c>
      <c r="BE131" s="9">
        <v>13437</v>
      </c>
      <c r="BF131" s="9">
        <v>0</v>
      </c>
      <c r="BG131" s="9">
        <v>49570</v>
      </c>
      <c r="BH131" s="9">
        <v>10568</v>
      </c>
      <c r="BI131" s="9">
        <v>7742</v>
      </c>
      <c r="BJ131" s="9">
        <v>129090</v>
      </c>
      <c r="BK131" s="9">
        <v>991374</v>
      </c>
      <c r="BL131" s="9">
        <v>834051</v>
      </c>
      <c r="BM131" s="9">
        <v>8564</v>
      </c>
      <c r="BN131" s="9">
        <v>53174</v>
      </c>
      <c r="BO131" s="9">
        <v>87910</v>
      </c>
      <c r="BP131" s="9">
        <v>0</v>
      </c>
      <c r="BQ131" s="9">
        <v>4640575</v>
      </c>
      <c r="BR131" s="9">
        <v>13165577</v>
      </c>
      <c r="BS131" s="9">
        <v>0</v>
      </c>
      <c r="BT131" s="9">
        <v>0</v>
      </c>
      <c r="BU131" s="9">
        <v>0</v>
      </c>
      <c r="BV131" s="9">
        <v>0</v>
      </c>
      <c r="BW131" s="9">
        <v>1967893</v>
      </c>
      <c r="BX131" s="9">
        <v>15133470</v>
      </c>
      <c r="BY131" s="9">
        <v>19774045</v>
      </c>
      <c r="BZ131" s="13">
        <v>19774045</v>
      </c>
    </row>
    <row r="132" spans="1:78" x14ac:dyDescent="0.2">
      <c r="A132" s="8">
        <v>129</v>
      </c>
      <c r="B132" s="8" t="s">
        <v>58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9">
        <v>86550702</v>
      </c>
      <c r="BS132" s="9">
        <v>0</v>
      </c>
      <c r="BT132" s="9">
        <v>0</v>
      </c>
      <c r="BU132" s="9">
        <v>0</v>
      </c>
      <c r="BV132" s="9">
        <v>0</v>
      </c>
      <c r="BW132" s="9">
        <v>0</v>
      </c>
      <c r="BX132" s="9">
        <v>86550702</v>
      </c>
      <c r="BY132" s="9">
        <v>86550702</v>
      </c>
      <c r="BZ132" s="13">
        <v>86550702</v>
      </c>
    </row>
    <row r="133" spans="1:78" x14ac:dyDescent="0.2">
      <c r="A133" s="8">
        <v>130</v>
      </c>
      <c r="B133" s="8" t="s">
        <v>201</v>
      </c>
      <c r="C133" s="9">
        <v>930</v>
      </c>
      <c r="D133" s="9">
        <v>0</v>
      </c>
      <c r="E133" s="9">
        <v>0</v>
      </c>
      <c r="F133" s="9">
        <v>0</v>
      </c>
      <c r="G133" s="9">
        <v>0</v>
      </c>
      <c r="H133" s="9">
        <v>394009</v>
      </c>
      <c r="I133" s="9">
        <v>39213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15333709</v>
      </c>
      <c r="AR133" s="9">
        <v>0</v>
      </c>
      <c r="AS133" s="9">
        <v>0</v>
      </c>
      <c r="AT133" s="9">
        <v>0</v>
      </c>
      <c r="AU133" s="9">
        <v>24666</v>
      </c>
      <c r="AV133" s="9">
        <v>4764583</v>
      </c>
      <c r="AW133" s="9">
        <v>4949</v>
      </c>
      <c r="AX133" s="9">
        <v>0</v>
      </c>
      <c r="AY133" s="9">
        <v>0</v>
      </c>
      <c r="AZ133" s="9">
        <v>3552</v>
      </c>
      <c r="BA133" s="9">
        <v>1776575</v>
      </c>
      <c r="BB133" s="9">
        <v>876776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8824</v>
      </c>
      <c r="BJ133" s="9">
        <v>0</v>
      </c>
      <c r="BK133" s="9">
        <v>0</v>
      </c>
      <c r="BL133" s="9">
        <v>195727</v>
      </c>
      <c r="BM133" s="9">
        <v>11797</v>
      </c>
      <c r="BN133" s="9">
        <v>40245</v>
      </c>
      <c r="BO133" s="9">
        <v>0</v>
      </c>
      <c r="BP133" s="9">
        <v>0</v>
      </c>
      <c r="BQ133" s="9">
        <v>23475555</v>
      </c>
      <c r="BR133" s="9">
        <v>0</v>
      </c>
      <c r="BS133" s="9">
        <v>0</v>
      </c>
      <c r="BT133" s="9">
        <v>0</v>
      </c>
      <c r="BU133" s="9">
        <v>0</v>
      </c>
      <c r="BV133" s="9">
        <v>0</v>
      </c>
      <c r="BW133" s="9">
        <v>0</v>
      </c>
      <c r="BX133" s="9">
        <v>0</v>
      </c>
      <c r="BY133" s="9">
        <v>23475555</v>
      </c>
      <c r="BZ133" s="13">
        <v>23475555</v>
      </c>
    </row>
    <row r="134" spans="1:78" x14ac:dyDescent="0.2">
      <c r="A134" s="8">
        <v>131</v>
      </c>
      <c r="B134" s="8" t="s">
        <v>202</v>
      </c>
      <c r="C134" s="9">
        <v>186</v>
      </c>
      <c r="D134" s="9">
        <v>0</v>
      </c>
      <c r="E134" s="9">
        <v>0</v>
      </c>
      <c r="F134" s="9">
        <v>0</v>
      </c>
      <c r="G134" s="9">
        <v>3677</v>
      </c>
      <c r="H134" s="9">
        <v>266892</v>
      </c>
      <c r="I134" s="9">
        <v>397</v>
      </c>
      <c r="J134" s="9">
        <v>4579</v>
      </c>
      <c r="K134" s="9">
        <v>281</v>
      </c>
      <c r="L134" s="9">
        <v>3293</v>
      </c>
      <c r="M134" s="9">
        <v>805</v>
      </c>
      <c r="N134" s="9">
        <v>0</v>
      </c>
      <c r="O134" s="9">
        <v>3</v>
      </c>
      <c r="P134" s="9">
        <v>4278</v>
      </c>
      <c r="Q134" s="9">
        <v>19</v>
      </c>
      <c r="R134" s="9">
        <v>122</v>
      </c>
      <c r="S134" s="9">
        <v>13172</v>
      </c>
      <c r="T134" s="9">
        <v>8038</v>
      </c>
      <c r="U134" s="9">
        <v>1770</v>
      </c>
      <c r="V134" s="9">
        <v>74184</v>
      </c>
      <c r="W134" s="9">
        <v>10034</v>
      </c>
      <c r="X134" s="9">
        <v>6491</v>
      </c>
      <c r="Y134" s="9">
        <v>5941</v>
      </c>
      <c r="Z134" s="9">
        <v>726</v>
      </c>
      <c r="AA134" s="9">
        <v>541</v>
      </c>
      <c r="AB134" s="9">
        <v>149</v>
      </c>
      <c r="AC134" s="9">
        <v>7237</v>
      </c>
      <c r="AD134" s="9">
        <v>7531</v>
      </c>
      <c r="AE134" s="9">
        <v>9747</v>
      </c>
      <c r="AF134" s="9">
        <v>7288</v>
      </c>
      <c r="AG134" s="9">
        <v>5871</v>
      </c>
      <c r="AH134" s="9">
        <v>1344</v>
      </c>
      <c r="AI134" s="9">
        <v>133260</v>
      </c>
      <c r="AJ134" s="9">
        <v>4141</v>
      </c>
      <c r="AK134" s="9">
        <v>305</v>
      </c>
      <c r="AL134" s="9">
        <v>5188</v>
      </c>
      <c r="AM134" s="9">
        <v>4397</v>
      </c>
      <c r="AN134" s="9">
        <v>231</v>
      </c>
      <c r="AO134" s="9">
        <v>49</v>
      </c>
      <c r="AP134" s="9">
        <v>8649</v>
      </c>
      <c r="AQ134" s="9">
        <v>96441</v>
      </c>
      <c r="AR134" s="9">
        <v>0</v>
      </c>
      <c r="AS134" s="9">
        <v>0</v>
      </c>
      <c r="AT134" s="9">
        <v>768</v>
      </c>
      <c r="AU134" s="9">
        <v>4050</v>
      </c>
      <c r="AV134" s="9">
        <v>36931</v>
      </c>
      <c r="AW134" s="9">
        <v>7905</v>
      </c>
      <c r="AX134" s="9">
        <v>26705</v>
      </c>
      <c r="AY134" s="9">
        <v>0</v>
      </c>
      <c r="AZ134" s="9">
        <v>66</v>
      </c>
      <c r="BA134" s="9">
        <v>48857</v>
      </c>
      <c r="BB134" s="9">
        <v>109607</v>
      </c>
      <c r="BC134" s="9">
        <v>234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144286</v>
      </c>
      <c r="BK134" s="9">
        <v>690</v>
      </c>
      <c r="BL134" s="9">
        <v>911212</v>
      </c>
      <c r="BM134" s="9">
        <v>6100</v>
      </c>
      <c r="BN134" s="9">
        <v>36788</v>
      </c>
      <c r="BO134" s="9">
        <v>33029</v>
      </c>
      <c r="BP134" s="9">
        <v>0</v>
      </c>
      <c r="BQ134" s="9">
        <v>2064485</v>
      </c>
      <c r="BR134" s="9">
        <v>0</v>
      </c>
      <c r="BS134" s="9">
        <v>0</v>
      </c>
      <c r="BT134" s="9">
        <v>0</v>
      </c>
      <c r="BU134" s="9">
        <v>0</v>
      </c>
      <c r="BV134" s="9">
        <v>0</v>
      </c>
      <c r="BW134" s="9">
        <v>0</v>
      </c>
      <c r="BX134" s="9">
        <v>0</v>
      </c>
      <c r="BY134" s="9">
        <v>2064485</v>
      </c>
      <c r="BZ134" s="13">
        <v>2064485</v>
      </c>
    </row>
    <row r="135" spans="1:78" x14ac:dyDescent="0.2">
      <c r="A135" s="8">
        <v>132</v>
      </c>
      <c r="B135" s="8" t="s">
        <v>203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9">
        <v>0</v>
      </c>
      <c r="BS135" s="9">
        <v>0</v>
      </c>
      <c r="BT135" s="9">
        <v>4593714.05</v>
      </c>
      <c r="BU135" s="9">
        <v>0</v>
      </c>
      <c r="BV135" s="9">
        <v>0</v>
      </c>
      <c r="BW135" s="9">
        <v>4073670.95</v>
      </c>
      <c r="BX135" s="9">
        <v>8667385</v>
      </c>
      <c r="BY135" s="9">
        <v>8667385</v>
      </c>
      <c r="BZ135" s="13">
        <v>8667385</v>
      </c>
    </row>
    <row r="136" spans="1:78" x14ac:dyDescent="0.2">
      <c r="A136" s="8">
        <v>133</v>
      </c>
      <c r="B136" s="8" t="s">
        <v>204</v>
      </c>
      <c r="C136" s="9">
        <v>0</v>
      </c>
      <c r="D136" s="9">
        <v>0</v>
      </c>
      <c r="E136" s="9">
        <v>106831</v>
      </c>
      <c r="F136" s="9">
        <v>0</v>
      </c>
      <c r="G136" s="9">
        <v>20230</v>
      </c>
      <c r="H136" s="9">
        <v>5351</v>
      </c>
      <c r="I136" s="9">
        <v>0</v>
      </c>
      <c r="J136" s="9">
        <v>2037</v>
      </c>
      <c r="K136" s="9">
        <v>6459</v>
      </c>
      <c r="L136" s="9">
        <v>6398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343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533123</v>
      </c>
      <c r="AR136" s="9">
        <v>303978</v>
      </c>
      <c r="AS136" s="9">
        <v>0</v>
      </c>
      <c r="AT136" s="9">
        <v>27623</v>
      </c>
      <c r="AU136" s="9">
        <v>13764</v>
      </c>
      <c r="AV136" s="9">
        <v>34537</v>
      </c>
      <c r="AW136" s="9">
        <v>7590</v>
      </c>
      <c r="AX136" s="9">
        <v>120970</v>
      </c>
      <c r="AY136" s="9">
        <v>12490</v>
      </c>
      <c r="AZ136" s="9">
        <v>5</v>
      </c>
      <c r="BA136" s="9">
        <v>15956</v>
      </c>
      <c r="BB136" s="9">
        <v>493932</v>
      </c>
      <c r="BC136" s="9">
        <v>1681</v>
      </c>
      <c r="BD136" s="9">
        <v>1033440</v>
      </c>
      <c r="BE136" s="9">
        <v>81604</v>
      </c>
      <c r="BF136" s="9">
        <v>0</v>
      </c>
      <c r="BG136" s="9">
        <v>138831</v>
      </c>
      <c r="BH136" s="9">
        <v>34416</v>
      </c>
      <c r="BI136" s="9">
        <v>113158</v>
      </c>
      <c r="BJ136" s="9">
        <v>135260</v>
      </c>
      <c r="BK136" s="9">
        <v>165593</v>
      </c>
      <c r="BL136" s="9">
        <v>105732</v>
      </c>
      <c r="BM136" s="9">
        <v>6838</v>
      </c>
      <c r="BN136" s="9">
        <v>59912</v>
      </c>
      <c r="BO136" s="9">
        <v>34376</v>
      </c>
      <c r="BP136" s="9">
        <v>41856</v>
      </c>
      <c r="BQ136" s="9">
        <v>3664314</v>
      </c>
      <c r="BR136" s="9">
        <v>3864748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3864748</v>
      </c>
      <c r="BY136" s="9">
        <v>7529062</v>
      </c>
      <c r="BZ136" s="13">
        <v>7529062</v>
      </c>
    </row>
    <row r="137" spans="1:78" x14ac:dyDescent="0.2">
      <c r="A137" s="8">
        <v>134</v>
      </c>
      <c r="B137" s="8" t="s">
        <v>63</v>
      </c>
      <c r="C137" s="9">
        <v>20968</v>
      </c>
      <c r="D137" s="9">
        <v>0</v>
      </c>
      <c r="E137" s="9">
        <v>233760</v>
      </c>
      <c r="F137" s="9">
        <v>0</v>
      </c>
      <c r="G137" s="9">
        <v>1247108</v>
      </c>
      <c r="H137" s="9">
        <v>536244</v>
      </c>
      <c r="I137" s="9">
        <v>249</v>
      </c>
      <c r="J137" s="9">
        <v>4834</v>
      </c>
      <c r="K137" s="9">
        <v>46597</v>
      </c>
      <c r="L137" s="9">
        <v>945136</v>
      </c>
      <c r="M137" s="9">
        <v>140652</v>
      </c>
      <c r="N137" s="9">
        <v>9</v>
      </c>
      <c r="O137" s="9">
        <v>24572</v>
      </c>
      <c r="P137" s="9">
        <v>13705</v>
      </c>
      <c r="Q137" s="9">
        <v>197</v>
      </c>
      <c r="R137" s="9">
        <v>23050</v>
      </c>
      <c r="S137" s="9">
        <v>290565</v>
      </c>
      <c r="T137" s="9">
        <v>55916</v>
      </c>
      <c r="U137" s="9">
        <v>3300</v>
      </c>
      <c r="V137" s="9">
        <v>1321870</v>
      </c>
      <c r="W137" s="9">
        <v>308516</v>
      </c>
      <c r="X137" s="9">
        <v>348380</v>
      </c>
      <c r="Y137" s="9">
        <v>215462</v>
      </c>
      <c r="Z137" s="9">
        <v>815041</v>
      </c>
      <c r="AA137" s="9">
        <v>1490268</v>
      </c>
      <c r="AB137" s="9">
        <v>147286</v>
      </c>
      <c r="AC137" s="9">
        <v>844102</v>
      </c>
      <c r="AD137" s="9">
        <v>2659606</v>
      </c>
      <c r="AE137" s="9">
        <v>1632006</v>
      </c>
      <c r="AF137" s="9">
        <v>926052</v>
      </c>
      <c r="AG137" s="9">
        <v>102493</v>
      </c>
      <c r="AH137" s="9">
        <v>10398</v>
      </c>
      <c r="AI137" s="9">
        <v>642670</v>
      </c>
      <c r="AJ137" s="9">
        <v>55935</v>
      </c>
      <c r="AK137" s="9">
        <v>70858</v>
      </c>
      <c r="AL137" s="9">
        <v>41064</v>
      </c>
      <c r="AM137" s="9">
        <v>63778</v>
      </c>
      <c r="AN137" s="9">
        <v>6367</v>
      </c>
      <c r="AO137" s="9">
        <v>6333</v>
      </c>
      <c r="AP137" s="9">
        <v>7935</v>
      </c>
      <c r="AQ137" s="9">
        <v>1753272</v>
      </c>
      <c r="AR137" s="9">
        <v>4109610</v>
      </c>
      <c r="AS137" s="9">
        <v>588982</v>
      </c>
      <c r="AT137" s="9">
        <v>371726</v>
      </c>
      <c r="AU137" s="9">
        <v>817231</v>
      </c>
      <c r="AV137" s="9">
        <v>1987861</v>
      </c>
      <c r="AW137" s="9">
        <v>151048</v>
      </c>
      <c r="AX137" s="9">
        <v>1126962</v>
      </c>
      <c r="AY137" s="9">
        <v>1035715</v>
      </c>
      <c r="AZ137" s="9">
        <v>135547</v>
      </c>
      <c r="BA137" s="9">
        <v>3292751</v>
      </c>
      <c r="BB137" s="9">
        <v>2309775</v>
      </c>
      <c r="BC137" s="9">
        <v>248151</v>
      </c>
      <c r="BD137" s="9">
        <v>2630808</v>
      </c>
      <c r="BE137" s="9">
        <v>333867</v>
      </c>
      <c r="BF137" s="9">
        <v>0</v>
      </c>
      <c r="BG137" s="9">
        <v>3583031.9499999881</v>
      </c>
      <c r="BH137" s="9">
        <v>209781</v>
      </c>
      <c r="BI137" s="9">
        <v>231725.32630509324</v>
      </c>
      <c r="BJ137" s="9">
        <v>12211419</v>
      </c>
      <c r="BK137" s="9">
        <v>5509393.2673965283</v>
      </c>
      <c r="BL137" s="9">
        <v>611294</v>
      </c>
      <c r="BM137" s="9">
        <v>81050.46680874005</v>
      </c>
      <c r="BN137" s="9">
        <v>1264592</v>
      </c>
      <c r="BO137" s="9">
        <v>3085988.9394896375</v>
      </c>
      <c r="BP137" s="9">
        <v>1113666</v>
      </c>
      <c r="BQ137" s="9">
        <v>64098529.949999981</v>
      </c>
      <c r="BR137" s="9">
        <v>6204141</v>
      </c>
      <c r="BS137" s="9">
        <v>0</v>
      </c>
      <c r="BT137" s="9">
        <v>0</v>
      </c>
      <c r="BU137" s="9">
        <v>0</v>
      </c>
      <c r="BV137" s="9">
        <v>0</v>
      </c>
      <c r="BW137" s="9">
        <v>16521529.050000012</v>
      </c>
      <c r="BX137" s="9">
        <v>22725670.050000012</v>
      </c>
      <c r="BY137" s="9">
        <v>86824200</v>
      </c>
      <c r="BZ137" s="13">
        <v>86824200</v>
      </c>
    </row>
    <row r="138" spans="1:78" x14ac:dyDescent="0.2">
      <c r="A138" s="8">
        <v>135</v>
      </c>
      <c r="B138" s="8" t="s">
        <v>62</v>
      </c>
      <c r="C138" s="9">
        <v>23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5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116127</v>
      </c>
      <c r="AR138" s="9">
        <v>11468</v>
      </c>
      <c r="AS138" s="9">
        <v>1173</v>
      </c>
      <c r="AT138" s="9">
        <v>10</v>
      </c>
      <c r="AU138" s="9">
        <v>5</v>
      </c>
      <c r="AV138" s="9">
        <v>78</v>
      </c>
      <c r="AW138" s="9">
        <v>0</v>
      </c>
      <c r="AX138" s="9">
        <v>4813</v>
      </c>
      <c r="AY138" s="9">
        <v>6383</v>
      </c>
      <c r="AZ138" s="9">
        <v>212</v>
      </c>
      <c r="BA138" s="9">
        <v>15287</v>
      </c>
      <c r="BB138" s="9">
        <v>9401</v>
      </c>
      <c r="BC138" s="9">
        <v>1259</v>
      </c>
      <c r="BD138" s="9">
        <v>18941</v>
      </c>
      <c r="BE138" s="9">
        <v>2288</v>
      </c>
      <c r="BF138" s="9">
        <v>0</v>
      </c>
      <c r="BG138" s="9">
        <v>1449</v>
      </c>
      <c r="BH138" s="9">
        <v>8514</v>
      </c>
      <c r="BI138" s="9">
        <v>14243</v>
      </c>
      <c r="BJ138" s="9">
        <v>17554</v>
      </c>
      <c r="BK138" s="9">
        <v>105301</v>
      </c>
      <c r="BL138" s="9">
        <v>162017</v>
      </c>
      <c r="BM138" s="9">
        <v>91</v>
      </c>
      <c r="BN138" s="9">
        <v>12631</v>
      </c>
      <c r="BO138" s="9">
        <v>14875</v>
      </c>
      <c r="BP138" s="9">
        <v>7126</v>
      </c>
      <c r="BQ138" s="9">
        <v>531274</v>
      </c>
      <c r="BR138" s="9">
        <v>0</v>
      </c>
      <c r="BS138" s="9">
        <v>0</v>
      </c>
      <c r="BT138" s="9">
        <v>9434482</v>
      </c>
      <c r="BU138" s="9">
        <v>0</v>
      </c>
      <c r="BV138" s="9">
        <v>0</v>
      </c>
      <c r="BW138" s="9">
        <v>65205928</v>
      </c>
      <c r="BX138" s="9">
        <v>74640410</v>
      </c>
      <c r="BY138" s="9">
        <v>75171684</v>
      </c>
      <c r="BZ138" s="13">
        <v>75171684</v>
      </c>
    </row>
    <row r="139" spans="1:78" x14ac:dyDescent="0.2">
      <c r="A139" s="8">
        <v>136</v>
      </c>
      <c r="B139" s="8" t="s">
        <v>205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9">
        <v>0</v>
      </c>
      <c r="BS139" s="9">
        <v>98330800</v>
      </c>
      <c r="BT139" s="9">
        <v>0</v>
      </c>
      <c r="BU139" s="9">
        <v>0</v>
      </c>
      <c r="BV139" s="9">
        <v>0</v>
      </c>
      <c r="BW139" s="9">
        <v>0</v>
      </c>
      <c r="BX139" s="9">
        <v>98330800</v>
      </c>
      <c r="BY139" s="9">
        <v>98330800</v>
      </c>
      <c r="BZ139" s="13">
        <v>98330800</v>
      </c>
    </row>
    <row r="140" spans="1:78" x14ac:dyDescent="0.2">
      <c r="A140" s="8">
        <v>137</v>
      </c>
      <c r="B140" s="8" t="s">
        <v>206</v>
      </c>
      <c r="C140" s="9">
        <v>2519</v>
      </c>
      <c r="D140" s="9">
        <v>0</v>
      </c>
      <c r="E140" s="9">
        <v>57380</v>
      </c>
      <c r="F140" s="9">
        <v>0</v>
      </c>
      <c r="G140" s="9">
        <v>2439</v>
      </c>
      <c r="H140" s="9">
        <v>325</v>
      </c>
      <c r="I140" s="9">
        <v>109</v>
      </c>
      <c r="J140" s="9">
        <v>921</v>
      </c>
      <c r="K140" s="9">
        <v>352</v>
      </c>
      <c r="L140" s="9">
        <v>5240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28542</v>
      </c>
      <c r="AR140" s="9">
        <v>34245</v>
      </c>
      <c r="AS140" s="9">
        <v>6809</v>
      </c>
      <c r="AT140" s="9">
        <v>211</v>
      </c>
      <c r="AU140" s="9">
        <v>16679</v>
      </c>
      <c r="AV140" s="9">
        <v>16356</v>
      </c>
      <c r="AW140" s="9">
        <v>29085</v>
      </c>
      <c r="AX140" s="9">
        <v>182342</v>
      </c>
      <c r="AY140" s="9">
        <v>119938</v>
      </c>
      <c r="AZ140" s="9">
        <v>38615</v>
      </c>
      <c r="BA140" s="9">
        <v>130538</v>
      </c>
      <c r="BB140" s="9">
        <v>471724</v>
      </c>
      <c r="BC140" s="9">
        <v>511</v>
      </c>
      <c r="BD140" s="9">
        <v>218442</v>
      </c>
      <c r="BE140" s="9">
        <v>571609</v>
      </c>
      <c r="BF140" s="9">
        <v>0</v>
      </c>
      <c r="BG140" s="9">
        <v>708649</v>
      </c>
      <c r="BH140" s="9">
        <v>16156</v>
      </c>
      <c r="BI140" s="9">
        <v>49381</v>
      </c>
      <c r="BJ140" s="9">
        <v>177162</v>
      </c>
      <c r="BK140" s="9">
        <v>395726</v>
      </c>
      <c r="BL140" s="9">
        <v>56889</v>
      </c>
      <c r="BM140" s="9">
        <v>16519</v>
      </c>
      <c r="BN140" s="9">
        <v>67787</v>
      </c>
      <c r="BO140" s="9">
        <v>34201</v>
      </c>
      <c r="BP140" s="9">
        <v>0</v>
      </c>
      <c r="BQ140" s="9">
        <v>3457401</v>
      </c>
      <c r="BR140" s="9">
        <v>30964784</v>
      </c>
      <c r="BS140" s="9">
        <v>25826017</v>
      </c>
      <c r="BT140" s="9">
        <v>0</v>
      </c>
      <c r="BU140" s="9">
        <v>0</v>
      </c>
      <c r="BV140" s="9">
        <v>0</v>
      </c>
      <c r="BW140" s="9">
        <v>0</v>
      </c>
      <c r="BX140" s="9">
        <v>56790801</v>
      </c>
      <c r="BY140" s="9">
        <v>60248202</v>
      </c>
      <c r="BZ140" s="13">
        <v>60248202</v>
      </c>
    </row>
    <row r="141" spans="1:78" x14ac:dyDescent="0.2">
      <c r="A141" s="8">
        <v>138</v>
      </c>
      <c r="B141" s="8" t="s">
        <v>207</v>
      </c>
      <c r="C141" s="9">
        <v>0</v>
      </c>
      <c r="D141" s="9">
        <v>0</v>
      </c>
      <c r="E141" s="9">
        <v>72</v>
      </c>
      <c r="F141" s="9">
        <v>0</v>
      </c>
      <c r="G141" s="9">
        <v>938</v>
      </c>
      <c r="H141" s="9">
        <v>732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4277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66569</v>
      </c>
      <c r="BF141" s="9">
        <v>0</v>
      </c>
      <c r="BG141" s="9">
        <v>0</v>
      </c>
      <c r="BH141" s="9">
        <v>34200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1958</v>
      </c>
      <c r="BP141" s="9">
        <v>0</v>
      </c>
      <c r="BQ141" s="9">
        <v>108746</v>
      </c>
      <c r="BR141" s="9">
        <v>22388762</v>
      </c>
      <c r="BS141" s="9">
        <v>8914541</v>
      </c>
      <c r="BT141" s="9">
        <v>0</v>
      </c>
      <c r="BU141" s="9">
        <v>0</v>
      </c>
      <c r="BV141" s="9">
        <v>0</v>
      </c>
      <c r="BW141" s="9">
        <v>0</v>
      </c>
      <c r="BX141" s="9">
        <v>31303303</v>
      </c>
      <c r="BY141" s="9">
        <v>31412049</v>
      </c>
      <c r="BZ141" s="13">
        <v>31412049</v>
      </c>
    </row>
    <row r="142" spans="1:78" x14ac:dyDescent="0.2">
      <c r="A142" s="8">
        <v>139</v>
      </c>
      <c r="B142" s="8" t="s">
        <v>208</v>
      </c>
      <c r="C142" s="9">
        <v>24</v>
      </c>
      <c r="D142" s="9">
        <v>0</v>
      </c>
      <c r="E142" s="9">
        <v>1274</v>
      </c>
      <c r="F142" s="9">
        <v>0</v>
      </c>
      <c r="G142" s="9">
        <v>81128</v>
      </c>
      <c r="H142" s="9">
        <v>5</v>
      </c>
      <c r="I142" s="9">
        <v>0</v>
      </c>
      <c r="J142" s="9">
        <v>15</v>
      </c>
      <c r="K142" s="9">
        <v>19501</v>
      </c>
      <c r="L142" s="9">
        <v>869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7834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19858</v>
      </c>
      <c r="AR142" s="9">
        <v>13499</v>
      </c>
      <c r="AS142" s="9">
        <v>7646</v>
      </c>
      <c r="AT142" s="9">
        <v>546</v>
      </c>
      <c r="AU142" s="9">
        <v>3898</v>
      </c>
      <c r="AV142" s="9">
        <v>1873</v>
      </c>
      <c r="AW142" s="9">
        <v>1793</v>
      </c>
      <c r="AX142" s="9">
        <v>11020</v>
      </c>
      <c r="AY142" s="9">
        <v>2041</v>
      </c>
      <c r="AZ142" s="9">
        <v>894</v>
      </c>
      <c r="BA142" s="9">
        <v>4312</v>
      </c>
      <c r="BB142" s="9">
        <v>2435</v>
      </c>
      <c r="BC142" s="9">
        <v>1773</v>
      </c>
      <c r="BD142" s="9">
        <v>9536</v>
      </c>
      <c r="BE142" s="9">
        <v>770</v>
      </c>
      <c r="BF142" s="9">
        <v>0</v>
      </c>
      <c r="BG142" s="9">
        <v>6988</v>
      </c>
      <c r="BH142" s="9">
        <v>389</v>
      </c>
      <c r="BI142" s="9">
        <v>3525</v>
      </c>
      <c r="BJ142" s="9">
        <v>2202</v>
      </c>
      <c r="BK142" s="9">
        <v>11166</v>
      </c>
      <c r="BL142" s="9">
        <v>7627</v>
      </c>
      <c r="BM142" s="9">
        <v>368</v>
      </c>
      <c r="BN142" s="9">
        <v>12818</v>
      </c>
      <c r="BO142" s="9">
        <v>10526</v>
      </c>
      <c r="BP142" s="9">
        <v>0</v>
      </c>
      <c r="BQ142" s="9">
        <v>248153</v>
      </c>
      <c r="BR142" s="9">
        <v>34181871</v>
      </c>
      <c r="BS142" s="9">
        <v>8956969</v>
      </c>
      <c r="BT142" s="9">
        <v>0</v>
      </c>
      <c r="BU142" s="9">
        <v>0</v>
      </c>
      <c r="BV142" s="9">
        <v>0</v>
      </c>
      <c r="BW142" s="9">
        <v>0</v>
      </c>
      <c r="BX142" s="9">
        <v>43138840</v>
      </c>
      <c r="BY142" s="9">
        <v>43386993</v>
      </c>
      <c r="BZ142" s="13">
        <v>43386993</v>
      </c>
    </row>
    <row r="143" spans="1:78" x14ac:dyDescent="0.2">
      <c r="A143" s="8">
        <v>140</v>
      </c>
      <c r="B143" s="8" t="s">
        <v>209</v>
      </c>
      <c r="C143" s="9">
        <v>13497</v>
      </c>
      <c r="D143" s="9">
        <v>0</v>
      </c>
      <c r="E143" s="9">
        <v>5597</v>
      </c>
      <c r="F143" s="9">
        <v>60</v>
      </c>
      <c r="G143" s="9">
        <v>1957</v>
      </c>
      <c r="H143" s="9">
        <v>197</v>
      </c>
      <c r="I143" s="9">
        <v>65</v>
      </c>
      <c r="J143" s="9">
        <v>1042</v>
      </c>
      <c r="K143" s="9">
        <v>922</v>
      </c>
      <c r="L143" s="9">
        <v>5201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36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12</v>
      </c>
      <c r="AE143" s="9">
        <v>0</v>
      </c>
      <c r="AF143" s="9">
        <v>0</v>
      </c>
      <c r="AG143" s="9">
        <v>61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33</v>
      </c>
      <c r="AN143" s="9">
        <v>0</v>
      </c>
      <c r="AO143" s="9">
        <v>0</v>
      </c>
      <c r="AP143" s="9">
        <v>0</v>
      </c>
      <c r="AQ143" s="9">
        <v>42522</v>
      </c>
      <c r="AR143" s="9">
        <v>14973</v>
      </c>
      <c r="AS143" s="9">
        <v>27102</v>
      </c>
      <c r="AT143" s="9">
        <v>227</v>
      </c>
      <c r="AU143" s="9">
        <v>52259</v>
      </c>
      <c r="AV143" s="9">
        <v>18509</v>
      </c>
      <c r="AW143" s="9">
        <v>3800</v>
      </c>
      <c r="AX143" s="9">
        <v>4457</v>
      </c>
      <c r="AY143" s="9">
        <v>11808</v>
      </c>
      <c r="AZ143" s="9">
        <v>4221</v>
      </c>
      <c r="BA143" s="9">
        <v>12941</v>
      </c>
      <c r="BB143" s="9">
        <v>29555</v>
      </c>
      <c r="BC143" s="9">
        <v>4936</v>
      </c>
      <c r="BD143" s="9">
        <v>8523</v>
      </c>
      <c r="BE143" s="9">
        <v>19177</v>
      </c>
      <c r="BF143" s="9">
        <v>0</v>
      </c>
      <c r="BG143" s="9">
        <v>220547</v>
      </c>
      <c r="BH143" s="9">
        <v>29820</v>
      </c>
      <c r="BI143" s="9">
        <v>33594</v>
      </c>
      <c r="BJ143" s="9">
        <v>17435</v>
      </c>
      <c r="BK143" s="9">
        <v>71778</v>
      </c>
      <c r="BL143" s="9">
        <v>6650</v>
      </c>
      <c r="BM143" s="9">
        <v>6046</v>
      </c>
      <c r="BN143" s="9">
        <v>124624</v>
      </c>
      <c r="BO143" s="9">
        <v>242240</v>
      </c>
      <c r="BP143" s="9">
        <v>247</v>
      </c>
      <c r="BQ143" s="9">
        <v>1036671</v>
      </c>
      <c r="BR143" s="9">
        <v>15923822</v>
      </c>
      <c r="BS143" s="9">
        <v>755173</v>
      </c>
      <c r="BT143" s="9">
        <v>0</v>
      </c>
      <c r="BU143" s="9">
        <v>0</v>
      </c>
      <c r="BV143" s="9">
        <v>0</v>
      </c>
      <c r="BW143" s="9">
        <v>291249</v>
      </c>
      <c r="BX143" s="9">
        <v>16970244</v>
      </c>
      <c r="BY143" s="9">
        <v>18006915</v>
      </c>
      <c r="BZ143" s="13">
        <v>18006915</v>
      </c>
    </row>
    <row r="144" spans="1:78" x14ac:dyDescent="0.2">
      <c r="A144" s="8"/>
      <c r="B144" s="15" t="s">
        <v>222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>
        <v>0</v>
      </c>
      <c r="BR144" s="9"/>
      <c r="BS144" s="9"/>
      <c r="BT144" s="9"/>
      <c r="BU144" s="9"/>
      <c r="BV144" s="9"/>
      <c r="BW144" s="9"/>
      <c r="BX144" s="9"/>
      <c r="BY144" s="9"/>
      <c r="BZ144" s="13">
        <v>0</v>
      </c>
    </row>
    <row r="145" spans="1:78" x14ac:dyDescent="0.2">
      <c r="A145" s="8"/>
      <c r="B145" s="8" t="s">
        <v>211</v>
      </c>
      <c r="C145" s="9">
        <v>35668400</v>
      </c>
      <c r="D145" s="9">
        <v>25108600</v>
      </c>
      <c r="E145" s="9">
        <v>3559200</v>
      </c>
      <c r="F145" s="9">
        <v>2268300</v>
      </c>
      <c r="G145" s="9">
        <v>4504440</v>
      </c>
      <c r="H145" s="9">
        <v>5873959</v>
      </c>
      <c r="I145" s="9">
        <v>2040085</v>
      </c>
      <c r="J145" s="9">
        <v>3274947</v>
      </c>
      <c r="K145" s="9">
        <v>1658127</v>
      </c>
      <c r="L145" s="9">
        <v>2926940</v>
      </c>
      <c r="M145" s="9">
        <v>21951159</v>
      </c>
      <c r="N145" s="9">
        <v>13196408</v>
      </c>
      <c r="O145" s="9">
        <v>27707486</v>
      </c>
      <c r="P145" s="9">
        <v>25597295</v>
      </c>
      <c r="Q145" s="9">
        <v>4592351</v>
      </c>
      <c r="R145" s="9">
        <v>3281383</v>
      </c>
      <c r="S145" s="9">
        <v>48788653</v>
      </c>
      <c r="T145" s="9">
        <v>9870030</v>
      </c>
      <c r="U145" s="9">
        <v>6708512</v>
      </c>
      <c r="V145" s="9">
        <v>56712696</v>
      </c>
      <c r="W145" s="9">
        <v>23138603</v>
      </c>
      <c r="X145" s="9">
        <v>18500380</v>
      </c>
      <c r="Y145" s="9">
        <v>3725959</v>
      </c>
      <c r="Z145" s="9">
        <v>1682755</v>
      </c>
      <c r="AA145" s="9">
        <v>4050007</v>
      </c>
      <c r="AB145" s="9">
        <v>1256428</v>
      </c>
      <c r="AC145" s="9">
        <v>19851538</v>
      </c>
      <c r="AD145" s="9">
        <v>24718128</v>
      </c>
      <c r="AE145" s="9">
        <v>52048538</v>
      </c>
      <c r="AF145" s="9">
        <v>108698061</v>
      </c>
      <c r="AG145" s="9">
        <v>49414901</v>
      </c>
      <c r="AH145" s="9">
        <v>14950253</v>
      </c>
      <c r="AI145" s="9">
        <v>18890053</v>
      </c>
      <c r="AJ145" s="9">
        <v>21410973</v>
      </c>
      <c r="AK145" s="9">
        <v>5807403</v>
      </c>
      <c r="AL145" s="9">
        <v>8352813</v>
      </c>
      <c r="AM145" s="9">
        <v>3664939</v>
      </c>
      <c r="AN145" s="9">
        <v>6999622</v>
      </c>
      <c r="AO145" s="9">
        <v>16736407</v>
      </c>
      <c r="AP145" s="9">
        <v>558240</v>
      </c>
      <c r="AQ145" s="9">
        <v>169847000</v>
      </c>
      <c r="AR145" s="9">
        <v>40384200</v>
      </c>
      <c r="AS145" s="9">
        <v>5970100</v>
      </c>
      <c r="AT145" s="9">
        <v>3282300</v>
      </c>
      <c r="AU145" s="9">
        <v>5071400</v>
      </c>
      <c r="AV145" s="9">
        <v>49541200</v>
      </c>
      <c r="AW145" s="9">
        <v>1464400</v>
      </c>
      <c r="AX145" s="9">
        <v>6321000</v>
      </c>
      <c r="AY145" s="9">
        <v>9690000</v>
      </c>
      <c r="AZ145" s="9">
        <v>840300</v>
      </c>
      <c r="BA145" s="9">
        <v>30484000</v>
      </c>
      <c r="BB145" s="9">
        <v>44605900</v>
      </c>
      <c r="BC145" s="9">
        <v>24506900</v>
      </c>
      <c r="BD145" s="9">
        <v>19198167</v>
      </c>
      <c r="BE145" s="9">
        <v>5579832</v>
      </c>
      <c r="BF145" s="9">
        <v>2951400</v>
      </c>
      <c r="BG145" s="9">
        <v>12519198</v>
      </c>
      <c r="BH145" s="9">
        <v>12269361</v>
      </c>
      <c r="BI145" s="9">
        <v>3486355.3263050932</v>
      </c>
      <c r="BJ145" s="9">
        <v>22234200</v>
      </c>
      <c r="BK145" s="9">
        <v>25680760.267396528</v>
      </c>
      <c r="BL145" s="9">
        <v>11253300</v>
      </c>
      <c r="BM145" s="9">
        <v>946874.46680874005</v>
      </c>
      <c r="BN145" s="9">
        <v>17441627</v>
      </c>
      <c r="BO145" s="9">
        <v>7031952.9394896375</v>
      </c>
      <c r="BP145" s="9">
        <v>25166800</v>
      </c>
      <c r="BQ145" s="9">
        <v>1267513500</v>
      </c>
      <c r="BR145" s="9">
        <v>814345735</v>
      </c>
      <c r="BS145" s="9">
        <v>142783500</v>
      </c>
      <c r="BT145" s="9">
        <v>398467800</v>
      </c>
      <c r="BU145" s="9">
        <v>20288300</v>
      </c>
      <c r="BV145" s="9">
        <v>25478600</v>
      </c>
      <c r="BW145" s="9">
        <v>272864100</v>
      </c>
      <c r="BX145" s="9">
        <v>1674228035</v>
      </c>
      <c r="BY145" s="9">
        <v>2941741535</v>
      </c>
      <c r="BZ145" s="13">
        <v>2941741535</v>
      </c>
    </row>
    <row r="146" spans="1:78" x14ac:dyDescent="0.2"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6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3" t="e">
        <v>#REF!</v>
      </c>
    </row>
    <row r="147" spans="1:78" x14ac:dyDescent="0.2">
      <c r="A147" s="18"/>
      <c r="B147" s="8" t="s">
        <v>223</v>
      </c>
      <c r="C147" s="9">
        <v>168468100</v>
      </c>
      <c r="D147" s="9">
        <v>83515700</v>
      </c>
      <c r="E147" s="9">
        <v>21783900</v>
      </c>
      <c r="F147" s="9">
        <v>15373700</v>
      </c>
      <c r="G147" s="9">
        <v>11194900</v>
      </c>
      <c r="H147" s="9">
        <v>14598569</v>
      </c>
      <c r="I147" s="9">
        <v>5070230</v>
      </c>
      <c r="J147" s="9">
        <v>5922300</v>
      </c>
      <c r="K147" s="9">
        <v>2998500</v>
      </c>
      <c r="L147" s="9">
        <v>10616900</v>
      </c>
      <c r="M147" s="9">
        <v>24588562</v>
      </c>
      <c r="N147" s="9">
        <v>14709431</v>
      </c>
      <c r="O147" s="9">
        <v>31304620</v>
      </c>
      <c r="P147" s="9">
        <v>32138634</v>
      </c>
      <c r="Q147" s="9">
        <v>7792740</v>
      </c>
      <c r="R147" s="9">
        <v>6261938</v>
      </c>
      <c r="S147" s="9">
        <v>69486296</v>
      </c>
      <c r="T147" s="9">
        <v>15748576</v>
      </c>
      <c r="U147" s="9">
        <v>9768256</v>
      </c>
      <c r="V147" s="9">
        <v>65832263</v>
      </c>
      <c r="W147" s="9">
        <v>27914431</v>
      </c>
      <c r="X147" s="9">
        <v>27981744</v>
      </c>
      <c r="Y147" s="9">
        <v>5379926</v>
      </c>
      <c r="Z147" s="9">
        <v>2477661</v>
      </c>
      <c r="AA147" s="9">
        <v>5392025</v>
      </c>
      <c r="AB147" s="9">
        <v>2496751</v>
      </c>
      <c r="AC147" s="9">
        <v>29439334</v>
      </c>
      <c r="AD147" s="9">
        <v>37409536</v>
      </c>
      <c r="AE147" s="9">
        <v>74938366</v>
      </c>
      <c r="AF147" s="9">
        <v>128349262</v>
      </c>
      <c r="AG147" s="9">
        <v>66326804</v>
      </c>
      <c r="AH147" s="9">
        <v>29203478</v>
      </c>
      <c r="AI147" s="9">
        <v>26894548</v>
      </c>
      <c r="AJ147" s="9">
        <v>33585864</v>
      </c>
      <c r="AK147" s="9">
        <v>9407284</v>
      </c>
      <c r="AL147" s="9">
        <v>11226001</v>
      </c>
      <c r="AM147" s="9">
        <v>6335062</v>
      </c>
      <c r="AN147" s="9">
        <v>10894791</v>
      </c>
      <c r="AO147" s="9">
        <v>20236639</v>
      </c>
      <c r="AP147" s="9">
        <v>953005</v>
      </c>
      <c r="AQ147" s="9">
        <v>269076800</v>
      </c>
      <c r="AR147" s="9">
        <v>67383900</v>
      </c>
      <c r="AS147" s="9">
        <v>7432700</v>
      </c>
      <c r="AT147" s="9">
        <v>6491200</v>
      </c>
      <c r="AU147" s="9">
        <v>15115100</v>
      </c>
      <c r="AV147" s="9">
        <v>89538800</v>
      </c>
      <c r="AW147" s="9">
        <v>2199700</v>
      </c>
      <c r="AX147" s="9">
        <v>8356000</v>
      </c>
      <c r="AY147" s="9">
        <v>19103900</v>
      </c>
      <c r="AZ147" s="9">
        <v>1505800</v>
      </c>
      <c r="BA147" s="9">
        <v>54816300</v>
      </c>
      <c r="BB147" s="9">
        <v>175099400</v>
      </c>
      <c r="BC147" s="9">
        <v>37115100</v>
      </c>
      <c r="BD147" s="9">
        <v>80137993</v>
      </c>
      <c r="BE147" s="9">
        <v>17365406</v>
      </c>
      <c r="BF147" s="9">
        <v>86718600</v>
      </c>
      <c r="BG147" s="9">
        <v>59292371</v>
      </c>
      <c r="BH147" s="9">
        <v>31681752</v>
      </c>
      <c r="BI147" s="9">
        <v>7808914</v>
      </c>
      <c r="BJ147" s="9">
        <v>74813000</v>
      </c>
      <c r="BK147" s="9">
        <v>57521038</v>
      </c>
      <c r="BL147" s="9">
        <v>22175500</v>
      </c>
      <c r="BM147" s="9">
        <v>2120856</v>
      </c>
      <c r="BN147" s="9">
        <v>43210158</v>
      </c>
      <c r="BO147" s="9">
        <v>15750485</v>
      </c>
      <c r="BP147" s="9">
        <v>98330800</v>
      </c>
      <c r="BQ147" s="9">
        <v>2524178200</v>
      </c>
      <c r="BZ147" s="16"/>
    </row>
    <row r="148" spans="1:78" x14ac:dyDescent="0.2">
      <c r="A148" s="18"/>
      <c r="B148" s="8" t="s">
        <v>224</v>
      </c>
      <c r="C148" s="9">
        <v>132799700</v>
      </c>
      <c r="D148" s="9">
        <v>58407100</v>
      </c>
      <c r="E148" s="9">
        <v>18224700</v>
      </c>
      <c r="F148" s="9">
        <v>13105400</v>
      </c>
      <c r="G148" s="9">
        <v>6690460</v>
      </c>
      <c r="H148" s="9">
        <v>8724610</v>
      </c>
      <c r="I148" s="9">
        <v>3030145</v>
      </c>
      <c r="J148" s="9">
        <v>2647353</v>
      </c>
      <c r="K148" s="9">
        <v>1340373</v>
      </c>
      <c r="L148" s="9">
        <v>7689960</v>
      </c>
      <c r="M148" s="9">
        <v>2637403</v>
      </c>
      <c r="N148" s="9">
        <v>1513023</v>
      </c>
      <c r="O148" s="9">
        <v>3597134</v>
      </c>
      <c r="P148" s="9">
        <v>6541339</v>
      </c>
      <c r="Q148" s="9">
        <v>3200389</v>
      </c>
      <c r="R148" s="9">
        <v>2980555</v>
      </c>
      <c r="S148" s="9">
        <v>20697643</v>
      </c>
      <c r="T148" s="9">
        <v>5878546</v>
      </c>
      <c r="U148" s="9">
        <v>3059744</v>
      </c>
      <c r="V148" s="9">
        <v>9119567</v>
      </c>
      <c r="W148" s="9">
        <v>4775828</v>
      </c>
      <c r="X148" s="9">
        <v>9481364</v>
      </c>
      <c r="Y148" s="9">
        <v>1653967</v>
      </c>
      <c r="Z148" s="9">
        <v>794906</v>
      </c>
      <c r="AA148" s="9">
        <v>1342018</v>
      </c>
      <c r="AB148" s="9">
        <v>1240323</v>
      </c>
      <c r="AC148" s="9">
        <v>9587796</v>
      </c>
      <c r="AD148" s="9">
        <v>12691408</v>
      </c>
      <c r="AE148" s="9">
        <v>22889828</v>
      </c>
      <c r="AF148" s="9">
        <v>19651201</v>
      </c>
      <c r="AG148" s="9">
        <v>16911903</v>
      </c>
      <c r="AH148" s="9">
        <v>14253225</v>
      </c>
      <c r="AI148" s="9">
        <v>8004495</v>
      </c>
      <c r="AJ148" s="9">
        <v>12174891</v>
      </c>
      <c r="AK148" s="9">
        <v>3599881</v>
      </c>
      <c r="AL148" s="9">
        <v>2873188</v>
      </c>
      <c r="AM148" s="9">
        <v>2670123</v>
      </c>
      <c r="AN148" s="9">
        <v>3895169</v>
      </c>
      <c r="AO148" s="9">
        <v>3500232</v>
      </c>
      <c r="AP148" s="9">
        <v>394765</v>
      </c>
      <c r="AQ148" s="9">
        <v>99229800</v>
      </c>
      <c r="AR148" s="9">
        <v>26999700</v>
      </c>
      <c r="AS148" s="9">
        <v>1462600</v>
      </c>
      <c r="AT148" s="9">
        <v>3208900</v>
      </c>
      <c r="AU148" s="9">
        <v>10043700</v>
      </c>
      <c r="AV148" s="9">
        <v>39997600</v>
      </c>
      <c r="AW148" s="9">
        <v>735300</v>
      </c>
      <c r="AX148" s="9">
        <v>2035000</v>
      </c>
      <c r="AY148" s="9">
        <v>9413900</v>
      </c>
      <c r="AZ148" s="9">
        <v>665500</v>
      </c>
      <c r="BA148" s="9">
        <v>24332300</v>
      </c>
      <c r="BB148" s="9">
        <v>130493500</v>
      </c>
      <c r="BC148" s="9">
        <v>12608200</v>
      </c>
      <c r="BD148" s="9">
        <v>60939826</v>
      </c>
      <c r="BE148" s="9">
        <v>11785574</v>
      </c>
      <c r="BF148" s="9">
        <v>83767200</v>
      </c>
      <c r="BG148" s="9">
        <v>46773173</v>
      </c>
      <c r="BH148" s="9">
        <v>19412391</v>
      </c>
      <c r="BI148" s="9">
        <v>4322558.6736949068</v>
      </c>
      <c r="BJ148" s="9">
        <v>52578800</v>
      </c>
      <c r="BK148" s="9">
        <v>31840277.732603472</v>
      </c>
      <c r="BL148" s="9">
        <v>10922200</v>
      </c>
      <c r="BM148" s="9">
        <v>1173981.53319126</v>
      </c>
      <c r="BN148" s="9">
        <v>25768531</v>
      </c>
      <c r="BO148" s="9">
        <v>8718532.0605103634</v>
      </c>
      <c r="BP148" s="9">
        <v>73164000</v>
      </c>
      <c r="BQ148" s="9">
        <v>1256664700</v>
      </c>
      <c r="BY148" s="17"/>
    </row>
    <row r="149" spans="1:78" ht="22.5" customHeight="1" x14ac:dyDescent="0.2">
      <c r="B149" s="8" t="s">
        <v>225</v>
      </c>
      <c r="C149" s="9">
        <v>28030100</v>
      </c>
      <c r="D149" s="9">
        <v>3266900</v>
      </c>
      <c r="E149" s="9">
        <v>1200200</v>
      </c>
      <c r="F149" s="9">
        <v>1404400</v>
      </c>
      <c r="G149" s="9">
        <v>1640826</v>
      </c>
      <c r="H149" s="9">
        <v>2139698</v>
      </c>
      <c r="I149" s="9">
        <v>743138</v>
      </c>
      <c r="J149" s="9">
        <v>649259</v>
      </c>
      <c r="K149" s="9">
        <v>328724</v>
      </c>
      <c r="L149" s="9">
        <v>1885952</v>
      </c>
      <c r="M149" s="9">
        <v>629675</v>
      </c>
      <c r="N149" s="9">
        <v>361232</v>
      </c>
      <c r="O149" s="9">
        <v>858809</v>
      </c>
      <c r="P149" s="9">
        <v>1561734</v>
      </c>
      <c r="Q149" s="9">
        <v>764087</v>
      </c>
      <c r="R149" s="9">
        <v>711603</v>
      </c>
      <c r="S149" s="9">
        <v>4941530</v>
      </c>
      <c r="T149" s="9">
        <v>1403493</v>
      </c>
      <c r="U149" s="9">
        <v>730509</v>
      </c>
      <c r="V149" s="9">
        <v>2177282</v>
      </c>
      <c r="W149" s="9">
        <v>1140221</v>
      </c>
      <c r="X149" s="9">
        <v>2263660</v>
      </c>
      <c r="Y149" s="9">
        <v>394881</v>
      </c>
      <c r="Z149" s="9">
        <v>189782</v>
      </c>
      <c r="AA149" s="9">
        <v>320404</v>
      </c>
      <c r="AB149" s="9">
        <v>296125</v>
      </c>
      <c r="AC149" s="9">
        <v>2289071</v>
      </c>
      <c r="AD149" s="9">
        <v>3030053</v>
      </c>
      <c r="AE149" s="9">
        <v>5464910</v>
      </c>
      <c r="AF149" s="9">
        <v>4691693</v>
      </c>
      <c r="AG149" s="9">
        <v>4037690</v>
      </c>
      <c r="AH149" s="9">
        <v>3402935</v>
      </c>
      <c r="AI149" s="9">
        <v>1911060</v>
      </c>
      <c r="AJ149" s="9">
        <v>2906736</v>
      </c>
      <c r="AK149" s="9">
        <v>859466</v>
      </c>
      <c r="AL149" s="9">
        <v>685969</v>
      </c>
      <c r="AM149" s="9">
        <v>637487</v>
      </c>
      <c r="AN149" s="9">
        <v>929965</v>
      </c>
      <c r="AO149" s="9">
        <v>835674</v>
      </c>
      <c r="AP149" s="9">
        <v>94249</v>
      </c>
      <c r="AQ149" s="9">
        <v>64396300</v>
      </c>
      <c r="AR149" s="9">
        <v>9107184</v>
      </c>
      <c r="AS149" s="9">
        <v>493345</v>
      </c>
      <c r="AT149" s="9">
        <v>1082384</v>
      </c>
      <c r="AU149" s="9">
        <v>6665800</v>
      </c>
      <c r="AV149" s="9">
        <v>8389000</v>
      </c>
      <c r="AW149" s="9">
        <v>226900</v>
      </c>
      <c r="AX149" s="9">
        <v>950000</v>
      </c>
      <c r="AY149" s="9">
        <v>2591700</v>
      </c>
      <c r="AZ149" s="9">
        <v>215300</v>
      </c>
      <c r="BA149" s="9">
        <v>8042400</v>
      </c>
      <c r="BB149" s="9">
        <v>18566500</v>
      </c>
      <c r="BC149" s="9">
        <v>3852000</v>
      </c>
      <c r="BD149" s="9">
        <v>19723195</v>
      </c>
      <c r="BE149" s="9">
        <v>3814404</v>
      </c>
      <c r="BF149" s="9">
        <v>32786468</v>
      </c>
      <c r="BG149" s="9">
        <v>18307012</v>
      </c>
      <c r="BH149" s="9">
        <v>7598006</v>
      </c>
      <c r="BI149" s="9">
        <v>2152606</v>
      </c>
      <c r="BJ149" s="9">
        <v>20400694</v>
      </c>
      <c r="BK149" s="9">
        <v>14383043</v>
      </c>
      <c r="BL149" s="9">
        <v>3475261</v>
      </c>
      <c r="BM149" s="9">
        <v>530341</v>
      </c>
      <c r="BN149" s="9">
        <v>10085799</v>
      </c>
      <c r="BO149" s="9">
        <v>1938476</v>
      </c>
      <c r="BP149" s="9">
        <v>62328800</v>
      </c>
      <c r="BQ149" s="9">
        <v>413914100</v>
      </c>
      <c r="BS149" s="17"/>
      <c r="BT149" s="17"/>
      <c r="BU149" s="17"/>
      <c r="BV149" s="17"/>
      <c r="BW149" s="17"/>
      <c r="BY149" s="17"/>
      <c r="BZ149" s="17"/>
    </row>
    <row r="150" spans="1:78" x14ac:dyDescent="0.2">
      <c r="A150" s="10">
        <v>0</v>
      </c>
      <c r="B150" s="8" t="s">
        <v>226</v>
      </c>
      <c r="C150" s="9">
        <v>97756700</v>
      </c>
      <c r="D150" s="9">
        <v>54290800</v>
      </c>
      <c r="E150" s="9">
        <v>17898900</v>
      </c>
      <c r="F150" s="9">
        <v>10518700</v>
      </c>
      <c r="G150" s="9">
        <v>3931799</v>
      </c>
      <c r="H150" s="9">
        <v>5127213</v>
      </c>
      <c r="I150" s="9">
        <v>1780732</v>
      </c>
      <c r="J150" s="9">
        <v>1555776</v>
      </c>
      <c r="K150" s="9">
        <v>787699</v>
      </c>
      <c r="L150" s="9">
        <v>4519177</v>
      </c>
      <c r="M150" s="9">
        <v>1565916</v>
      </c>
      <c r="N150" s="9">
        <v>898334</v>
      </c>
      <c r="O150" s="9">
        <v>2135742</v>
      </c>
      <c r="P150" s="9">
        <v>3883818</v>
      </c>
      <c r="Q150" s="9">
        <v>1900181</v>
      </c>
      <c r="R150" s="9">
        <v>1769658</v>
      </c>
      <c r="S150" s="9">
        <v>12288904</v>
      </c>
      <c r="T150" s="9">
        <v>3490295</v>
      </c>
      <c r="U150" s="9">
        <v>1816675</v>
      </c>
      <c r="V150" s="9">
        <v>5414600</v>
      </c>
      <c r="W150" s="9">
        <v>2835573</v>
      </c>
      <c r="X150" s="9">
        <v>5629412</v>
      </c>
      <c r="Y150" s="9">
        <v>982017</v>
      </c>
      <c r="Z150" s="9">
        <v>471962</v>
      </c>
      <c r="AA150" s="9">
        <v>796802</v>
      </c>
      <c r="AB150" s="9">
        <v>736422</v>
      </c>
      <c r="AC150" s="9">
        <v>5692604</v>
      </c>
      <c r="AD150" s="9">
        <v>7535326</v>
      </c>
      <c r="AE150" s="9">
        <v>13590479</v>
      </c>
      <c r="AF150" s="9">
        <v>11667594</v>
      </c>
      <c r="AG150" s="9">
        <v>10041180</v>
      </c>
      <c r="AH150" s="9">
        <v>8462630</v>
      </c>
      <c r="AI150" s="9">
        <v>4752544</v>
      </c>
      <c r="AJ150" s="9">
        <v>7228652</v>
      </c>
      <c r="AK150" s="9">
        <v>2137373</v>
      </c>
      <c r="AL150" s="9">
        <v>1705910</v>
      </c>
      <c r="AM150" s="9">
        <v>1585344</v>
      </c>
      <c r="AN150" s="9">
        <v>2312695</v>
      </c>
      <c r="AO150" s="9">
        <v>2078207</v>
      </c>
      <c r="AP150" s="9">
        <v>234385</v>
      </c>
      <c r="AQ150" s="9">
        <v>28354300</v>
      </c>
      <c r="AR150" s="9">
        <v>9608594</v>
      </c>
      <c r="AS150" s="9">
        <v>520506</v>
      </c>
      <c r="AT150" s="9">
        <v>1141976</v>
      </c>
      <c r="AU150" s="9">
        <v>1629700</v>
      </c>
      <c r="AV150" s="9">
        <v>26924600</v>
      </c>
      <c r="AW150" s="9">
        <v>347800</v>
      </c>
      <c r="AX150" s="9">
        <v>718900</v>
      </c>
      <c r="AY150" s="9">
        <v>5602100</v>
      </c>
      <c r="AZ150" s="9">
        <v>312900</v>
      </c>
      <c r="BA150" s="9">
        <v>12269000</v>
      </c>
      <c r="BB150" s="9">
        <v>103140000</v>
      </c>
      <c r="BC150" s="9">
        <v>7340700</v>
      </c>
      <c r="BD150" s="9">
        <v>39932147</v>
      </c>
      <c r="BE150" s="9">
        <v>7722753</v>
      </c>
      <c r="BF150" s="9">
        <v>38302819</v>
      </c>
      <c r="BG150" s="9">
        <v>21387182</v>
      </c>
      <c r="BH150" s="9">
        <v>8876377</v>
      </c>
      <c r="BI150" s="9">
        <v>1614918</v>
      </c>
      <c r="BJ150" s="9">
        <v>28558930</v>
      </c>
      <c r="BK150" s="9">
        <v>8395583</v>
      </c>
      <c r="BL150" s="9">
        <v>5529759</v>
      </c>
      <c r="BM150" s="9">
        <v>439542</v>
      </c>
      <c r="BN150" s="9">
        <v>11782743</v>
      </c>
      <c r="BO150" s="9">
        <v>5556241</v>
      </c>
      <c r="BP150" s="9">
        <v>0</v>
      </c>
      <c r="BQ150" s="9">
        <v>699818800</v>
      </c>
      <c r="BS150" s="17"/>
    </row>
    <row r="151" spans="1:78" x14ac:dyDescent="0.2">
      <c r="A151" s="10">
        <v>0</v>
      </c>
      <c r="B151" s="8" t="s">
        <v>227</v>
      </c>
      <c r="C151" s="9">
        <v>-6560400</v>
      </c>
      <c r="D151" s="9">
        <v>87900</v>
      </c>
      <c r="E151" s="9">
        <v>-1047600</v>
      </c>
      <c r="F151" s="9">
        <v>-10500</v>
      </c>
      <c r="G151" s="9">
        <v>21944</v>
      </c>
      <c r="H151" s="9">
        <v>28615</v>
      </c>
      <c r="I151" s="9">
        <v>9938</v>
      </c>
      <c r="J151" s="9">
        <v>8683</v>
      </c>
      <c r="K151" s="9">
        <v>4396</v>
      </c>
      <c r="L151" s="9">
        <v>25222</v>
      </c>
      <c r="M151" s="9">
        <v>14198</v>
      </c>
      <c r="N151" s="9">
        <v>8145</v>
      </c>
      <c r="O151" s="9">
        <v>19364</v>
      </c>
      <c r="P151" s="9">
        <v>35214</v>
      </c>
      <c r="Q151" s="9">
        <v>17229</v>
      </c>
      <c r="R151" s="9">
        <v>16045</v>
      </c>
      <c r="S151" s="9">
        <v>111424</v>
      </c>
      <c r="T151" s="9">
        <v>31646</v>
      </c>
      <c r="U151" s="9">
        <v>16471</v>
      </c>
      <c r="V151" s="9">
        <v>49094</v>
      </c>
      <c r="W151" s="9">
        <v>25710</v>
      </c>
      <c r="X151" s="9">
        <v>51042</v>
      </c>
      <c r="Y151" s="9">
        <v>8904</v>
      </c>
      <c r="Z151" s="9">
        <v>4279</v>
      </c>
      <c r="AA151" s="9">
        <v>7224</v>
      </c>
      <c r="AB151" s="9">
        <v>6677</v>
      </c>
      <c r="AC151" s="9">
        <v>51615</v>
      </c>
      <c r="AD151" s="9">
        <v>68323</v>
      </c>
      <c r="AE151" s="9">
        <v>123226</v>
      </c>
      <c r="AF151" s="9">
        <v>105791</v>
      </c>
      <c r="AG151" s="9">
        <v>91044</v>
      </c>
      <c r="AH151" s="9">
        <v>76731</v>
      </c>
      <c r="AI151" s="9">
        <v>43091</v>
      </c>
      <c r="AJ151" s="9">
        <v>65542</v>
      </c>
      <c r="AK151" s="9">
        <v>19379</v>
      </c>
      <c r="AL151" s="9">
        <v>15467</v>
      </c>
      <c r="AM151" s="9">
        <v>14374</v>
      </c>
      <c r="AN151" s="9">
        <v>20969</v>
      </c>
      <c r="AO151" s="9">
        <v>18843</v>
      </c>
      <c r="AP151" s="9">
        <v>2125</v>
      </c>
      <c r="AQ151" s="9">
        <v>580000</v>
      </c>
      <c r="AR151" s="9">
        <v>-477534</v>
      </c>
      <c r="AS151" s="9">
        <v>-25869</v>
      </c>
      <c r="AT151" s="9">
        <v>-56755</v>
      </c>
      <c r="AU151" s="9">
        <v>-696800</v>
      </c>
      <c r="AV151" s="9">
        <v>-118900</v>
      </c>
      <c r="AW151" s="9">
        <v>-127600</v>
      </c>
      <c r="AX151" s="9">
        <v>8200</v>
      </c>
      <c r="AY151" s="9">
        <v>46200</v>
      </c>
      <c r="AZ151" s="9">
        <v>25100</v>
      </c>
      <c r="BA151" s="9">
        <v>-1514700</v>
      </c>
      <c r="BB151" s="9">
        <v>1639500</v>
      </c>
      <c r="BC151" s="9">
        <v>228500</v>
      </c>
      <c r="BD151" s="9">
        <v>45919</v>
      </c>
      <c r="BE151" s="9">
        <v>8880</v>
      </c>
      <c r="BF151" s="9">
        <v>1361832</v>
      </c>
      <c r="BG151" s="9">
        <v>760409</v>
      </c>
      <c r="BH151" s="9">
        <v>315593</v>
      </c>
      <c r="BI151" s="9">
        <v>81104</v>
      </c>
      <c r="BJ151" s="9">
        <v>689533</v>
      </c>
      <c r="BK151" s="9">
        <v>597420</v>
      </c>
      <c r="BL151" s="9">
        <v>227422</v>
      </c>
      <c r="BM151" s="9">
        <v>22027</v>
      </c>
      <c r="BN151" s="9">
        <v>418927</v>
      </c>
      <c r="BO151" s="9">
        <v>163608</v>
      </c>
      <c r="BP151" s="9">
        <v>0</v>
      </c>
      <c r="BQ151" s="9">
        <v>-2090600</v>
      </c>
      <c r="BS151" s="17"/>
    </row>
    <row r="152" spans="1:78" x14ac:dyDescent="0.2">
      <c r="A152" s="10">
        <v>0</v>
      </c>
      <c r="B152" s="8" t="s">
        <v>228</v>
      </c>
      <c r="C152" s="9">
        <v>13573300</v>
      </c>
      <c r="D152" s="9">
        <v>761500</v>
      </c>
      <c r="E152" s="9">
        <v>173200</v>
      </c>
      <c r="F152" s="9">
        <v>1192800</v>
      </c>
      <c r="G152" s="9">
        <v>1095891</v>
      </c>
      <c r="H152" s="9">
        <v>1429084</v>
      </c>
      <c r="I152" s="9">
        <v>496337</v>
      </c>
      <c r="J152" s="9">
        <v>433635</v>
      </c>
      <c r="K152" s="9">
        <v>219554</v>
      </c>
      <c r="L152" s="9">
        <v>1259609</v>
      </c>
      <c r="M152" s="9">
        <v>427614</v>
      </c>
      <c r="N152" s="9">
        <v>245312</v>
      </c>
      <c r="O152" s="9">
        <v>583219</v>
      </c>
      <c r="P152" s="9">
        <v>1060573</v>
      </c>
      <c r="Q152" s="9">
        <v>518892</v>
      </c>
      <c r="R152" s="9">
        <v>483249</v>
      </c>
      <c r="S152" s="9">
        <v>3355785</v>
      </c>
      <c r="T152" s="9">
        <v>953112</v>
      </c>
      <c r="U152" s="9">
        <v>496089</v>
      </c>
      <c r="V152" s="9">
        <v>1478591</v>
      </c>
      <c r="W152" s="9">
        <v>774324</v>
      </c>
      <c r="X152" s="9">
        <v>1537250</v>
      </c>
      <c r="Y152" s="9">
        <v>268165</v>
      </c>
      <c r="Z152" s="9">
        <v>128883</v>
      </c>
      <c r="AA152" s="9">
        <v>217588</v>
      </c>
      <c r="AB152" s="9">
        <v>201099</v>
      </c>
      <c r="AC152" s="9">
        <v>1554506</v>
      </c>
      <c r="AD152" s="9">
        <v>2057706</v>
      </c>
      <c r="AE152" s="9">
        <v>3711213</v>
      </c>
      <c r="AF152" s="9">
        <v>3186123</v>
      </c>
      <c r="AG152" s="9">
        <v>2741989</v>
      </c>
      <c r="AH152" s="9">
        <v>2310929</v>
      </c>
      <c r="AI152" s="9">
        <v>1297800</v>
      </c>
      <c r="AJ152" s="9">
        <v>1973961</v>
      </c>
      <c r="AK152" s="9">
        <v>583663</v>
      </c>
      <c r="AL152" s="9">
        <v>465842</v>
      </c>
      <c r="AM152" s="9">
        <v>432918</v>
      </c>
      <c r="AN152" s="9">
        <v>631540</v>
      </c>
      <c r="AO152" s="9">
        <v>567508</v>
      </c>
      <c r="AP152" s="9">
        <v>64006</v>
      </c>
      <c r="AQ152" s="9">
        <v>5899200</v>
      </c>
      <c r="AR152" s="9">
        <v>8761456</v>
      </c>
      <c r="AS152" s="9">
        <v>474618</v>
      </c>
      <c r="AT152" s="9">
        <v>1041295</v>
      </c>
      <c r="AU152" s="9">
        <v>2445000</v>
      </c>
      <c r="AV152" s="9">
        <v>4802900</v>
      </c>
      <c r="AW152" s="9">
        <v>288200</v>
      </c>
      <c r="AX152" s="9">
        <v>357900</v>
      </c>
      <c r="AY152" s="9">
        <v>1173900</v>
      </c>
      <c r="AZ152" s="9">
        <v>112200</v>
      </c>
      <c r="BA152" s="9">
        <v>5535600</v>
      </c>
      <c r="BB152" s="9">
        <v>7147500</v>
      </c>
      <c r="BC152" s="9">
        <v>1187000</v>
      </c>
      <c r="BD152" s="9">
        <v>1238565</v>
      </c>
      <c r="BE152" s="9">
        <v>239537</v>
      </c>
      <c r="BF152" s="9">
        <v>11316081</v>
      </c>
      <c r="BG152" s="9">
        <v>6318570</v>
      </c>
      <c r="BH152" s="9">
        <v>2622415</v>
      </c>
      <c r="BI152" s="9">
        <v>473931</v>
      </c>
      <c r="BJ152" s="9">
        <v>2929643</v>
      </c>
      <c r="BK152" s="9">
        <v>8464232</v>
      </c>
      <c r="BL152" s="9">
        <v>1689758</v>
      </c>
      <c r="BM152" s="9">
        <v>182072</v>
      </c>
      <c r="BN152" s="9">
        <v>3481062</v>
      </c>
      <c r="BO152" s="9">
        <v>1060307</v>
      </c>
      <c r="BP152" s="9">
        <v>10835200</v>
      </c>
      <c r="BQ152" s="9">
        <v>145022400</v>
      </c>
      <c r="BS152" s="17"/>
    </row>
    <row r="153" spans="1:78" x14ac:dyDescent="0.2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</row>
    <row r="154" spans="1:78" x14ac:dyDescent="0.2"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0</v>
      </c>
      <c r="AZ154" s="14">
        <v>0</v>
      </c>
      <c r="BA154" s="14">
        <v>0</v>
      </c>
      <c r="BB154" s="14">
        <v>0</v>
      </c>
      <c r="BC154" s="14">
        <v>0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0.32630509324371815</v>
      </c>
      <c r="BJ154" s="14">
        <v>0</v>
      </c>
      <c r="BK154" s="14">
        <v>0.26739652827382088</v>
      </c>
      <c r="BL154" s="14">
        <v>0</v>
      </c>
      <c r="BM154" s="14">
        <v>0.4668087400496006</v>
      </c>
      <c r="BN154" s="14">
        <v>0</v>
      </c>
      <c r="BO154" s="14">
        <v>99.939489636570215</v>
      </c>
      <c r="BP154" s="14">
        <v>0</v>
      </c>
    </row>
  </sheetData>
  <pageMargins left="0.17" right="0.17" top="0.34" bottom="0.24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7DDC-1CCE-48FB-96BE-E3825447B746}">
  <dimension ref="A1:N143"/>
  <sheetViews>
    <sheetView workbookViewId="0">
      <selection activeCell="D2" sqref="D2"/>
    </sheetView>
  </sheetViews>
  <sheetFormatPr defaultRowHeight="15" x14ac:dyDescent="0.25"/>
  <cols>
    <col min="2" max="2" width="26.7109375" customWidth="1"/>
    <col min="3" max="3" width="10.140625" customWidth="1"/>
    <col min="5" max="5" width="14" customWidth="1"/>
    <col min="6" max="6" width="11.42578125" customWidth="1"/>
    <col min="7" max="7" width="11.7109375" customWidth="1"/>
    <col min="8" max="8" width="12.28515625" customWidth="1"/>
    <col min="9" max="9" width="12.85546875" customWidth="1"/>
    <col min="10" max="10" width="12.140625" customWidth="1"/>
    <col min="12" max="12" width="11.28515625" customWidth="1"/>
  </cols>
  <sheetData>
    <row r="1" spans="1:14" ht="60" x14ac:dyDescent="0.25">
      <c r="A1" s="19" t="s">
        <v>1</v>
      </c>
      <c r="B1" s="20" t="s">
        <v>2</v>
      </c>
      <c r="C1" s="25" t="s">
        <v>233</v>
      </c>
      <c r="D1" s="25" t="s">
        <v>234</v>
      </c>
      <c r="E1" s="25" t="s">
        <v>235</v>
      </c>
      <c r="F1" s="25" t="s">
        <v>236</v>
      </c>
      <c r="G1" s="25" t="s">
        <v>237</v>
      </c>
      <c r="H1" s="25" t="s">
        <v>238</v>
      </c>
      <c r="I1" s="25" t="s">
        <v>242</v>
      </c>
      <c r="J1" s="25" t="s">
        <v>239</v>
      </c>
      <c r="K1" s="25" t="s">
        <v>240</v>
      </c>
      <c r="L1" s="25" t="s">
        <v>241</v>
      </c>
      <c r="M1" s="25" t="s">
        <v>211</v>
      </c>
    </row>
    <row r="2" spans="1:14" x14ac:dyDescent="0.25">
      <c r="A2" s="8">
        <v>1</v>
      </c>
      <c r="B2" s="8" t="s">
        <v>80</v>
      </c>
      <c r="C2" s="26">
        <f>'Use bal 2015-16 '!AR4</f>
        <v>0</v>
      </c>
      <c r="D2" s="26">
        <f>'Use bal 2015-16 '!G4</f>
        <v>0</v>
      </c>
      <c r="E2" s="26">
        <f>SUM('Use bal 2015-16 '!H4,'Use bal 2015-16 '!I4,'Use bal 2015-16 '!AF4)</f>
        <v>0</v>
      </c>
      <c r="F2" s="26">
        <f>'Use bal 2015-16 '!E4</f>
        <v>0</v>
      </c>
      <c r="G2" s="26">
        <f>'Use bal 2015-16 '!AS4</f>
        <v>0</v>
      </c>
      <c r="H2" s="26">
        <f>SUM('Use bal 2015-16 '!C4:BO4)</f>
        <v>22064100</v>
      </c>
      <c r="I2" s="26">
        <f>'Use bal 2015-16 '!BS4+'Use bal 2015-16 '!BP4</f>
        <v>1277503</v>
      </c>
      <c r="J2" s="26">
        <f>'Use bal 2015-16 '!BR4</f>
        <v>2631787</v>
      </c>
      <c r="K2" s="26">
        <f>'Use bal 2015-16 '!BW4</f>
        <v>34308</v>
      </c>
      <c r="L2" s="26">
        <f>'Use bal 2015-16 '!BV4</f>
        <v>0</v>
      </c>
      <c r="M2" s="26">
        <f>'Use bal 2015-16 '!BY4</f>
        <v>26007698</v>
      </c>
      <c r="N2" s="26"/>
    </row>
    <row r="3" spans="1:14" x14ac:dyDescent="0.25">
      <c r="A3" s="8">
        <v>2</v>
      </c>
      <c r="B3" s="8" t="s">
        <v>81</v>
      </c>
      <c r="C3" s="26">
        <f>'Use bal 2015-16 '!AR5</f>
        <v>0</v>
      </c>
      <c r="D3" s="26">
        <f>'Use bal 2015-16 '!G5</f>
        <v>0</v>
      </c>
      <c r="E3" s="26">
        <f>SUM('Use bal 2015-16 '!H5,'Use bal 2015-16 '!I5,'Use bal 2015-16 '!AF5)</f>
        <v>0</v>
      </c>
      <c r="F3" s="26">
        <f>'Use bal 2015-16 '!E5</f>
        <v>0</v>
      </c>
      <c r="G3" s="26">
        <f>'Use bal 2015-16 '!AS5</f>
        <v>0</v>
      </c>
      <c r="H3" s="26">
        <f>SUM('Use bal 2015-16 '!C5:BO5)</f>
        <v>10146579</v>
      </c>
      <c r="I3" s="26">
        <f>'Use bal 2015-16 '!BS5+'Use bal 2015-16 '!BP5</f>
        <v>3348914</v>
      </c>
      <c r="J3" s="26">
        <f>'Use bal 2015-16 '!BR5</f>
        <v>2923673</v>
      </c>
      <c r="K3" s="26">
        <f>'Use bal 2015-16 '!BW5</f>
        <v>106180</v>
      </c>
      <c r="L3" s="26">
        <f>'Use bal 2015-16 '!BV5</f>
        <v>325064</v>
      </c>
      <c r="M3" s="26">
        <f>'Use bal 2015-16 '!BY5</f>
        <v>16850410</v>
      </c>
      <c r="N3" s="26"/>
    </row>
    <row r="4" spans="1:14" x14ac:dyDescent="0.25">
      <c r="A4" s="8">
        <v>3</v>
      </c>
      <c r="B4" s="8" t="s">
        <v>82</v>
      </c>
      <c r="C4" s="26">
        <f>'Use bal 2015-16 '!AR6</f>
        <v>0</v>
      </c>
      <c r="D4" s="26">
        <f>'Use bal 2015-16 '!G6</f>
        <v>0</v>
      </c>
      <c r="E4" s="26">
        <f>SUM('Use bal 2015-16 '!H6,'Use bal 2015-16 '!I6,'Use bal 2015-16 '!AF6)</f>
        <v>0</v>
      </c>
      <c r="F4" s="26">
        <f>'Use bal 2015-16 '!E6</f>
        <v>0</v>
      </c>
      <c r="G4" s="26">
        <f>'Use bal 2015-16 '!AS6</f>
        <v>0</v>
      </c>
      <c r="H4" s="26">
        <f>SUM('Use bal 2015-16 '!C6:BO6)</f>
        <v>2800442</v>
      </c>
      <c r="I4" s="26">
        <f>'Use bal 2015-16 '!BS6+'Use bal 2015-16 '!BP6</f>
        <v>56904</v>
      </c>
      <c r="J4" s="26">
        <f>'Use bal 2015-16 '!BR6</f>
        <v>4066125</v>
      </c>
      <c r="K4" s="26">
        <f>'Use bal 2015-16 '!BW6</f>
        <v>157179</v>
      </c>
      <c r="L4" s="26">
        <f>'Use bal 2015-16 '!BV6</f>
        <v>155548</v>
      </c>
      <c r="M4" s="26">
        <f>'Use bal 2015-16 '!BY6</f>
        <v>7236198</v>
      </c>
    </row>
    <row r="5" spans="1:14" x14ac:dyDescent="0.25">
      <c r="A5" s="8">
        <v>4</v>
      </c>
      <c r="B5" s="8" t="s">
        <v>83</v>
      </c>
      <c r="C5" s="26">
        <f>'Use bal 2015-16 '!AR7</f>
        <v>0</v>
      </c>
      <c r="D5" s="26">
        <f>'Use bal 2015-16 '!G7</f>
        <v>0</v>
      </c>
      <c r="E5" s="26">
        <f>SUM('Use bal 2015-16 '!H7,'Use bal 2015-16 '!I7,'Use bal 2015-16 '!AF7)</f>
        <v>0</v>
      </c>
      <c r="F5" s="26">
        <f>'Use bal 2015-16 '!E7</f>
        <v>0</v>
      </c>
      <c r="G5" s="26">
        <f>'Use bal 2015-16 '!AS7</f>
        <v>0</v>
      </c>
      <c r="H5" s="26">
        <f>SUM('Use bal 2015-16 '!C7:BO7)</f>
        <v>3010624</v>
      </c>
      <c r="I5" s="26">
        <f>'Use bal 2015-16 '!BS7+'Use bal 2015-16 '!BP7</f>
        <v>70620</v>
      </c>
      <c r="J5" s="26">
        <f>'Use bal 2015-16 '!BR7</f>
        <v>598662</v>
      </c>
      <c r="K5" s="26">
        <f>'Use bal 2015-16 '!BW7</f>
        <v>0</v>
      </c>
      <c r="L5" s="26">
        <f>'Use bal 2015-16 '!BV7</f>
        <v>28519</v>
      </c>
      <c r="M5" s="26">
        <f>'Use bal 2015-16 '!BY7</f>
        <v>3708425</v>
      </c>
    </row>
    <row r="6" spans="1:14" x14ac:dyDescent="0.25">
      <c r="A6" s="8">
        <v>5</v>
      </c>
      <c r="B6" s="8" t="s">
        <v>84</v>
      </c>
      <c r="C6" s="26">
        <f>'Use bal 2015-16 '!AR8</f>
        <v>0</v>
      </c>
      <c r="D6" s="26">
        <f>'Use bal 2015-16 '!G8</f>
        <v>0</v>
      </c>
      <c r="E6" s="26">
        <f>SUM('Use bal 2015-16 '!H8,'Use bal 2015-16 '!I8,'Use bal 2015-16 '!AF8)</f>
        <v>0</v>
      </c>
      <c r="F6" s="26">
        <f>'Use bal 2015-16 '!E8</f>
        <v>0</v>
      </c>
      <c r="G6" s="26">
        <f>'Use bal 2015-16 '!AS8</f>
        <v>0</v>
      </c>
      <c r="H6" s="26">
        <f>SUM('Use bal 2015-16 '!C8:BO8)</f>
        <v>2097612</v>
      </c>
      <c r="I6" s="26">
        <f>'Use bal 2015-16 '!BS8+'Use bal 2015-16 '!BP8</f>
        <v>0</v>
      </c>
      <c r="J6" s="26">
        <f>'Use bal 2015-16 '!BR8</f>
        <v>232321</v>
      </c>
      <c r="K6" s="26">
        <f>'Use bal 2015-16 '!BW8</f>
        <v>0</v>
      </c>
      <c r="L6" s="26">
        <f>'Use bal 2015-16 '!BV8</f>
        <v>9838</v>
      </c>
      <c r="M6" s="26">
        <f>'Use bal 2015-16 '!BY8</f>
        <v>2339771</v>
      </c>
    </row>
    <row r="7" spans="1:14" x14ac:dyDescent="0.25">
      <c r="A7" s="8">
        <v>6</v>
      </c>
      <c r="B7" s="8" t="s">
        <v>85</v>
      </c>
      <c r="C7" s="26">
        <f>'Use bal 2015-16 '!AR9</f>
        <v>0</v>
      </c>
      <c r="D7" s="26">
        <f>'Use bal 2015-16 '!G9</f>
        <v>0</v>
      </c>
      <c r="E7" s="26">
        <f>SUM('Use bal 2015-16 '!H9,'Use bal 2015-16 '!I9,'Use bal 2015-16 '!AF9)</f>
        <v>0</v>
      </c>
      <c r="F7" s="26">
        <f>'Use bal 2015-16 '!E9</f>
        <v>0</v>
      </c>
      <c r="G7" s="26">
        <f>'Use bal 2015-16 '!AS9</f>
        <v>0</v>
      </c>
      <c r="H7" s="26">
        <f>SUM('Use bal 2015-16 '!C9:BO9)</f>
        <v>2515945</v>
      </c>
      <c r="I7" s="26">
        <f>'Use bal 2015-16 '!BS9+'Use bal 2015-16 '!BP9</f>
        <v>369809</v>
      </c>
      <c r="J7" s="26">
        <f>'Use bal 2015-16 '!BR9</f>
        <v>1975804</v>
      </c>
      <c r="K7" s="26">
        <f>'Use bal 2015-16 '!BW9</f>
        <v>0</v>
      </c>
      <c r="L7" s="26">
        <f>'Use bal 2015-16 '!BV9</f>
        <v>25156</v>
      </c>
      <c r="M7" s="26">
        <f>'Use bal 2015-16 '!BY9</f>
        <v>4886714</v>
      </c>
    </row>
    <row r="8" spans="1:14" x14ac:dyDescent="0.25">
      <c r="A8" s="8">
        <v>7</v>
      </c>
      <c r="B8" s="8" t="s">
        <v>86</v>
      </c>
      <c r="C8" s="26">
        <f>'Use bal 2015-16 '!AR10</f>
        <v>0</v>
      </c>
      <c r="D8" s="26">
        <f>'Use bal 2015-16 '!G10</f>
        <v>0</v>
      </c>
      <c r="E8" s="26">
        <f>SUM('Use bal 2015-16 '!H10,'Use bal 2015-16 '!I10,'Use bal 2015-16 '!AF10)</f>
        <v>0</v>
      </c>
      <c r="F8" s="26">
        <f>'Use bal 2015-16 '!E10</f>
        <v>0</v>
      </c>
      <c r="G8" s="26">
        <f>'Use bal 2015-16 '!AS10</f>
        <v>0</v>
      </c>
      <c r="H8" s="26">
        <f>SUM('Use bal 2015-16 '!C10:BO10)</f>
        <v>747217</v>
      </c>
      <c r="I8" s="26">
        <f>'Use bal 2015-16 '!BS10+'Use bal 2015-16 '!BP10</f>
        <v>0</v>
      </c>
      <c r="J8" s="26">
        <f>'Use bal 2015-16 '!BR10</f>
        <v>2156185</v>
      </c>
      <c r="K8" s="26">
        <f>'Use bal 2015-16 '!BW10</f>
        <v>401970</v>
      </c>
      <c r="L8" s="26">
        <f>'Use bal 2015-16 '!BV10</f>
        <v>0</v>
      </c>
      <c r="M8" s="26">
        <f>'Use bal 2015-16 '!BY10</f>
        <v>3305372</v>
      </c>
    </row>
    <row r="9" spans="1:14" x14ac:dyDescent="0.25">
      <c r="A9" s="8">
        <v>8</v>
      </c>
      <c r="B9" s="8" t="s">
        <v>87</v>
      </c>
      <c r="C9" s="26">
        <f>'Use bal 2015-16 '!AR11</f>
        <v>0</v>
      </c>
      <c r="D9" s="26">
        <f>'Use bal 2015-16 '!G11</f>
        <v>0</v>
      </c>
      <c r="E9" s="26">
        <f>SUM('Use bal 2015-16 '!H11,'Use bal 2015-16 '!I11,'Use bal 2015-16 '!AF11)</f>
        <v>0</v>
      </c>
      <c r="F9" s="26">
        <f>'Use bal 2015-16 '!E11</f>
        <v>0</v>
      </c>
      <c r="G9" s="26">
        <f>'Use bal 2015-16 '!AS11</f>
        <v>0</v>
      </c>
      <c r="H9" s="26">
        <f>SUM('Use bal 2015-16 '!C11:BO11)</f>
        <v>2853550</v>
      </c>
      <c r="I9" s="26">
        <f>'Use bal 2015-16 '!BS11+'Use bal 2015-16 '!BP11</f>
        <v>0</v>
      </c>
      <c r="J9" s="26">
        <f>'Use bal 2015-16 '!BR11</f>
        <v>388508</v>
      </c>
      <c r="K9" s="26">
        <f>'Use bal 2015-16 '!BW11</f>
        <v>13378</v>
      </c>
      <c r="L9" s="26">
        <f>'Use bal 2015-16 '!BV11</f>
        <v>0</v>
      </c>
      <c r="M9" s="26">
        <f>'Use bal 2015-16 '!BY11</f>
        <v>3255436</v>
      </c>
    </row>
    <row r="10" spans="1:14" x14ac:dyDescent="0.25">
      <c r="A10" s="8">
        <v>9</v>
      </c>
      <c r="B10" s="8" t="s">
        <v>88</v>
      </c>
      <c r="C10" s="26">
        <f>'Use bal 2015-16 '!AR12</f>
        <v>0</v>
      </c>
      <c r="D10" s="26">
        <f>'Use bal 2015-16 '!G12</f>
        <v>0</v>
      </c>
      <c r="E10" s="26">
        <f>SUM('Use bal 2015-16 '!H12,'Use bal 2015-16 '!I12,'Use bal 2015-16 '!AF12)</f>
        <v>0</v>
      </c>
      <c r="F10" s="26">
        <f>'Use bal 2015-16 '!E12</f>
        <v>0</v>
      </c>
      <c r="G10" s="26">
        <f>'Use bal 2015-16 '!AS12</f>
        <v>0</v>
      </c>
      <c r="H10" s="26">
        <f>SUM('Use bal 2015-16 '!C12:BO12)</f>
        <v>4195547</v>
      </c>
      <c r="I10" s="26">
        <f>'Use bal 2015-16 '!BS12+'Use bal 2015-16 '!BP12</f>
        <v>0</v>
      </c>
      <c r="J10" s="26">
        <f>'Use bal 2015-16 '!BR12</f>
        <v>1452514</v>
      </c>
      <c r="K10" s="26">
        <f>'Use bal 2015-16 '!BW12</f>
        <v>395717</v>
      </c>
      <c r="L10" s="26">
        <f>'Use bal 2015-16 '!BV12</f>
        <v>0</v>
      </c>
      <c r="M10" s="26">
        <f>'Use bal 2015-16 '!BY12</f>
        <v>6043778</v>
      </c>
    </row>
    <row r="11" spans="1:14" x14ac:dyDescent="0.25">
      <c r="A11" s="8">
        <v>10</v>
      </c>
      <c r="B11" s="8" t="s">
        <v>89</v>
      </c>
      <c r="C11" s="26">
        <f>'Use bal 2015-16 '!AR13</f>
        <v>0</v>
      </c>
      <c r="D11" s="26">
        <f>'Use bal 2015-16 '!G13</f>
        <v>0</v>
      </c>
      <c r="E11" s="26">
        <f>SUM('Use bal 2015-16 '!H13,'Use bal 2015-16 '!I13,'Use bal 2015-16 '!AF13)</f>
        <v>0</v>
      </c>
      <c r="F11" s="26">
        <f>'Use bal 2015-16 '!E13</f>
        <v>0</v>
      </c>
      <c r="G11" s="26">
        <f>'Use bal 2015-16 '!AS13</f>
        <v>0</v>
      </c>
      <c r="H11" s="26">
        <f>SUM('Use bal 2015-16 '!C13:BO13)</f>
        <v>8258488</v>
      </c>
      <c r="I11" s="26">
        <f>'Use bal 2015-16 '!BS13+'Use bal 2015-16 '!BP13</f>
        <v>0</v>
      </c>
      <c r="J11" s="26">
        <f>'Use bal 2015-16 '!BR13</f>
        <v>0</v>
      </c>
      <c r="K11" s="26">
        <f>'Use bal 2015-16 '!BW13</f>
        <v>98</v>
      </c>
      <c r="L11" s="26">
        <f>'Use bal 2015-16 '!BV13</f>
        <v>0</v>
      </c>
      <c r="M11" s="26">
        <f>'Use bal 2015-16 '!BY13</f>
        <v>8258586</v>
      </c>
    </row>
    <row r="12" spans="1:14" x14ac:dyDescent="0.25">
      <c r="A12" s="8">
        <v>11</v>
      </c>
      <c r="B12" s="8" t="s">
        <v>90</v>
      </c>
      <c r="C12" s="26">
        <f>'Use bal 2015-16 '!AR14</f>
        <v>0</v>
      </c>
      <c r="D12" s="26">
        <f>'Use bal 2015-16 '!G14</f>
        <v>0</v>
      </c>
      <c r="E12" s="26">
        <f>SUM('Use bal 2015-16 '!H14,'Use bal 2015-16 '!I14,'Use bal 2015-16 '!AF14)</f>
        <v>0</v>
      </c>
      <c r="F12" s="26">
        <f>'Use bal 2015-16 '!E14</f>
        <v>0</v>
      </c>
      <c r="G12" s="26">
        <f>'Use bal 2015-16 '!AS14</f>
        <v>0</v>
      </c>
      <c r="H12" s="26">
        <f>SUM('Use bal 2015-16 '!C14:BO14)</f>
        <v>1101392</v>
      </c>
      <c r="I12" s="26">
        <f>'Use bal 2015-16 '!BS14+'Use bal 2015-16 '!BP14</f>
        <v>0</v>
      </c>
      <c r="J12" s="26">
        <f>'Use bal 2015-16 '!BR14</f>
        <v>0</v>
      </c>
      <c r="K12" s="26">
        <f>'Use bal 2015-16 '!BW14</f>
        <v>12178</v>
      </c>
      <c r="L12" s="26">
        <f>'Use bal 2015-16 '!BV14</f>
        <v>0</v>
      </c>
      <c r="M12" s="26">
        <f>'Use bal 2015-16 '!BY14</f>
        <v>1113570</v>
      </c>
    </row>
    <row r="13" spans="1:14" x14ac:dyDescent="0.25">
      <c r="A13" s="8">
        <v>12</v>
      </c>
      <c r="B13" s="8" t="s">
        <v>91</v>
      </c>
      <c r="C13" s="26">
        <f>'Use bal 2015-16 '!AR15</f>
        <v>0</v>
      </c>
      <c r="D13" s="26">
        <f>'Use bal 2015-16 '!G15</f>
        <v>0</v>
      </c>
      <c r="E13" s="26">
        <f>SUM('Use bal 2015-16 '!H15,'Use bal 2015-16 '!I15,'Use bal 2015-16 '!AF15)</f>
        <v>0</v>
      </c>
      <c r="F13" s="26">
        <f>'Use bal 2015-16 '!E15</f>
        <v>0</v>
      </c>
      <c r="G13" s="26">
        <f>'Use bal 2015-16 '!AS15</f>
        <v>0</v>
      </c>
      <c r="H13" s="26">
        <f>SUM('Use bal 2015-16 '!C15:BO15)</f>
        <v>10065271</v>
      </c>
      <c r="I13" s="26">
        <f>'Use bal 2015-16 '!BS15+'Use bal 2015-16 '!BP15</f>
        <v>0</v>
      </c>
      <c r="J13" s="26">
        <f>'Use bal 2015-16 '!BR15</f>
        <v>199787</v>
      </c>
      <c r="K13" s="26">
        <f>'Use bal 2015-16 '!BW15</f>
        <v>440</v>
      </c>
      <c r="L13" s="26">
        <f>'Use bal 2015-16 '!BV15</f>
        <v>0</v>
      </c>
      <c r="M13" s="26">
        <f>'Use bal 2015-16 '!BY15</f>
        <v>10265498</v>
      </c>
    </row>
    <row r="14" spans="1:14" x14ac:dyDescent="0.25">
      <c r="A14" s="8">
        <v>13</v>
      </c>
      <c r="B14" s="8" t="s">
        <v>92</v>
      </c>
      <c r="C14" s="26">
        <f>'Use bal 2015-16 '!AR16</f>
        <v>0</v>
      </c>
      <c r="D14" s="26">
        <f>'Use bal 2015-16 '!G16</f>
        <v>0</v>
      </c>
      <c r="E14" s="26">
        <f>SUM('Use bal 2015-16 '!H16,'Use bal 2015-16 '!I16,'Use bal 2015-16 '!AF16)</f>
        <v>0</v>
      </c>
      <c r="F14" s="26">
        <f>'Use bal 2015-16 '!E16</f>
        <v>0</v>
      </c>
      <c r="G14" s="26">
        <f>'Use bal 2015-16 '!AS16</f>
        <v>0</v>
      </c>
      <c r="H14" s="26">
        <f>SUM('Use bal 2015-16 '!C16:BO16)</f>
        <v>906259</v>
      </c>
      <c r="I14" s="26">
        <f>'Use bal 2015-16 '!BS16+'Use bal 2015-16 '!BP16</f>
        <v>0</v>
      </c>
      <c r="J14" s="26">
        <f>'Use bal 2015-16 '!BR16</f>
        <v>1356985</v>
      </c>
      <c r="K14" s="26">
        <f>'Use bal 2015-16 '!BW16</f>
        <v>10758</v>
      </c>
      <c r="L14" s="26">
        <f>'Use bal 2015-16 '!BV16</f>
        <v>0</v>
      </c>
      <c r="M14" s="26">
        <f>'Use bal 2015-16 '!BY16</f>
        <v>2274002</v>
      </c>
    </row>
    <row r="15" spans="1:14" x14ac:dyDescent="0.25">
      <c r="A15" s="8">
        <v>14</v>
      </c>
      <c r="B15" s="8" t="s">
        <v>93</v>
      </c>
      <c r="C15" s="26">
        <f>'Use bal 2015-16 '!AR17</f>
        <v>0</v>
      </c>
      <c r="D15" s="26">
        <f>'Use bal 2015-16 '!G17</f>
        <v>0</v>
      </c>
      <c r="E15" s="26">
        <f>SUM('Use bal 2015-16 '!H17,'Use bal 2015-16 '!I17,'Use bal 2015-16 '!AF17)</f>
        <v>0</v>
      </c>
      <c r="F15" s="26">
        <f>'Use bal 2015-16 '!E17</f>
        <v>0</v>
      </c>
      <c r="G15" s="26">
        <f>'Use bal 2015-16 '!AS17</f>
        <v>0</v>
      </c>
      <c r="H15" s="26">
        <f>SUM('Use bal 2015-16 '!C17:BO17)</f>
        <v>1377979</v>
      </c>
      <c r="I15" s="26">
        <f>'Use bal 2015-16 '!BS17+'Use bal 2015-16 '!BP17</f>
        <v>0</v>
      </c>
      <c r="J15" s="26">
        <f>'Use bal 2015-16 '!BR17</f>
        <v>0</v>
      </c>
      <c r="K15" s="26">
        <f>'Use bal 2015-16 '!BW17</f>
        <v>0</v>
      </c>
      <c r="L15" s="26">
        <f>'Use bal 2015-16 '!BV17</f>
        <v>0</v>
      </c>
      <c r="M15" s="26">
        <f>'Use bal 2015-16 '!BY17</f>
        <v>1377979</v>
      </c>
    </row>
    <row r="16" spans="1:14" x14ac:dyDescent="0.25">
      <c r="A16" s="8">
        <v>15</v>
      </c>
      <c r="B16" s="8" t="s">
        <v>94</v>
      </c>
      <c r="C16" s="26">
        <f>'Use bal 2015-16 '!AR18</f>
        <v>0</v>
      </c>
      <c r="D16" s="26">
        <f>'Use bal 2015-16 '!G18</f>
        <v>0</v>
      </c>
      <c r="E16" s="26">
        <f>SUM('Use bal 2015-16 '!H18,'Use bal 2015-16 '!I18,'Use bal 2015-16 '!AF18)</f>
        <v>0</v>
      </c>
      <c r="F16" s="26">
        <f>'Use bal 2015-16 '!E18</f>
        <v>0</v>
      </c>
      <c r="G16" s="26">
        <f>'Use bal 2015-16 '!AS18</f>
        <v>0</v>
      </c>
      <c r="H16" s="26">
        <f>SUM('Use bal 2015-16 '!C18:BO18)</f>
        <v>1447927</v>
      </c>
      <c r="I16" s="26">
        <f>'Use bal 2015-16 '!BS18+'Use bal 2015-16 '!BP18</f>
        <v>0</v>
      </c>
      <c r="J16" s="26">
        <f>'Use bal 2015-16 '!BR18</f>
        <v>0</v>
      </c>
      <c r="K16" s="26">
        <f>'Use bal 2015-16 '!BW18</f>
        <v>0</v>
      </c>
      <c r="L16" s="26">
        <f>'Use bal 2015-16 '!BV18</f>
        <v>0</v>
      </c>
      <c r="M16" s="26">
        <f>'Use bal 2015-16 '!BY18</f>
        <v>1447927</v>
      </c>
    </row>
    <row r="17" spans="1:14" x14ac:dyDescent="0.25">
      <c r="A17" s="8">
        <v>16</v>
      </c>
      <c r="B17" s="8" t="s">
        <v>95</v>
      </c>
      <c r="C17" s="26">
        <f>'Use bal 2015-16 '!AR19</f>
        <v>0</v>
      </c>
      <c r="D17" s="26">
        <f>'Use bal 2015-16 '!G19</f>
        <v>0</v>
      </c>
      <c r="E17" s="26">
        <f>SUM('Use bal 2015-16 '!H19,'Use bal 2015-16 '!I19,'Use bal 2015-16 '!AF19)</f>
        <v>0</v>
      </c>
      <c r="F17" s="26">
        <f>'Use bal 2015-16 '!E19</f>
        <v>0</v>
      </c>
      <c r="G17" s="26">
        <f>'Use bal 2015-16 '!AS19</f>
        <v>0</v>
      </c>
      <c r="H17" s="26">
        <f>SUM('Use bal 2015-16 '!C19:BO19)</f>
        <v>1031015</v>
      </c>
      <c r="I17" s="26">
        <f>'Use bal 2015-16 '!BS19+'Use bal 2015-16 '!BP19</f>
        <v>0</v>
      </c>
      <c r="J17" s="26">
        <f>'Use bal 2015-16 '!BR19</f>
        <v>0</v>
      </c>
      <c r="K17" s="26">
        <f>'Use bal 2015-16 '!BW19</f>
        <v>0</v>
      </c>
      <c r="L17" s="26">
        <f>'Use bal 2015-16 '!BV19</f>
        <v>0</v>
      </c>
      <c r="M17" s="26">
        <f>'Use bal 2015-16 '!BY19</f>
        <v>1031015</v>
      </c>
    </row>
    <row r="18" spans="1:14" x14ac:dyDescent="0.25">
      <c r="A18" s="8">
        <v>17</v>
      </c>
      <c r="B18" s="8" t="s">
        <v>96</v>
      </c>
      <c r="C18" s="26">
        <f>'Use bal 2015-16 '!AR20</f>
        <v>0</v>
      </c>
      <c r="D18" s="26">
        <f>'Use bal 2015-16 '!G20</f>
        <v>0</v>
      </c>
      <c r="E18" s="26">
        <f>SUM('Use bal 2015-16 '!H20,'Use bal 2015-16 '!I20,'Use bal 2015-16 '!AF20)</f>
        <v>0</v>
      </c>
      <c r="F18" s="26">
        <f>'Use bal 2015-16 '!E20</f>
        <v>0</v>
      </c>
      <c r="G18" s="26">
        <f>'Use bal 2015-16 '!AS20</f>
        <v>0</v>
      </c>
      <c r="H18" s="26">
        <f>SUM('Use bal 2015-16 '!C20:BO20)</f>
        <v>745982</v>
      </c>
      <c r="I18" s="26">
        <f>'Use bal 2015-16 '!BS20+'Use bal 2015-16 '!BP20</f>
        <v>0</v>
      </c>
      <c r="J18" s="26">
        <f>'Use bal 2015-16 '!BR20</f>
        <v>0</v>
      </c>
      <c r="K18" s="26">
        <f>'Use bal 2015-16 '!BW20</f>
        <v>0</v>
      </c>
      <c r="L18" s="26">
        <f>'Use bal 2015-16 '!BV20</f>
        <v>0</v>
      </c>
      <c r="M18" s="26">
        <f>'Use bal 2015-16 '!BY20</f>
        <v>745982</v>
      </c>
    </row>
    <row r="19" spans="1:14" x14ac:dyDescent="0.25">
      <c r="A19" s="8">
        <v>18</v>
      </c>
      <c r="B19" s="8" t="s">
        <v>97</v>
      </c>
      <c r="C19" s="26">
        <f>'Use bal 2015-16 '!AR21</f>
        <v>0</v>
      </c>
      <c r="D19" s="26">
        <f>'Use bal 2015-16 '!G21</f>
        <v>0</v>
      </c>
      <c r="E19" s="26">
        <f>SUM('Use bal 2015-16 '!H21,'Use bal 2015-16 '!I21,'Use bal 2015-16 '!AF21)</f>
        <v>0</v>
      </c>
      <c r="F19" s="26">
        <f>'Use bal 2015-16 '!E21</f>
        <v>0</v>
      </c>
      <c r="G19" s="26">
        <f>'Use bal 2015-16 '!AS21</f>
        <v>0</v>
      </c>
      <c r="H19" s="26">
        <f>SUM('Use bal 2015-16 '!C21:BO21)</f>
        <v>1504677</v>
      </c>
      <c r="I19" s="26">
        <f>'Use bal 2015-16 '!BS21+'Use bal 2015-16 '!BP21</f>
        <v>138028</v>
      </c>
      <c r="J19" s="26">
        <f>'Use bal 2015-16 '!BR21</f>
        <v>25359009</v>
      </c>
      <c r="K19" s="26">
        <f>'Use bal 2015-16 '!BW21</f>
        <v>428988</v>
      </c>
      <c r="L19" s="26">
        <f>'Use bal 2015-16 '!BV21</f>
        <v>0</v>
      </c>
      <c r="M19" s="26">
        <f>'Use bal 2015-16 '!BY21</f>
        <v>27430702</v>
      </c>
    </row>
    <row r="20" spans="1:14" x14ac:dyDescent="0.25">
      <c r="A20" s="8">
        <v>19</v>
      </c>
      <c r="B20" s="8" t="s">
        <v>98</v>
      </c>
      <c r="C20" s="26">
        <f>'Use bal 2015-16 '!AR22</f>
        <v>0</v>
      </c>
      <c r="D20" s="26">
        <f>'Use bal 2015-16 '!G22</f>
        <v>0</v>
      </c>
      <c r="E20" s="26">
        <f>SUM('Use bal 2015-16 '!H22,'Use bal 2015-16 '!I22,'Use bal 2015-16 '!AF22)</f>
        <v>0</v>
      </c>
      <c r="F20" s="26">
        <f>'Use bal 2015-16 '!E22</f>
        <v>0</v>
      </c>
      <c r="G20" s="26">
        <f>'Use bal 2015-16 '!AS22</f>
        <v>0</v>
      </c>
      <c r="H20" s="26">
        <f>SUM('Use bal 2015-16 '!C22:BO22)</f>
        <v>4704499</v>
      </c>
      <c r="I20" s="26">
        <f>'Use bal 2015-16 '!BS22+'Use bal 2015-16 '!BP22</f>
        <v>640074</v>
      </c>
      <c r="J20" s="26">
        <f>'Use bal 2015-16 '!BR22</f>
        <v>28564508</v>
      </c>
      <c r="K20" s="26">
        <f>'Use bal 2015-16 '!BW22</f>
        <v>767251</v>
      </c>
      <c r="L20" s="26">
        <f>'Use bal 2015-16 '!BV22</f>
        <v>0</v>
      </c>
      <c r="M20" s="26">
        <f>'Use bal 2015-16 '!BY22</f>
        <v>34676332</v>
      </c>
    </row>
    <row r="21" spans="1:14" x14ac:dyDescent="0.25">
      <c r="A21" s="8">
        <v>20</v>
      </c>
      <c r="B21" s="8" t="s">
        <v>99</v>
      </c>
      <c r="C21" s="26">
        <f>'Use bal 2015-16 '!AR23</f>
        <v>1239261</v>
      </c>
      <c r="D21" s="26">
        <f>'Use bal 2015-16 '!G23</f>
        <v>0</v>
      </c>
      <c r="E21" s="26">
        <f>SUM('Use bal 2015-16 '!H23,'Use bal 2015-16 '!I23,'Use bal 2015-16 '!AF23)</f>
        <v>0</v>
      </c>
      <c r="F21" s="26">
        <f>'Use bal 2015-16 '!E23</f>
        <v>0</v>
      </c>
      <c r="G21" s="26">
        <f>'Use bal 2015-16 '!AS23</f>
        <v>0</v>
      </c>
      <c r="H21" s="26">
        <f>SUM('Use bal 2015-16 '!C23:BO23)</f>
        <v>23923627</v>
      </c>
      <c r="I21" s="26">
        <f>'Use bal 2015-16 '!BS23+'Use bal 2015-16 '!BP23</f>
        <v>332617</v>
      </c>
      <c r="J21" s="26">
        <f>'Use bal 2015-16 '!BR23</f>
        <v>31992868</v>
      </c>
      <c r="K21" s="26">
        <f>'Use bal 2015-16 '!BW23</f>
        <v>487509</v>
      </c>
      <c r="L21" s="26">
        <f>'Use bal 2015-16 '!BV23</f>
        <v>0</v>
      </c>
      <c r="M21" s="26">
        <f>'Use bal 2015-16 '!BY23</f>
        <v>56736621</v>
      </c>
      <c r="N21" s="26"/>
    </row>
    <row r="22" spans="1:14" x14ac:dyDescent="0.25">
      <c r="A22" s="8">
        <v>21</v>
      </c>
      <c r="B22" s="8" t="s">
        <v>100</v>
      </c>
      <c r="C22" s="26">
        <f>'Use bal 2015-16 '!AR24</f>
        <v>0</v>
      </c>
      <c r="D22" s="26">
        <f>'Use bal 2015-16 '!G24</f>
        <v>0</v>
      </c>
      <c r="E22" s="26">
        <f>SUM('Use bal 2015-16 '!H24,'Use bal 2015-16 '!I24,'Use bal 2015-16 '!AF24)</f>
        <v>0</v>
      </c>
      <c r="F22" s="26">
        <f>'Use bal 2015-16 '!E24</f>
        <v>0</v>
      </c>
      <c r="G22" s="26">
        <f>'Use bal 2015-16 '!AS24</f>
        <v>0</v>
      </c>
      <c r="H22" s="26">
        <f>SUM('Use bal 2015-16 '!C24:BO24)</f>
        <v>36076872</v>
      </c>
      <c r="I22" s="26">
        <f>'Use bal 2015-16 '!BS24+'Use bal 2015-16 '!BP24</f>
        <v>3475455</v>
      </c>
      <c r="J22" s="26">
        <f>'Use bal 2015-16 '!BR24</f>
        <v>29198020</v>
      </c>
      <c r="K22" s="26">
        <f>'Use bal 2015-16 '!BW24</f>
        <v>0</v>
      </c>
      <c r="L22" s="26">
        <f>'Use bal 2015-16 '!BV24</f>
        <v>0</v>
      </c>
      <c r="M22" s="26">
        <f>'Use bal 2015-16 '!BY24</f>
        <v>68750347</v>
      </c>
    </row>
    <row r="23" spans="1:14" x14ac:dyDescent="0.25">
      <c r="A23" s="8">
        <v>22</v>
      </c>
      <c r="B23" s="8" t="s">
        <v>101</v>
      </c>
      <c r="C23" s="26">
        <f>'Use bal 2015-16 '!AR25</f>
        <v>0</v>
      </c>
      <c r="D23" s="26">
        <f>'Use bal 2015-16 '!G25</f>
        <v>0</v>
      </c>
      <c r="E23" s="26">
        <f>SUM('Use bal 2015-16 '!H25,'Use bal 2015-16 '!I25,'Use bal 2015-16 '!AF25)</f>
        <v>0</v>
      </c>
      <c r="F23" s="26">
        <f>'Use bal 2015-16 '!E25</f>
        <v>0</v>
      </c>
      <c r="G23" s="26">
        <f>'Use bal 2015-16 '!AS25</f>
        <v>0</v>
      </c>
      <c r="H23" s="26">
        <f>SUM('Use bal 2015-16 '!C25:BO25)</f>
        <v>63751</v>
      </c>
      <c r="I23" s="26">
        <f>'Use bal 2015-16 '!BS25+'Use bal 2015-16 '!BP25</f>
        <v>0</v>
      </c>
      <c r="J23" s="26">
        <f>'Use bal 2015-16 '!BR25</f>
        <v>0</v>
      </c>
      <c r="K23" s="26">
        <f>'Use bal 2015-16 '!BW25</f>
        <v>0</v>
      </c>
      <c r="L23" s="26">
        <f>'Use bal 2015-16 '!BV25</f>
        <v>0</v>
      </c>
      <c r="M23" s="26">
        <f>'Use bal 2015-16 '!BY25</f>
        <v>63751</v>
      </c>
    </row>
    <row r="24" spans="1:14" x14ac:dyDescent="0.25">
      <c r="A24" s="8">
        <v>23</v>
      </c>
      <c r="B24" s="8" t="s">
        <v>102</v>
      </c>
      <c r="C24" s="26">
        <f>'Use bal 2015-16 '!AR26</f>
        <v>0</v>
      </c>
      <c r="D24" s="26">
        <f>'Use bal 2015-16 '!G26</f>
        <v>0</v>
      </c>
      <c r="E24" s="26">
        <f>SUM('Use bal 2015-16 '!H26,'Use bal 2015-16 '!I26,'Use bal 2015-16 '!AF26)</f>
        <v>0</v>
      </c>
      <c r="F24" s="26">
        <f>'Use bal 2015-16 '!E26</f>
        <v>0</v>
      </c>
      <c r="G24" s="26">
        <f>'Use bal 2015-16 '!AS26</f>
        <v>0</v>
      </c>
      <c r="H24" s="26">
        <f>SUM('Use bal 2015-16 '!C26:BO26)</f>
        <v>2130612</v>
      </c>
      <c r="I24" s="26">
        <f>'Use bal 2015-16 '!BS26+'Use bal 2015-16 '!BP26</f>
        <v>2558943</v>
      </c>
      <c r="J24" s="26">
        <f>'Use bal 2015-16 '!BR26</f>
        <v>8092298</v>
      </c>
      <c r="K24" s="26">
        <f>'Use bal 2015-16 '!BW26</f>
        <v>68429</v>
      </c>
      <c r="L24" s="26">
        <f>'Use bal 2015-16 '!BV26</f>
        <v>0</v>
      </c>
      <c r="M24" s="26">
        <f>'Use bal 2015-16 '!BY26</f>
        <v>12850282</v>
      </c>
    </row>
    <row r="25" spans="1:14" x14ac:dyDescent="0.25">
      <c r="A25" s="8">
        <v>24</v>
      </c>
      <c r="B25" s="8" t="s">
        <v>103</v>
      </c>
      <c r="C25" s="26">
        <f>'Use bal 2015-16 '!AR27</f>
        <v>0</v>
      </c>
      <c r="D25" s="26">
        <f>'Use bal 2015-16 '!G27</f>
        <v>0</v>
      </c>
      <c r="E25" s="26">
        <f>SUM('Use bal 2015-16 '!H27,'Use bal 2015-16 '!I27,'Use bal 2015-16 '!AF27)</f>
        <v>0</v>
      </c>
      <c r="F25" s="26">
        <f>'Use bal 2015-16 '!E27</f>
        <v>0</v>
      </c>
      <c r="G25" s="26">
        <f>'Use bal 2015-16 '!AS27</f>
        <v>0</v>
      </c>
      <c r="H25" s="26">
        <f>SUM('Use bal 2015-16 '!C27:BO27)</f>
        <v>16765288</v>
      </c>
      <c r="I25" s="26">
        <f>'Use bal 2015-16 '!BS27+'Use bal 2015-16 '!BP27</f>
        <v>655137</v>
      </c>
      <c r="J25" s="26">
        <f>'Use bal 2015-16 '!BR27</f>
        <v>2066655</v>
      </c>
      <c r="K25" s="26">
        <f>'Use bal 2015-16 '!BW27</f>
        <v>171087</v>
      </c>
      <c r="L25" s="26">
        <f>'Use bal 2015-16 '!BV27</f>
        <v>0</v>
      </c>
      <c r="M25" s="26">
        <f>'Use bal 2015-16 '!BY27</f>
        <v>20671303</v>
      </c>
    </row>
    <row r="26" spans="1:14" x14ac:dyDescent="0.25">
      <c r="A26" s="8">
        <v>25</v>
      </c>
      <c r="B26" s="8" t="s">
        <v>104</v>
      </c>
      <c r="C26" s="26">
        <f>'Use bal 2015-16 '!AR28</f>
        <v>0</v>
      </c>
      <c r="D26" s="26">
        <f>'Use bal 2015-16 '!G28</f>
        <v>0</v>
      </c>
      <c r="E26" s="26">
        <f>SUM('Use bal 2015-16 '!H28,'Use bal 2015-16 '!I28,'Use bal 2015-16 '!AF28)</f>
        <v>0</v>
      </c>
      <c r="F26" s="26">
        <f>'Use bal 2015-16 '!E28</f>
        <v>25919</v>
      </c>
      <c r="G26" s="26">
        <f>'Use bal 2015-16 '!AS28</f>
        <v>0</v>
      </c>
      <c r="H26" s="26">
        <f>SUM('Use bal 2015-16 '!C28:BO28)</f>
        <v>15566879</v>
      </c>
      <c r="I26" s="26">
        <f>'Use bal 2015-16 '!BS28+'Use bal 2015-16 '!BP28</f>
        <v>0</v>
      </c>
      <c r="J26" s="26">
        <f>'Use bal 2015-16 '!BR28</f>
        <v>0</v>
      </c>
      <c r="K26" s="26">
        <f>'Use bal 2015-16 '!BW28</f>
        <v>0</v>
      </c>
      <c r="L26" s="26">
        <f>'Use bal 2015-16 '!BV28</f>
        <v>0</v>
      </c>
      <c r="M26" s="26">
        <f>'Use bal 2015-16 '!BY28</f>
        <v>15566879</v>
      </c>
    </row>
    <row r="27" spans="1:14" x14ac:dyDescent="0.25">
      <c r="A27" s="8">
        <v>26</v>
      </c>
      <c r="B27" s="8" t="s">
        <v>105</v>
      </c>
      <c r="C27" s="26">
        <f>'Use bal 2015-16 '!AR29</f>
        <v>0</v>
      </c>
      <c r="D27" s="26">
        <f>'Use bal 2015-16 '!G29</f>
        <v>0</v>
      </c>
      <c r="E27" s="26">
        <f>SUM('Use bal 2015-16 '!H29,'Use bal 2015-16 '!I29,'Use bal 2015-16 '!AF29)</f>
        <v>576</v>
      </c>
      <c r="F27" s="26">
        <f>'Use bal 2015-16 '!E29</f>
        <v>2459</v>
      </c>
      <c r="G27" s="26">
        <f>'Use bal 2015-16 '!AS29</f>
        <v>0</v>
      </c>
      <c r="H27" s="26">
        <f>SUM('Use bal 2015-16 '!C29:BO29)</f>
        <v>722798</v>
      </c>
      <c r="I27" s="26">
        <f>'Use bal 2015-16 '!BS29+'Use bal 2015-16 '!BP29</f>
        <v>0</v>
      </c>
      <c r="J27" s="26">
        <f>'Use bal 2015-16 '!BR29</f>
        <v>7092007</v>
      </c>
      <c r="K27" s="26">
        <f>'Use bal 2015-16 '!BW29</f>
        <v>0</v>
      </c>
      <c r="L27" s="26">
        <f>'Use bal 2015-16 '!BV29</f>
        <v>0</v>
      </c>
      <c r="M27" s="26">
        <f>'Use bal 2015-16 '!BY29</f>
        <v>7814805</v>
      </c>
    </row>
    <row r="28" spans="1:14" x14ac:dyDescent="0.25">
      <c r="A28" s="8">
        <v>27</v>
      </c>
      <c r="B28" s="8" t="s">
        <v>106</v>
      </c>
      <c r="C28" s="26">
        <f>'Use bal 2015-16 '!AR30</f>
        <v>0</v>
      </c>
      <c r="D28" s="26">
        <f>'Use bal 2015-16 '!G30</f>
        <v>0</v>
      </c>
      <c r="E28" s="26">
        <f>SUM('Use bal 2015-16 '!H30,'Use bal 2015-16 '!I30,'Use bal 2015-16 '!AF30)</f>
        <v>0</v>
      </c>
      <c r="F28" s="26">
        <f>'Use bal 2015-16 '!E30</f>
        <v>0</v>
      </c>
      <c r="G28" s="26">
        <f>'Use bal 2015-16 '!AS30</f>
        <v>0</v>
      </c>
      <c r="H28" s="26">
        <f>SUM('Use bal 2015-16 '!C30:BO30)</f>
        <v>4968851</v>
      </c>
      <c r="I28" s="26">
        <f>'Use bal 2015-16 '!BS30+'Use bal 2015-16 '!BP30</f>
        <v>952</v>
      </c>
      <c r="J28" s="26">
        <f>'Use bal 2015-16 '!BR30</f>
        <v>1590649</v>
      </c>
      <c r="K28" s="26">
        <f>'Use bal 2015-16 '!BW30</f>
        <v>1326481</v>
      </c>
      <c r="L28" s="26">
        <f>'Use bal 2015-16 '!BV30</f>
        <v>0</v>
      </c>
      <c r="M28" s="26">
        <f>'Use bal 2015-16 '!BY30</f>
        <v>7886933</v>
      </c>
    </row>
    <row r="29" spans="1:14" x14ac:dyDescent="0.25">
      <c r="A29" s="8">
        <v>28</v>
      </c>
      <c r="B29" s="8" t="s">
        <v>107</v>
      </c>
      <c r="C29" s="26">
        <f>'Use bal 2015-16 '!AR31</f>
        <v>0</v>
      </c>
      <c r="D29" s="26">
        <f>'Use bal 2015-16 '!G31</f>
        <v>0</v>
      </c>
      <c r="E29" s="26">
        <f>SUM('Use bal 2015-16 '!H31,'Use bal 2015-16 '!I31,'Use bal 2015-16 '!AF31)</f>
        <v>0</v>
      </c>
      <c r="F29" s="26">
        <f>'Use bal 2015-16 '!E31</f>
        <v>0</v>
      </c>
      <c r="G29" s="26">
        <f>'Use bal 2015-16 '!AS31</f>
        <v>0</v>
      </c>
      <c r="H29" s="26">
        <f>SUM('Use bal 2015-16 '!C31:BO31)</f>
        <v>2228495</v>
      </c>
      <c r="I29" s="26">
        <f>'Use bal 2015-16 '!BS31+'Use bal 2015-16 '!BP31</f>
        <v>0</v>
      </c>
      <c r="J29" s="26">
        <f>'Use bal 2015-16 '!BR31</f>
        <v>9788921</v>
      </c>
      <c r="K29" s="26">
        <f>'Use bal 2015-16 '!BW31</f>
        <v>263114</v>
      </c>
      <c r="L29" s="26">
        <f>'Use bal 2015-16 '!BV31</f>
        <v>0</v>
      </c>
      <c r="M29" s="26">
        <f>'Use bal 2015-16 '!BY31</f>
        <v>12280530</v>
      </c>
    </row>
    <row r="30" spans="1:14" x14ac:dyDescent="0.25">
      <c r="A30" s="8">
        <v>29</v>
      </c>
      <c r="B30" s="8" t="s">
        <v>108</v>
      </c>
      <c r="C30" s="26">
        <f>'Use bal 2015-16 '!AR32</f>
        <v>0</v>
      </c>
      <c r="D30" s="26">
        <f>'Use bal 2015-16 '!G32</f>
        <v>0</v>
      </c>
      <c r="E30" s="26">
        <f>SUM('Use bal 2015-16 '!H32,'Use bal 2015-16 '!I32,'Use bal 2015-16 '!AF32)</f>
        <v>0</v>
      </c>
      <c r="F30" s="26">
        <f>'Use bal 2015-16 '!E32</f>
        <v>0</v>
      </c>
      <c r="G30" s="26">
        <f>'Use bal 2015-16 '!AS32</f>
        <v>0</v>
      </c>
      <c r="H30" s="26">
        <f>SUM('Use bal 2015-16 '!C32:BO32)</f>
        <v>2405303</v>
      </c>
      <c r="I30" s="26">
        <f>'Use bal 2015-16 '!BS32+'Use bal 2015-16 '!BP32</f>
        <v>0</v>
      </c>
      <c r="J30" s="26">
        <f>'Use bal 2015-16 '!BR32</f>
        <v>6939347</v>
      </c>
      <c r="K30" s="26">
        <f>'Use bal 2015-16 '!BW32</f>
        <v>233691</v>
      </c>
      <c r="L30" s="26">
        <f>'Use bal 2015-16 '!BV32</f>
        <v>0</v>
      </c>
      <c r="M30" s="26">
        <f>'Use bal 2015-16 '!BY32</f>
        <v>9578341</v>
      </c>
    </row>
    <row r="31" spans="1:14" x14ac:dyDescent="0.25">
      <c r="A31" s="8">
        <v>30</v>
      </c>
      <c r="B31" s="8" t="s">
        <v>109</v>
      </c>
      <c r="C31" s="26">
        <f>'Use bal 2015-16 '!AR33</f>
        <v>4481885</v>
      </c>
      <c r="D31" s="26">
        <f>'Use bal 2015-16 '!G33</f>
        <v>19205</v>
      </c>
      <c r="E31" s="26">
        <f>SUM('Use bal 2015-16 '!H33,'Use bal 2015-16 '!I33,'Use bal 2015-16 '!AF33)</f>
        <v>2629458</v>
      </c>
      <c r="F31" s="26">
        <f>'Use bal 2015-16 '!E33</f>
        <v>0</v>
      </c>
      <c r="G31" s="26">
        <f>'Use bal 2015-16 '!AS33</f>
        <v>0</v>
      </c>
      <c r="H31" s="26">
        <f>SUM('Use bal 2015-16 '!C33:BO33)</f>
        <v>28741571</v>
      </c>
      <c r="I31" s="26">
        <f>'Use bal 2015-16 '!BS33+'Use bal 2015-16 '!BP33</f>
        <v>0</v>
      </c>
      <c r="J31" s="26">
        <f>'Use bal 2015-16 '!BR33</f>
        <v>287384</v>
      </c>
      <c r="K31" s="26">
        <f>'Use bal 2015-16 '!BW33</f>
        <v>105447</v>
      </c>
      <c r="L31" s="26">
        <f>'Use bal 2015-16 '!BV33</f>
        <v>0</v>
      </c>
      <c r="M31" s="26">
        <f>'Use bal 2015-16 '!BY33</f>
        <v>29134402</v>
      </c>
    </row>
    <row r="32" spans="1:14" x14ac:dyDescent="0.25">
      <c r="A32" s="8">
        <v>31</v>
      </c>
      <c r="B32" s="8" t="s">
        <v>9</v>
      </c>
      <c r="C32" s="26">
        <f>'Use bal 2015-16 '!AR34</f>
        <v>0</v>
      </c>
      <c r="D32" s="26">
        <f>'Use bal 2015-16 '!G34</f>
        <v>0</v>
      </c>
      <c r="E32" s="26">
        <f>SUM('Use bal 2015-16 '!H34,'Use bal 2015-16 '!I34,'Use bal 2015-16 '!AF34)</f>
        <v>6604860</v>
      </c>
      <c r="F32" s="26">
        <f>'Use bal 2015-16 '!E34</f>
        <v>0</v>
      </c>
      <c r="G32" s="26">
        <f>'Use bal 2015-16 '!AS34</f>
        <v>0</v>
      </c>
      <c r="H32" s="26">
        <f>SUM('Use bal 2015-16 '!C34:BO34)</f>
        <v>6604860</v>
      </c>
      <c r="I32" s="26">
        <f>'Use bal 2015-16 '!BS34+'Use bal 2015-16 '!BP34</f>
        <v>0</v>
      </c>
      <c r="J32" s="26">
        <f>'Use bal 2015-16 '!BR34</f>
        <v>0</v>
      </c>
      <c r="K32" s="26">
        <f>'Use bal 2015-16 '!BW34</f>
        <v>0</v>
      </c>
      <c r="L32" s="26">
        <f>'Use bal 2015-16 '!BV34</f>
        <v>0</v>
      </c>
      <c r="M32" s="26">
        <f>'Use bal 2015-16 '!BY34</f>
        <v>6604860</v>
      </c>
    </row>
    <row r="33" spans="1:13" x14ac:dyDescent="0.25">
      <c r="A33" s="8">
        <v>32</v>
      </c>
      <c r="B33" s="8" t="s">
        <v>110</v>
      </c>
      <c r="C33" s="26">
        <f>'Use bal 2015-16 '!AR35</f>
        <v>0</v>
      </c>
      <c r="D33" s="26">
        <f>'Use bal 2015-16 '!G35</f>
        <v>0</v>
      </c>
      <c r="E33" s="26">
        <f>SUM('Use bal 2015-16 '!H35,'Use bal 2015-16 '!I35,'Use bal 2015-16 '!AF35)</f>
        <v>61971171</v>
      </c>
      <c r="F33" s="26">
        <f>'Use bal 2015-16 '!E35</f>
        <v>0</v>
      </c>
      <c r="G33" s="26">
        <f>'Use bal 2015-16 '!AS35</f>
        <v>0</v>
      </c>
      <c r="H33" s="26">
        <f>SUM('Use bal 2015-16 '!C35:BO35)</f>
        <v>61971171</v>
      </c>
      <c r="I33" s="26">
        <f>'Use bal 2015-16 '!BS35+'Use bal 2015-16 '!BP35</f>
        <v>0</v>
      </c>
      <c r="J33" s="26">
        <f>'Use bal 2015-16 '!BR35</f>
        <v>0</v>
      </c>
      <c r="K33" s="26">
        <f>'Use bal 2015-16 '!BW35</f>
        <v>0</v>
      </c>
      <c r="L33" s="26">
        <f>'Use bal 2015-16 '!BV35</f>
        <v>0</v>
      </c>
      <c r="M33" s="26">
        <f>'Use bal 2015-16 '!BY35</f>
        <v>61971171</v>
      </c>
    </row>
    <row r="34" spans="1:13" x14ac:dyDescent="0.25">
      <c r="A34" s="8">
        <v>33</v>
      </c>
      <c r="B34" s="8" t="s">
        <v>111</v>
      </c>
      <c r="C34" s="26">
        <f>'Use bal 2015-16 '!AR36</f>
        <v>0</v>
      </c>
      <c r="D34" s="26">
        <f>'Use bal 2015-16 '!G36</f>
        <v>0</v>
      </c>
      <c r="E34" s="26">
        <f>SUM('Use bal 2015-16 '!H36,'Use bal 2015-16 '!I36,'Use bal 2015-16 '!AF36)</f>
        <v>0</v>
      </c>
      <c r="F34" s="26">
        <f>'Use bal 2015-16 '!E36</f>
        <v>0</v>
      </c>
      <c r="G34" s="26">
        <f>'Use bal 2015-16 '!AS36</f>
        <v>0</v>
      </c>
      <c r="H34" s="26">
        <f>SUM('Use bal 2015-16 '!C36:BO36)</f>
        <v>10801027</v>
      </c>
      <c r="I34" s="26">
        <f>'Use bal 2015-16 '!BS36+'Use bal 2015-16 '!BP36</f>
        <v>0</v>
      </c>
      <c r="J34" s="26">
        <f>'Use bal 2015-16 '!BR36</f>
        <v>0</v>
      </c>
      <c r="K34" s="26">
        <f>'Use bal 2015-16 '!BW36</f>
        <v>155016</v>
      </c>
      <c r="L34" s="26">
        <f>'Use bal 2015-16 '!BV36</f>
        <v>244032</v>
      </c>
      <c r="M34" s="26">
        <f>'Use bal 2015-16 '!BY36</f>
        <v>11200075</v>
      </c>
    </row>
    <row r="35" spans="1:13" x14ac:dyDescent="0.25">
      <c r="A35" s="8">
        <v>34</v>
      </c>
      <c r="B35" s="8" t="s">
        <v>112</v>
      </c>
      <c r="C35" s="26">
        <f>'Use bal 2015-16 '!AR37</f>
        <v>0</v>
      </c>
      <c r="D35" s="26">
        <f>'Use bal 2015-16 '!G37</f>
        <v>0</v>
      </c>
      <c r="E35" s="26">
        <f>SUM('Use bal 2015-16 '!H37,'Use bal 2015-16 '!I37,'Use bal 2015-16 '!AF37)</f>
        <v>0</v>
      </c>
      <c r="F35" s="26">
        <f>'Use bal 2015-16 '!E37</f>
        <v>0</v>
      </c>
      <c r="G35" s="26">
        <f>'Use bal 2015-16 '!AS37</f>
        <v>0</v>
      </c>
      <c r="H35" s="26">
        <f>SUM('Use bal 2015-16 '!C37:BO37)</f>
        <v>522373</v>
      </c>
      <c r="I35" s="26">
        <f>'Use bal 2015-16 '!BS37+'Use bal 2015-16 '!BP37</f>
        <v>0</v>
      </c>
      <c r="J35" s="26">
        <f>'Use bal 2015-16 '!BR37</f>
        <v>0</v>
      </c>
      <c r="K35" s="26">
        <f>'Use bal 2015-16 '!BW37</f>
        <v>1434</v>
      </c>
      <c r="L35" s="26">
        <f>'Use bal 2015-16 '!BV37</f>
        <v>28863</v>
      </c>
      <c r="M35" s="26">
        <f>'Use bal 2015-16 '!BY37</f>
        <v>552670</v>
      </c>
    </row>
    <row r="36" spans="1:13" x14ac:dyDescent="0.25">
      <c r="A36" s="8">
        <v>35</v>
      </c>
      <c r="B36" s="8" t="s">
        <v>113</v>
      </c>
      <c r="C36" s="26">
        <f>'Use bal 2015-16 '!AR38</f>
        <v>0</v>
      </c>
      <c r="D36" s="26">
        <f>'Use bal 2015-16 '!G38</f>
        <v>0</v>
      </c>
      <c r="E36" s="26">
        <f>SUM('Use bal 2015-16 '!H38,'Use bal 2015-16 '!I38,'Use bal 2015-16 '!AF38)</f>
        <v>0</v>
      </c>
      <c r="F36" s="26">
        <f>'Use bal 2015-16 '!E38</f>
        <v>0</v>
      </c>
      <c r="G36" s="26">
        <f>'Use bal 2015-16 '!AS38</f>
        <v>0</v>
      </c>
      <c r="H36" s="26">
        <f>SUM('Use bal 2015-16 '!C38:BO38)</f>
        <v>605679</v>
      </c>
      <c r="I36" s="26">
        <f>'Use bal 2015-16 '!BS38+'Use bal 2015-16 '!BP38</f>
        <v>0</v>
      </c>
      <c r="J36" s="26">
        <f>'Use bal 2015-16 '!BR38</f>
        <v>0</v>
      </c>
      <c r="K36" s="26">
        <f>'Use bal 2015-16 '!BW38</f>
        <v>135315</v>
      </c>
      <c r="L36" s="26">
        <f>'Use bal 2015-16 '!BV38</f>
        <v>3</v>
      </c>
      <c r="M36" s="26">
        <f>'Use bal 2015-16 '!BY38</f>
        <v>740997</v>
      </c>
    </row>
    <row r="37" spans="1:13" x14ac:dyDescent="0.25">
      <c r="A37" s="8">
        <v>36</v>
      </c>
      <c r="B37" s="8" t="s">
        <v>114</v>
      </c>
      <c r="C37" s="26">
        <f>'Use bal 2015-16 '!AR39</f>
        <v>0</v>
      </c>
      <c r="D37" s="26">
        <f>'Use bal 2015-16 '!G39</f>
        <v>0</v>
      </c>
      <c r="E37" s="26">
        <f>SUM('Use bal 2015-16 '!H39,'Use bal 2015-16 '!I39,'Use bal 2015-16 '!AF39)</f>
        <v>0</v>
      </c>
      <c r="F37" s="26">
        <f>'Use bal 2015-16 '!E39</f>
        <v>0</v>
      </c>
      <c r="G37" s="26">
        <f>'Use bal 2015-16 '!AS39</f>
        <v>0</v>
      </c>
      <c r="H37" s="26">
        <f>SUM('Use bal 2015-16 '!C39:BO39)</f>
        <v>3059100</v>
      </c>
      <c r="I37" s="26">
        <f>'Use bal 2015-16 '!BS39+'Use bal 2015-16 '!BP39</f>
        <v>0</v>
      </c>
      <c r="J37" s="26">
        <f>'Use bal 2015-16 '!BR39</f>
        <v>0</v>
      </c>
      <c r="K37" s="26">
        <f>'Use bal 2015-16 '!BW39</f>
        <v>7439</v>
      </c>
      <c r="L37" s="26">
        <f>'Use bal 2015-16 '!BV39</f>
        <v>460</v>
      </c>
      <c r="M37" s="26">
        <f>'Use bal 2015-16 '!BY39</f>
        <v>3066999</v>
      </c>
    </row>
    <row r="38" spans="1:13" x14ac:dyDescent="0.25">
      <c r="A38" s="8">
        <v>37</v>
      </c>
      <c r="B38" s="8" t="s">
        <v>115</v>
      </c>
      <c r="C38" s="26">
        <f>'Use bal 2015-16 '!AR40</f>
        <v>0</v>
      </c>
      <c r="D38" s="26">
        <f>'Use bal 2015-16 '!G40</f>
        <v>0</v>
      </c>
      <c r="E38" s="26">
        <f>SUM('Use bal 2015-16 '!H40,'Use bal 2015-16 '!I40,'Use bal 2015-16 '!AF40)</f>
        <v>0</v>
      </c>
      <c r="F38" s="26">
        <f>'Use bal 2015-16 '!E40</f>
        <v>0</v>
      </c>
      <c r="G38" s="26">
        <f>'Use bal 2015-16 '!AS40</f>
        <v>0</v>
      </c>
      <c r="H38" s="26">
        <f>SUM('Use bal 2015-16 '!C40:BO40)</f>
        <v>2715853</v>
      </c>
      <c r="I38" s="26">
        <f>'Use bal 2015-16 '!BS40+'Use bal 2015-16 '!BP40</f>
        <v>0</v>
      </c>
      <c r="J38" s="26">
        <f>'Use bal 2015-16 '!BR40</f>
        <v>0</v>
      </c>
      <c r="K38" s="26">
        <f>'Use bal 2015-16 '!BW40</f>
        <v>114499</v>
      </c>
      <c r="L38" s="26">
        <f>'Use bal 2015-16 '!BV40</f>
        <v>490107</v>
      </c>
      <c r="M38" s="26">
        <f>'Use bal 2015-16 '!BY40</f>
        <v>3320459</v>
      </c>
    </row>
    <row r="39" spans="1:13" x14ac:dyDescent="0.25">
      <c r="A39" s="8">
        <v>38</v>
      </c>
      <c r="B39" s="8" t="s">
        <v>116</v>
      </c>
      <c r="C39" s="26">
        <f>'Use bal 2015-16 '!AR41</f>
        <v>0</v>
      </c>
      <c r="D39" s="26">
        <f>'Use bal 2015-16 '!G41</f>
        <v>0</v>
      </c>
      <c r="E39" s="26">
        <f>SUM('Use bal 2015-16 '!H41,'Use bal 2015-16 '!I41,'Use bal 2015-16 '!AF41)</f>
        <v>0</v>
      </c>
      <c r="F39" s="26">
        <f>'Use bal 2015-16 '!E41</f>
        <v>0</v>
      </c>
      <c r="G39" s="26">
        <f>'Use bal 2015-16 '!AS41</f>
        <v>0</v>
      </c>
      <c r="H39" s="26">
        <f>SUM('Use bal 2015-16 '!C41:BO41)</f>
        <v>3292461</v>
      </c>
      <c r="I39" s="26">
        <f>'Use bal 2015-16 '!BS41+'Use bal 2015-16 '!BP41</f>
        <v>0</v>
      </c>
      <c r="J39" s="26">
        <f>'Use bal 2015-16 '!BR41</f>
        <v>0</v>
      </c>
      <c r="K39" s="26">
        <f>'Use bal 2015-16 '!BW41</f>
        <v>56942</v>
      </c>
      <c r="L39" s="26">
        <f>'Use bal 2015-16 '!BV41</f>
        <v>0</v>
      </c>
      <c r="M39" s="26">
        <f>'Use bal 2015-16 '!BY41</f>
        <v>3349403</v>
      </c>
    </row>
    <row r="40" spans="1:13" x14ac:dyDescent="0.25">
      <c r="A40" s="8">
        <v>39</v>
      </c>
      <c r="B40" s="8" t="s">
        <v>117</v>
      </c>
      <c r="C40" s="26">
        <f>'Use bal 2015-16 '!AR42</f>
        <v>0</v>
      </c>
      <c r="D40" s="26">
        <f>'Use bal 2015-16 '!G42</f>
        <v>0</v>
      </c>
      <c r="E40" s="26">
        <f>SUM('Use bal 2015-16 '!H42,'Use bal 2015-16 '!I42,'Use bal 2015-16 '!AF42)</f>
        <v>0</v>
      </c>
      <c r="F40" s="26">
        <f>'Use bal 2015-16 '!E42</f>
        <v>0</v>
      </c>
      <c r="G40" s="26">
        <f>'Use bal 2015-16 '!AS42</f>
        <v>0</v>
      </c>
      <c r="H40" s="26">
        <f>SUM('Use bal 2015-16 '!C42:BO42)</f>
        <v>204</v>
      </c>
      <c r="I40" s="26">
        <f>'Use bal 2015-16 '!BS42+'Use bal 2015-16 '!BP42</f>
        <v>0</v>
      </c>
      <c r="J40" s="26">
        <f>'Use bal 2015-16 '!BR42</f>
        <v>0</v>
      </c>
      <c r="K40" s="26">
        <f>'Use bal 2015-16 '!BW42</f>
        <v>0</v>
      </c>
      <c r="L40" s="26">
        <f>'Use bal 2015-16 '!BV42</f>
        <v>114</v>
      </c>
      <c r="M40" s="26">
        <f>'Use bal 2015-16 '!BY42</f>
        <v>318</v>
      </c>
    </row>
    <row r="41" spans="1:13" x14ac:dyDescent="0.25">
      <c r="A41" s="8">
        <v>40</v>
      </c>
      <c r="B41" s="8" t="s">
        <v>118</v>
      </c>
      <c r="C41" s="26">
        <f>'Use bal 2015-16 '!AR43</f>
        <v>0</v>
      </c>
      <c r="D41" s="26">
        <f>'Use bal 2015-16 '!G43</f>
        <v>0</v>
      </c>
      <c r="E41" s="26">
        <f>SUM('Use bal 2015-16 '!H43,'Use bal 2015-16 '!I43,'Use bal 2015-16 '!AF43)</f>
        <v>799586</v>
      </c>
      <c r="F41" s="26">
        <f>'Use bal 2015-16 '!E43</f>
        <v>0</v>
      </c>
      <c r="G41" s="26">
        <f>'Use bal 2015-16 '!AS43</f>
        <v>0</v>
      </c>
      <c r="H41" s="26">
        <f>SUM('Use bal 2015-16 '!C43:BO43)</f>
        <v>14750972</v>
      </c>
      <c r="I41" s="26">
        <f>'Use bal 2015-16 '!BS43+'Use bal 2015-16 '!BP43</f>
        <v>0</v>
      </c>
      <c r="J41" s="26">
        <f>'Use bal 2015-16 '!BR43</f>
        <v>0</v>
      </c>
      <c r="K41" s="26">
        <f>'Use bal 2015-16 '!BW43</f>
        <v>919717</v>
      </c>
      <c r="L41" s="26">
        <f>'Use bal 2015-16 '!BV43</f>
        <v>89586</v>
      </c>
      <c r="M41" s="26">
        <f>'Use bal 2015-16 '!BY43</f>
        <v>15760275</v>
      </c>
    </row>
    <row r="42" spans="1:13" x14ac:dyDescent="0.25">
      <c r="A42" s="8">
        <v>41</v>
      </c>
      <c r="B42" s="8" t="s">
        <v>119</v>
      </c>
      <c r="C42" s="26">
        <f>'Use bal 2015-16 '!AR44</f>
        <v>0</v>
      </c>
      <c r="D42" s="26">
        <f>'Use bal 2015-16 '!G44</f>
        <v>0</v>
      </c>
      <c r="E42" s="26">
        <f>SUM('Use bal 2015-16 '!H44,'Use bal 2015-16 '!I44,'Use bal 2015-16 '!AF44)</f>
        <v>0</v>
      </c>
      <c r="F42" s="26">
        <f>'Use bal 2015-16 '!E44</f>
        <v>0</v>
      </c>
      <c r="G42" s="26">
        <f>'Use bal 2015-16 '!AS44</f>
        <v>0</v>
      </c>
      <c r="H42" s="26">
        <f>SUM('Use bal 2015-16 '!C44:BO44)</f>
        <v>209040</v>
      </c>
      <c r="I42" s="26">
        <f>'Use bal 2015-16 '!BS44+'Use bal 2015-16 '!BP44</f>
        <v>2809</v>
      </c>
      <c r="J42" s="26">
        <f>'Use bal 2015-16 '!BR44</f>
        <v>2985858</v>
      </c>
      <c r="K42" s="26">
        <f>'Use bal 2015-16 '!BW44</f>
        <v>2760461</v>
      </c>
      <c r="L42" s="26">
        <f>'Use bal 2015-16 '!BV44</f>
        <v>0</v>
      </c>
      <c r="M42" s="26">
        <f>'Use bal 2015-16 '!BY44</f>
        <v>5958168</v>
      </c>
    </row>
    <row r="43" spans="1:13" x14ac:dyDescent="0.25">
      <c r="A43" s="8">
        <v>42</v>
      </c>
      <c r="B43" s="8" t="s">
        <v>120</v>
      </c>
      <c r="C43" s="26">
        <f>'Use bal 2015-16 '!AR45</f>
        <v>0</v>
      </c>
      <c r="D43" s="26">
        <f>'Use bal 2015-16 '!G45</f>
        <v>0</v>
      </c>
      <c r="E43" s="26">
        <f>SUM('Use bal 2015-16 '!H45,'Use bal 2015-16 '!I45,'Use bal 2015-16 '!AF45)</f>
        <v>0</v>
      </c>
      <c r="F43" s="26">
        <f>'Use bal 2015-16 '!E45</f>
        <v>0</v>
      </c>
      <c r="G43" s="26">
        <f>'Use bal 2015-16 '!AS45</f>
        <v>0</v>
      </c>
      <c r="H43" s="26">
        <f>SUM('Use bal 2015-16 '!C45:BO45)</f>
        <v>6869</v>
      </c>
      <c r="I43" s="26">
        <f>'Use bal 2015-16 '!BS45+'Use bal 2015-16 '!BP45</f>
        <v>19699</v>
      </c>
      <c r="J43" s="26">
        <f>'Use bal 2015-16 '!BR45</f>
        <v>129593</v>
      </c>
      <c r="K43" s="26">
        <f>'Use bal 2015-16 '!BW45</f>
        <v>8240</v>
      </c>
      <c r="L43" s="26">
        <f>'Use bal 2015-16 '!BV45</f>
        <v>0</v>
      </c>
      <c r="M43" s="26">
        <f>'Use bal 2015-16 '!BY45</f>
        <v>164401</v>
      </c>
    </row>
    <row r="44" spans="1:13" x14ac:dyDescent="0.25">
      <c r="A44" s="8">
        <v>43</v>
      </c>
      <c r="B44" s="8" t="s">
        <v>121</v>
      </c>
      <c r="C44" s="26">
        <f>'Use bal 2015-16 '!AR46</f>
        <v>0</v>
      </c>
      <c r="D44" s="26">
        <f>'Use bal 2015-16 '!G46</f>
        <v>0</v>
      </c>
      <c r="E44" s="26">
        <f>SUM('Use bal 2015-16 '!H46,'Use bal 2015-16 '!I46,'Use bal 2015-16 '!AF46)</f>
        <v>0</v>
      </c>
      <c r="F44" s="26">
        <f>'Use bal 2015-16 '!E46</f>
        <v>0</v>
      </c>
      <c r="G44" s="26">
        <f>'Use bal 2015-16 '!AS46</f>
        <v>0</v>
      </c>
      <c r="H44" s="26">
        <f>SUM('Use bal 2015-16 '!C46:BO46)</f>
        <v>29189</v>
      </c>
      <c r="I44" s="26">
        <f>'Use bal 2015-16 '!BS46+'Use bal 2015-16 '!BP46</f>
        <v>161437</v>
      </c>
      <c r="J44" s="26">
        <f>'Use bal 2015-16 '!BR46</f>
        <v>544810</v>
      </c>
      <c r="K44" s="26">
        <f>'Use bal 2015-16 '!BW46</f>
        <v>2212610</v>
      </c>
      <c r="L44" s="26">
        <f>'Use bal 2015-16 '!BV46</f>
        <v>0</v>
      </c>
      <c r="M44" s="26">
        <f>'Use bal 2015-16 '!BY46</f>
        <v>2948046</v>
      </c>
    </row>
    <row r="45" spans="1:13" x14ac:dyDescent="0.25">
      <c r="A45" s="8">
        <v>44</v>
      </c>
      <c r="B45" s="8" t="s">
        <v>122</v>
      </c>
      <c r="C45" s="26">
        <f>'Use bal 2015-16 '!AR47</f>
        <v>0</v>
      </c>
      <c r="D45" s="26">
        <f>'Use bal 2015-16 '!G47</f>
        <v>0</v>
      </c>
      <c r="E45" s="26">
        <f>SUM('Use bal 2015-16 '!H47,'Use bal 2015-16 '!I47,'Use bal 2015-16 '!AF47)</f>
        <v>0</v>
      </c>
      <c r="F45" s="26">
        <f>'Use bal 2015-16 '!E47</f>
        <v>0</v>
      </c>
      <c r="G45" s="26">
        <f>'Use bal 2015-16 '!AS47</f>
        <v>0</v>
      </c>
      <c r="H45" s="26">
        <f>SUM('Use bal 2015-16 '!C47:BO47)</f>
        <v>88248</v>
      </c>
      <c r="I45" s="26">
        <f>'Use bal 2015-16 '!BS47+'Use bal 2015-16 '!BP47</f>
        <v>18410</v>
      </c>
      <c r="J45" s="26">
        <f>'Use bal 2015-16 '!BR47</f>
        <v>1956307</v>
      </c>
      <c r="K45" s="26">
        <f>'Use bal 2015-16 '!BW47</f>
        <v>417546</v>
      </c>
      <c r="L45" s="26">
        <f>'Use bal 2015-16 '!BV47</f>
        <v>0</v>
      </c>
      <c r="M45" s="26">
        <f>'Use bal 2015-16 '!BY47</f>
        <v>2480511</v>
      </c>
    </row>
    <row r="46" spans="1:13" x14ac:dyDescent="0.25">
      <c r="A46" s="8">
        <v>45</v>
      </c>
      <c r="B46" s="8" t="s">
        <v>123</v>
      </c>
      <c r="C46" s="26">
        <f>'Use bal 2015-16 '!AR48</f>
        <v>0</v>
      </c>
      <c r="D46" s="26">
        <f>'Use bal 2015-16 '!G48</f>
        <v>0</v>
      </c>
      <c r="E46" s="26">
        <f>SUM('Use bal 2015-16 '!H48,'Use bal 2015-16 '!I48,'Use bal 2015-16 '!AF48)</f>
        <v>0</v>
      </c>
      <c r="F46" s="26">
        <f>'Use bal 2015-16 '!E48</f>
        <v>0</v>
      </c>
      <c r="G46" s="26">
        <f>'Use bal 2015-16 '!AS48</f>
        <v>0</v>
      </c>
      <c r="H46" s="26">
        <f>SUM('Use bal 2015-16 '!C48:BO48)</f>
        <v>1520445</v>
      </c>
      <c r="I46" s="26">
        <f>'Use bal 2015-16 '!BS48+'Use bal 2015-16 '!BP48</f>
        <v>82702</v>
      </c>
      <c r="J46" s="26">
        <f>'Use bal 2015-16 '!BR48</f>
        <v>14581719</v>
      </c>
      <c r="K46" s="26">
        <f>'Use bal 2015-16 '!BW48</f>
        <v>79550</v>
      </c>
      <c r="L46" s="26">
        <f>'Use bal 2015-16 '!BV48</f>
        <v>203381</v>
      </c>
      <c r="M46" s="26">
        <f>'Use bal 2015-16 '!BY48</f>
        <v>16467797</v>
      </c>
    </row>
    <row r="47" spans="1:13" x14ac:dyDescent="0.25">
      <c r="A47" s="8">
        <v>46</v>
      </c>
      <c r="B47" s="8" t="s">
        <v>124</v>
      </c>
      <c r="C47" s="26">
        <f>'Use bal 2015-16 '!AR49</f>
        <v>0</v>
      </c>
      <c r="D47" s="26">
        <f>'Use bal 2015-16 '!G49</f>
        <v>0</v>
      </c>
      <c r="E47" s="26">
        <f>SUM('Use bal 2015-16 '!H49,'Use bal 2015-16 '!I49,'Use bal 2015-16 '!AF49)</f>
        <v>0</v>
      </c>
      <c r="F47" s="26">
        <f>'Use bal 2015-16 '!E49</f>
        <v>0</v>
      </c>
      <c r="G47" s="26">
        <f>'Use bal 2015-16 '!AS49</f>
        <v>0</v>
      </c>
      <c r="H47" s="26">
        <f>SUM('Use bal 2015-16 '!C49:BO49)</f>
        <v>4941108</v>
      </c>
      <c r="I47" s="26">
        <f>'Use bal 2015-16 '!BS49+'Use bal 2015-16 '!BP49</f>
        <v>33103</v>
      </c>
      <c r="J47" s="26">
        <f>'Use bal 2015-16 '!BR49</f>
        <v>14195246</v>
      </c>
      <c r="K47" s="26">
        <f>'Use bal 2015-16 '!BW49</f>
        <v>550164</v>
      </c>
      <c r="L47" s="26">
        <f>'Use bal 2015-16 '!BV49</f>
        <v>198607</v>
      </c>
      <c r="M47" s="26">
        <f>'Use bal 2015-16 '!BY49</f>
        <v>19918228</v>
      </c>
    </row>
    <row r="48" spans="1:13" x14ac:dyDescent="0.25">
      <c r="A48" s="8">
        <v>47</v>
      </c>
      <c r="B48" s="8" t="s">
        <v>125</v>
      </c>
      <c r="C48" s="26">
        <f>'Use bal 2015-16 '!AR50</f>
        <v>0</v>
      </c>
      <c r="D48" s="26">
        <f>'Use bal 2015-16 '!G50</f>
        <v>0</v>
      </c>
      <c r="E48" s="26">
        <f>SUM('Use bal 2015-16 '!H50,'Use bal 2015-16 '!I50,'Use bal 2015-16 '!AF50)</f>
        <v>0</v>
      </c>
      <c r="F48" s="26">
        <f>'Use bal 2015-16 '!E50</f>
        <v>0</v>
      </c>
      <c r="G48" s="26">
        <f>'Use bal 2015-16 '!AS50</f>
        <v>0</v>
      </c>
      <c r="H48" s="26">
        <f>SUM('Use bal 2015-16 '!C50:BO50)</f>
        <v>2313133</v>
      </c>
      <c r="I48" s="26">
        <f>'Use bal 2015-16 '!BS50+'Use bal 2015-16 '!BP50</f>
        <v>699924</v>
      </c>
      <c r="J48" s="26">
        <f>'Use bal 2015-16 '!BR50</f>
        <v>30391135</v>
      </c>
      <c r="K48" s="26">
        <f>'Use bal 2015-16 '!BW50</f>
        <v>4127627</v>
      </c>
      <c r="L48" s="26">
        <f>'Use bal 2015-16 '!BV50</f>
        <v>389183</v>
      </c>
      <c r="M48" s="26">
        <f>'Use bal 2015-16 '!BY50</f>
        <v>37921002</v>
      </c>
    </row>
    <row r="49" spans="1:13" x14ac:dyDescent="0.25">
      <c r="A49" s="8">
        <v>48</v>
      </c>
      <c r="B49" s="8" t="s">
        <v>126</v>
      </c>
      <c r="C49" s="26">
        <f>'Use bal 2015-16 '!AR51</f>
        <v>0</v>
      </c>
      <c r="D49" s="26">
        <f>'Use bal 2015-16 '!G51</f>
        <v>0</v>
      </c>
      <c r="E49" s="26">
        <f>SUM('Use bal 2015-16 '!H51,'Use bal 2015-16 '!I51,'Use bal 2015-16 '!AF51)</f>
        <v>0</v>
      </c>
      <c r="F49" s="26">
        <f>'Use bal 2015-16 '!E51</f>
        <v>0</v>
      </c>
      <c r="G49" s="26">
        <f>'Use bal 2015-16 '!AS51</f>
        <v>0</v>
      </c>
      <c r="H49" s="26">
        <f>SUM('Use bal 2015-16 '!C51:BO51)</f>
        <v>1235478</v>
      </c>
      <c r="I49" s="26">
        <f>'Use bal 2015-16 '!BS51+'Use bal 2015-16 '!BP51</f>
        <v>85189</v>
      </c>
      <c r="J49" s="26">
        <f>'Use bal 2015-16 '!BR51</f>
        <v>8663905</v>
      </c>
      <c r="K49" s="26">
        <f>'Use bal 2015-16 '!BW51</f>
        <v>846370</v>
      </c>
      <c r="L49" s="26">
        <f>'Use bal 2015-16 '!BV51</f>
        <v>125496</v>
      </c>
      <c r="M49" s="26">
        <f>'Use bal 2015-16 '!BY51</f>
        <v>10956438</v>
      </c>
    </row>
    <row r="50" spans="1:13" x14ac:dyDescent="0.25">
      <c r="A50" s="8">
        <v>49</v>
      </c>
      <c r="B50" s="8" t="s">
        <v>127</v>
      </c>
      <c r="C50" s="26">
        <f>'Use bal 2015-16 '!AR52</f>
        <v>0</v>
      </c>
      <c r="D50" s="26">
        <f>'Use bal 2015-16 '!G52</f>
        <v>0</v>
      </c>
      <c r="E50" s="26">
        <f>SUM('Use bal 2015-16 '!H52,'Use bal 2015-16 '!I52,'Use bal 2015-16 '!AF52)</f>
        <v>0</v>
      </c>
      <c r="F50" s="26">
        <f>'Use bal 2015-16 '!E52</f>
        <v>0</v>
      </c>
      <c r="G50" s="26">
        <f>'Use bal 2015-16 '!AS52</f>
        <v>0</v>
      </c>
      <c r="H50" s="26">
        <f>SUM('Use bal 2015-16 '!C52:BO52)</f>
        <v>103186</v>
      </c>
      <c r="I50" s="26">
        <f>'Use bal 2015-16 '!BS52+'Use bal 2015-16 '!BP52</f>
        <v>335933</v>
      </c>
      <c r="J50" s="26">
        <f>'Use bal 2015-16 '!BR52</f>
        <v>3885960</v>
      </c>
      <c r="K50" s="26">
        <f>'Use bal 2015-16 '!BW52</f>
        <v>174585</v>
      </c>
      <c r="L50" s="26">
        <f>'Use bal 2015-16 '!BV52</f>
        <v>0</v>
      </c>
      <c r="M50" s="26">
        <f>'Use bal 2015-16 '!BY52</f>
        <v>4499664</v>
      </c>
    </row>
    <row r="51" spans="1:13" x14ac:dyDescent="0.25">
      <c r="A51" s="8">
        <v>50</v>
      </c>
      <c r="B51" s="8" t="s">
        <v>128</v>
      </c>
      <c r="C51" s="26">
        <f>'Use bal 2015-16 '!AR53</f>
        <v>0</v>
      </c>
      <c r="D51" s="26">
        <f>'Use bal 2015-16 '!G53</f>
        <v>0</v>
      </c>
      <c r="E51" s="26">
        <f>SUM('Use bal 2015-16 '!H53,'Use bal 2015-16 '!I53,'Use bal 2015-16 '!AF53)</f>
        <v>0</v>
      </c>
      <c r="F51" s="26">
        <f>'Use bal 2015-16 '!E53</f>
        <v>0</v>
      </c>
      <c r="G51" s="26">
        <f>'Use bal 2015-16 '!AS53</f>
        <v>0</v>
      </c>
      <c r="H51" s="26">
        <f>SUM('Use bal 2015-16 '!C53:BO53)</f>
        <v>1614507</v>
      </c>
      <c r="I51" s="26">
        <f>'Use bal 2015-16 '!BS53+'Use bal 2015-16 '!BP53</f>
        <v>455763</v>
      </c>
      <c r="J51" s="26">
        <f>'Use bal 2015-16 '!BR53</f>
        <v>15636000</v>
      </c>
      <c r="K51" s="26">
        <f>'Use bal 2015-16 '!BW53</f>
        <v>1320509</v>
      </c>
      <c r="L51" s="26">
        <f>'Use bal 2015-16 '!BV53</f>
        <v>244259</v>
      </c>
      <c r="M51" s="26">
        <f>'Use bal 2015-16 '!BY53</f>
        <v>19271038</v>
      </c>
    </row>
    <row r="52" spans="1:13" x14ac:dyDescent="0.25">
      <c r="A52" s="8">
        <v>51</v>
      </c>
      <c r="B52" s="8" t="s">
        <v>129</v>
      </c>
      <c r="C52" s="26">
        <f>'Use bal 2015-16 '!AR54</f>
        <v>0</v>
      </c>
      <c r="D52" s="26">
        <f>'Use bal 2015-16 '!G54</f>
        <v>0</v>
      </c>
      <c r="E52" s="26">
        <f>SUM('Use bal 2015-16 '!H54,'Use bal 2015-16 '!I54,'Use bal 2015-16 '!AF54)</f>
        <v>0</v>
      </c>
      <c r="F52" s="26">
        <f>'Use bal 2015-16 '!E54</f>
        <v>0</v>
      </c>
      <c r="G52" s="26">
        <f>'Use bal 2015-16 '!AS54</f>
        <v>0</v>
      </c>
      <c r="H52" s="26">
        <f>SUM('Use bal 2015-16 '!C54:BO54)</f>
        <v>279886</v>
      </c>
      <c r="I52" s="26">
        <f>'Use bal 2015-16 '!BS54+'Use bal 2015-16 '!BP54</f>
        <v>215612</v>
      </c>
      <c r="J52" s="26">
        <f>'Use bal 2015-16 '!BR54</f>
        <v>7134939</v>
      </c>
      <c r="K52" s="26">
        <f>'Use bal 2015-16 '!BW54</f>
        <v>200769</v>
      </c>
      <c r="L52" s="26">
        <f>'Use bal 2015-16 '!BV54</f>
        <v>123259</v>
      </c>
      <c r="M52" s="26">
        <f>'Use bal 2015-16 '!BY54</f>
        <v>7954465</v>
      </c>
    </row>
    <row r="53" spans="1:13" x14ac:dyDescent="0.25">
      <c r="A53" s="8">
        <v>52</v>
      </c>
      <c r="B53" s="8" t="s">
        <v>130</v>
      </c>
      <c r="C53" s="26">
        <f>'Use bal 2015-16 '!AR55</f>
        <v>0</v>
      </c>
      <c r="D53" s="26">
        <f>'Use bal 2015-16 '!G55</f>
        <v>0</v>
      </c>
      <c r="E53" s="26">
        <f>SUM('Use bal 2015-16 '!H55,'Use bal 2015-16 '!I55,'Use bal 2015-16 '!AF55)</f>
        <v>0</v>
      </c>
      <c r="F53" s="26">
        <f>'Use bal 2015-16 '!E55</f>
        <v>0</v>
      </c>
      <c r="G53" s="26">
        <f>'Use bal 2015-16 '!AS55</f>
        <v>0</v>
      </c>
      <c r="H53" s="26">
        <f>SUM('Use bal 2015-16 '!C55:BO55)</f>
        <v>162970</v>
      </c>
      <c r="I53" s="26">
        <f>'Use bal 2015-16 '!BS55+'Use bal 2015-16 '!BP55</f>
        <v>97378</v>
      </c>
      <c r="J53" s="26">
        <f>'Use bal 2015-16 '!BR55</f>
        <v>2658619</v>
      </c>
      <c r="K53" s="26">
        <f>'Use bal 2015-16 '!BW55</f>
        <v>41636</v>
      </c>
      <c r="L53" s="26">
        <f>'Use bal 2015-16 '!BV55</f>
        <v>55761</v>
      </c>
      <c r="M53" s="26">
        <f>'Use bal 2015-16 '!BY55</f>
        <v>3016364</v>
      </c>
    </row>
    <row r="54" spans="1:13" x14ac:dyDescent="0.25">
      <c r="A54" s="8">
        <v>53</v>
      </c>
      <c r="B54" s="8" t="s">
        <v>131</v>
      </c>
      <c r="C54" s="26">
        <f>'Use bal 2015-16 '!AR56</f>
        <v>0</v>
      </c>
      <c r="D54" s="26">
        <f>'Use bal 2015-16 '!G56</f>
        <v>0</v>
      </c>
      <c r="E54" s="26">
        <f>SUM('Use bal 2015-16 '!H56,'Use bal 2015-16 '!I56,'Use bal 2015-16 '!AF56)</f>
        <v>0</v>
      </c>
      <c r="F54" s="26">
        <f>'Use bal 2015-16 '!E56</f>
        <v>0</v>
      </c>
      <c r="G54" s="26">
        <f>'Use bal 2015-16 '!AS56</f>
        <v>0</v>
      </c>
      <c r="H54" s="26">
        <f>SUM('Use bal 2015-16 '!C56:BO56)</f>
        <v>237840</v>
      </c>
      <c r="I54" s="26">
        <f>'Use bal 2015-16 '!BS56+'Use bal 2015-16 '!BP56</f>
        <v>1485061</v>
      </c>
      <c r="J54" s="26">
        <f>'Use bal 2015-16 '!BR56</f>
        <v>1297640</v>
      </c>
      <c r="K54" s="26">
        <f>'Use bal 2015-16 '!BW56</f>
        <v>401900</v>
      </c>
      <c r="L54" s="26">
        <f>'Use bal 2015-16 '!BV56</f>
        <v>32391</v>
      </c>
      <c r="M54" s="26">
        <f>'Use bal 2015-16 '!BY56</f>
        <v>3454832</v>
      </c>
    </row>
    <row r="55" spans="1:13" x14ac:dyDescent="0.25">
      <c r="A55" s="8">
        <v>54</v>
      </c>
      <c r="B55" s="8" t="s">
        <v>132</v>
      </c>
      <c r="C55" s="26">
        <f>'Use bal 2015-16 '!AR57</f>
        <v>0</v>
      </c>
      <c r="D55" s="26">
        <f>'Use bal 2015-16 '!G57</f>
        <v>0</v>
      </c>
      <c r="E55" s="26">
        <f>SUM('Use bal 2015-16 '!H57,'Use bal 2015-16 '!I57,'Use bal 2015-16 '!AF57)</f>
        <v>0</v>
      </c>
      <c r="F55" s="26">
        <f>'Use bal 2015-16 '!E57</f>
        <v>0</v>
      </c>
      <c r="G55" s="26">
        <f>'Use bal 2015-16 '!AS57</f>
        <v>0</v>
      </c>
      <c r="H55" s="26">
        <f>SUM('Use bal 2015-16 '!C57:BO57)</f>
        <v>106586</v>
      </c>
      <c r="I55" s="26">
        <f>'Use bal 2015-16 '!BS57+'Use bal 2015-16 '!BP57</f>
        <v>566859</v>
      </c>
      <c r="J55" s="26">
        <f>'Use bal 2015-16 '!BR57</f>
        <v>328740</v>
      </c>
      <c r="K55" s="26">
        <f>'Use bal 2015-16 '!BW57</f>
        <v>491994</v>
      </c>
      <c r="L55" s="26">
        <f>'Use bal 2015-16 '!BV57</f>
        <v>5930</v>
      </c>
      <c r="M55" s="26">
        <f>'Use bal 2015-16 '!BY57</f>
        <v>1500109</v>
      </c>
    </row>
    <row r="56" spans="1:13" x14ac:dyDescent="0.25">
      <c r="A56" s="8">
        <v>55</v>
      </c>
      <c r="B56" s="8" t="s">
        <v>133</v>
      </c>
      <c r="C56" s="26">
        <f>'Use bal 2015-16 '!AR58</f>
        <v>0</v>
      </c>
      <c r="D56" s="26">
        <f>'Use bal 2015-16 '!G58</f>
        <v>0</v>
      </c>
      <c r="E56" s="26">
        <f>SUM('Use bal 2015-16 '!H58,'Use bal 2015-16 '!I58,'Use bal 2015-16 '!AF58)</f>
        <v>0</v>
      </c>
      <c r="F56" s="26">
        <f>'Use bal 2015-16 '!E58</f>
        <v>0</v>
      </c>
      <c r="G56" s="26">
        <f>'Use bal 2015-16 '!AS58</f>
        <v>0</v>
      </c>
      <c r="H56" s="26">
        <f>SUM('Use bal 2015-16 '!C58:BO58)</f>
        <v>526448</v>
      </c>
      <c r="I56" s="26">
        <f>'Use bal 2015-16 '!BS58+'Use bal 2015-16 '!BP58</f>
        <v>0</v>
      </c>
      <c r="J56" s="26">
        <f>'Use bal 2015-16 '!BR58</f>
        <v>10333220</v>
      </c>
      <c r="K56" s="26">
        <f>'Use bal 2015-16 '!BW58</f>
        <v>654188</v>
      </c>
      <c r="L56" s="26">
        <f>'Use bal 2015-16 '!BV58</f>
        <v>68578</v>
      </c>
      <c r="M56" s="26">
        <f>'Use bal 2015-16 '!BY58</f>
        <v>11582434</v>
      </c>
    </row>
    <row r="57" spans="1:13" x14ac:dyDescent="0.25">
      <c r="A57" s="8">
        <v>56</v>
      </c>
      <c r="B57" s="8" t="s">
        <v>134</v>
      </c>
      <c r="C57" s="26">
        <f>'Use bal 2015-16 '!AR59</f>
        <v>0</v>
      </c>
      <c r="D57" s="26">
        <f>'Use bal 2015-16 '!G59</f>
        <v>0</v>
      </c>
      <c r="E57" s="26">
        <f>SUM('Use bal 2015-16 '!H59,'Use bal 2015-16 '!I59,'Use bal 2015-16 '!AF59)</f>
        <v>0</v>
      </c>
      <c r="F57" s="26">
        <f>'Use bal 2015-16 '!E59</f>
        <v>0</v>
      </c>
      <c r="G57" s="26">
        <f>'Use bal 2015-16 '!AS59</f>
        <v>0</v>
      </c>
      <c r="H57" s="26">
        <f>SUM('Use bal 2015-16 '!C59:BO59)</f>
        <v>8386715</v>
      </c>
      <c r="I57" s="26">
        <f>'Use bal 2015-16 '!BS59+'Use bal 2015-16 '!BP59</f>
        <v>0</v>
      </c>
      <c r="J57" s="26">
        <f>'Use bal 2015-16 '!BR59</f>
        <v>16899521</v>
      </c>
      <c r="K57" s="26">
        <f>'Use bal 2015-16 '!BW59</f>
        <v>3673173</v>
      </c>
      <c r="L57" s="26">
        <f>'Use bal 2015-16 '!BV59</f>
        <v>279672</v>
      </c>
      <c r="M57" s="26">
        <f>'Use bal 2015-16 '!BY59</f>
        <v>29239081</v>
      </c>
    </row>
    <row r="58" spans="1:13" x14ac:dyDescent="0.25">
      <c r="A58" s="8">
        <v>57</v>
      </c>
      <c r="B58" s="8" t="s">
        <v>135</v>
      </c>
      <c r="C58" s="26">
        <f>'Use bal 2015-16 '!AR60</f>
        <v>0</v>
      </c>
      <c r="D58" s="26">
        <f>'Use bal 2015-16 '!G60</f>
        <v>0</v>
      </c>
      <c r="E58" s="26">
        <f>SUM('Use bal 2015-16 '!H60,'Use bal 2015-16 '!I60,'Use bal 2015-16 '!AF60)</f>
        <v>0</v>
      </c>
      <c r="F58" s="26">
        <f>'Use bal 2015-16 '!E60</f>
        <v>0</v>
      </c>
      <c r="G58" s="26">
        <f>'Use bal 2015-16 '!AS60</f>
        <v>0</v>
      </c>
      <c r="H58" s="26">
        <f>SUM('Use bal 2015-16 '!C60:BO60)</f>
        <v>9414840</v>
      </c>
      <c r="I58" s="26">
        <f>'Use bal 2015-16 '!BS60+'Use bal 2015-16 '!BP60</f>
        <v>0</v>
      </c>
      <c r="J58" s="26">
        <f>'Use bal 2015-16 '!BR60</f>
        <v>14811085</v>
      </c>
      <c r="K58" s="26">
        <f>'Use bal 2015-16 '!BW60</f>
        <v>2904440</v>
      </c>
      <c r="L58" s="26">
        <f>'Use bal 2015-16 '!BV60</f>
        <v>200261</v>
      </c>
      <c r="M58" s="26">
        <f>'Use bal 2015-16 '!BY60</f>
        <v>27330626</v>
      </c>
    </row>
    <row r="59" spans="1:13" x14ac:dyDescent="0.25">
      <c r="A59" s="8">
        <v>58</v>
      </c>
      <c r="B59" s="8" t="s">
        <v>136</v>
      </c>
      <c r="C59" s="26">
        <f>'Use bal 2015-16 '!AR61</f>
        <v>0</v>
      </c>
      <c r="D59" s="26">
        <f>'Use bal 2015-16 '!G61</f>
        <v>0</v>
      </c>
      <c r="E59" s="26">
        <f>SUM('Use bal 2015-16 '!H61,'Use bal 2015-16 '!I61,'Use bal 2015-16 '!AF61)</f>
        <v>0</v>
      </c>
      <c r="F59" s="26">
        <f>'Use bal 2015-16 '!E61</f>
        <v>0</v>
      </c>
      <c r="G59" s="26">
        <f>'Use bal 2015-16 '!AS61</f>
        <v>0</v>
      </c>
      <c r="H59" s="26">
        <f>SUM('Use bal 2015-16 '!C61:BO61)</f>
        <v>2748877</v>
      </c>
      <c r="I59" s="26">
        <f>'Use bal 2015-16 '!BS61+'Use bal 2015-16 '!BP61</f>
        <v>0</v>
      </c>
      <c r="J59" s="26">
        <f>'Use bal 2015-16 '!BR61</f>
        <v>1177884</v>
      </c>
      <c r="K59" s="26">
        <f>'Use bal 2015-16 '!BW61</f>
        <v>1353148</v>
      </c>
      <c r="L59" s="26">
        <f>'Use bal 2015-16 '!BV61</f>
        <v>11751</v>
      </c>
      <c r="M59" s="26">
        <f>'Use bal 2015-16 '!BY61</f>
        <v>5291660</v>
      </c>
    </row>
    <row r="60" spans="1:13" x14ac:dyDescent="0.25">
      <c r="A60" s="8">
        <v>59</v>
      </c>
      <c r="B60" s="8" t="s">
        <v>137</v>
      </c>
      <c r="C60" s="26">
        <f>'Use bal 2015-16 '!AR62</f>
        <v>0</v>
      </c>
      <c r="D60" s="26">
        <f>'Use bal 2015-16 '!G62</f>
        <v>0</v>
      </c>
      <c r="E60" s="26">
        <f>SUM('Use bal 2015-16 '!H62,'Use bal 2015-16 '!I62,'Use bal 2015-16 '!AF62)</f>
        <v>0</v>
      </c>
      <c r="F60" s="26">
        <f>'Use bal 2015-16 '!E62</f>
        <v>0</v>
      </c>
      <c r="G60" s="26">
        <f>'Use bal 2015-16 '!AS62</f>
        <v>0</v>
      </c>
      <c r="H60" s="26">
        <f>SUM('Use bal 2015-16 '!C62:BO62)</f>
        <v>844502</v>
      </c>
      <c r="I60" s="26">
        <f>'Use bal 2015-16 '!BS62+'Use bal 2015-16 '!BP62</f>
        <v>0</v>
      </c>
      <c r="J60" s="26">
        <f>'Use bal 2015-16 '!BR62</f>
        <v>6790939</v>
      </c>
      <c r="K60" s="26">
        <f>'Use bal 2015-16 '!BW62</f>
        <v>63601</v>
      </c>
      <c r="L60" s="26">
        <f>'Use bal 2015-16 '!BV62</f>
        <v>65968</v>
      </c>
      <c r="M60" s="26">
        <f>'Use bal 2015-16 '!BY62</f>
        <v>7765010</v>
      </c>
    </row>
    <row r="61" spans="1:13" x14ac:dyDescent="0.25">
      <c r="A61" s="8">
        <v>60</v>
      </c>
      <c r="B61" s="8" t="s">
        <v>138</v>
      </c>
      <c r="C61" s="26">
        <f>'Use bal 2015-16 '!AR63</f>
        <v>0</v>
      </c>
      <c r="D61" s="26">
        <f>'Use bal 2015-16 '!G63</f>
        <v>0</v>
      </c>
      <c r="E61" s="26">
        <f>SUM('Use bal 2015-16 '!H63,'Use bal 2015-16 '!I63,'Use bal 2015-16 '!AF63)</f>
        <v>0</v>
      </c>
      <c r="F61" s="26">
        <f>'Use bal 2015-16 '!E63</f>
        <v>0</v>
      </c>
      <c r="G61" s="26">
        <f>'Use bal 2015-16 '!AS63</f>
        <v>0</v>
      </c>
      <c r="H61" s="26">
        <f>SUM('Use bal 2015-16 '!C63:BO63)</f>
        <v>105614</v>
      </c>
      <c r="I61" s="26">
        <f>'Use bal 2015-16 '!BS63+'Use bal 2015-16 '!BP63</f>
        <v>0</v>
      </c>
      <c r="J61" s="26">
        <f>'Use bal 2015-16 '!BR63</f>
        <v>415129</v>
      </c>
      <c r="K61" s="26">
        <f>'Use bal 2015-16 '!BW63</f>
        <v>1129973</v>
      </c>
      <c r="L61" s="26">
        <f>'Use bal 2015-16 '!BV63</f>
        <v>21197</v>
      </c>
      <c r="M61" s="26">
        <f>'Use bal 2015-16 '!BY63</f>
        <v>2145139</v>
      </c>
    </row>
    <row r="62" spans="1:13" x14ac:dyDescent="0.25">
      <c r="A62" s="8">
        <v>61</v>
      </c>
      <c r="B62" s="8" t="s">
        <v>139</v>
      </c>
      <c r="C62" s="26">
        <f>'Use bal 2015-16 '!AR64</f>
        <v>251458</v>
      </c>
      <c r="D62" s="26">
        <f>'Use bal 2015-16 '!G64</f>
        <v>9014</v>
      </c>
      <c r="E62" s="26">
        <f>SUM('Use bal 2015-16 '!H64,'Use bal 2015-16 '!I64,'Use bal 2015-16 '!AF64)</f>
        <v>5612</v>
      </c>
      <c r="F62" s="26">
        <f>'Use bal 2015-16 '!E64</f>
        <v>62189</v>
      </c>
      <c r="G62" s="26">
        <f>'Use bal 2015-16 '!AS64</f>
        <v>116057</v>
      </c>
      <c r="H62" s="26">
        <f>SUM('Use bal 2015-16 '!C64:BO64)</f>
        <v>3910548</v>
      </c>
      <c r="I62" s="26">
        <f>'Use bal 2015-16 '!BS64+'Use bal 2015-16 '!BP64</f>
        <v>56702</v>
      </c>
      <c r="J62" s="26">
        <f>'Use bal 2015-16 '!BR64</f>
        <v>9283424</v>
      </c>
      <c r="K62" s="26">
        <f>'Use bal 2015-16 '!BW64</f>
        <v>8927937</v>
      </c>
      <c r="L62" s="26">
        <f>'Use bal 2015-16 '!BV64</f>
        <v>211494</v>
      </c>
      <c r="M62" s="26">
        <f>'Use bal 2015-16 '!BY64</f>
        <v>22390105</v>
      </c>
    </row>
    <row r="63" spans="1:13" x14ac:dyDescent="0.25">
      <c r="A63" s="8">
        <v>62</v>
      </c>
      <c r="B63" s="8" t="s">
        <v>140</v>
      </c>
      <c r="C63" s="26">
        <f>'Use bal 2015-16 '!AR65</f>
        <v>0</v>
      </c>
      <c r="D63" s="26">
        <f>'Use bal 2015-16 '!G65</f>
        <v>0</v>
      </c>
      <c r="E63" s="26">
        <f>SUM('Use bal 2015-16 '!H65,'Use bal 2015-16 '!I65,'Use bal 2015-16 '!AF65)</f>
        <v>3622</v>
      </c>
      <c r="F63" s="26">
        <f>'Use bal 2015-16 '!E65</f>
        <v>8366</v>
      </c>
      <c r="G63" s="26">
        <f>'Use bal 2015-16 '!AS65</f>
        <v>0</v>
      </c>
      <c r="H63" s="26">
        <f>SUM('Use bal 2015-16 '!C65:BO65)</f>
        <v>826408</v>
      </c>
      <c r="I63" s="26">
        <f>'Use bal 2015-16 '!BS65+'Use bal 2015-16 '!BP65</f>
        <v>0</v>
      </c>
      <c r="J63" s="26">
        <f>'Use bal 2015-16 '!BR65</f>
        <v>9609741</v>
      </c>
      <c r="K63" s="26">
        <f>'Use bal 2015-16 '!BW65</f>
        <v>4581188</v>
      </c>
      <c r="L63" s="26">
        <f>'Use bal 2015-16 '!BV65</f>
        <v>176855</v>
      </c>
      <c r="M63" s="26">
        <f>'Use bal 2015-16 '!BY65</f>
        <v>15194192</v>
      </c>
    </row>
    <row r="64" spans="1:13" x14ac:dyDescent="0.25">
      <c r="A64" s="8">
        <v>63</v>
      </c>
      <c r="B64" s="8" t="s">
        <v>141</v>
      </c>
      <c r="C64" s="26">
        <f>'Use bal 2015-16 '!AR66</f>
        <v>0</v>
      </c>
      <c r="D64" s="26">
        <f>'Use bal 2015-16 '!G66</f>
        <v>72723</v>
      </c>
      <c r="E64" s="26">
        <f>SUM('Use bal 2015-16 '!H66,'Use bal 2015-16 '!I66,'Use bal 2015-16 '!AF66)</f>
        <v>0</v>
      </c>
      <c r="F64" s="26">
        <f>'Use bal 2015-16 '!E66</f>
        <v>0</v>
      </c>
      <c r="G64" s="26">
        <f>'Use bal 2015-16 '!AS66</f>
        <v>0</v>
      </c>
      <c r="H64" s="26">
        <f>SUM('Use bal 2015-16 '!C66:BO66)</f>
        <v>738228</v>
      </c>
      <c r="I64" s="26">
        <f>'Use bal 2015-16 '!BS66+'Use bal 2015-16 '!BP66</f>
        <v>56637</v>
      </c>
      <c r="J64" s="26">
        <f>'Use bal 2015-16 '!BR66</f>
        <v>5200252</v>
      </c>
      <c r="K64" s="26">
        <f>'Use bal 2015-16 '!BW66</f>
        <v>1793235</v>
      </c>
      <c r="L64" s="26">
        <f>'Use bal 2015-16 '!BV66</f>
        <v>47129</v>
      </c>
      <c r="M64" s="26">
        <f>'Use bal 2015-16 '!BY66</f>
        <v>7835481</v>
      </c>
    </row>
    <row r="65" spans="1:13" x14ac:dyDescent="0.25">
      <c r="A65" s="8">
        <v>64</v>
      </c>
      <c r="B65" s="8" t="s">
        <v>142</v>
      </c>
      <c r="C65" s="26">
        <f>'Use bal 2015-16 '!AR67</f>
        <v>0</v>
      </c>
      <c r="D65" s="26">
        <f>'Use bal 2015-16 '!G67</f>
        <v>97372</v>
      </c>
      <c r="E65" s="26">
        <f>SUM('Use bal 2015-16 '!H67,'Use bal 2015-16 '!I67,'Use bal 2015-16 '!AF67)</f>
        <v>0</v>
      </c>
      <c r="F65" s="26">
        <f>'Use bal 2015-16 '!E67</f>
        <v>0</v>
      </c>
      <c r="G65" s="26">
        <f>'Use bal 2015-16 '!AS67</f>
        <v>0</v>
      </c>
      <c r="H65" s="26">
        <f>SUM('Use bal 2015-16 '!C67:BO67)</f>
        <v>1342107</v>
      </c>
      <c r="I65" s="26">
        <f>'Use bal 2015-16 '!BS67+'Use bal 2015-16 '!BP67</f>
        <v>1720</v>
      </c>
      <c r="J65" s="26">
        <f>'Use bal 2015-16 '!BR67</f>
        <v>1814204</v>
      </c>
      <c r="K65" s="26">
        <f>'Use bal 2015-16 '!BW67</f>
        <v>1856063</v>
      </c>
      <c r="L65" s="26">
        <f>'Use bal 2015-16 '!BV67</f>
        <v>49153</v>
      </c>
      <c r="M65" s="26">
        <f>'Use bal 2015-16 '!BY67</f>
        <v>5063247</v>
      </c>
    </row>
    <row r="66" spans="1:13" x14ac:dyDescent="0.25">
      <c r="A66" s="8">
        <v>65</v>
      </c>
      <c r="B66" s="8" t="s">
        <v>143</v>
      </c>
      <c r="C66" s="26">
        <f>'Use bal 2015-16 '!AR68</f>
        <v>0</v>
      </c>
      <c r="D66" s="26">
        <f>'Use bal 2015-16 '!G68</f>
        <v>734570</v>
      </c>
      <c r="E66" s="26">
        <f>SUM('Use bal 2015-16 '!H68,'Use bal 2015-16 '!I68,'Use bal 2015-16 '!AF68)</f>
        <v>48399</v>
      </c>
      <c r="F66" s="26">
        <f>'Use bal 2015-16 '!E68</f>
        <v>50842</v>
      </c>
      <c r="G66" s="26">
        <f>'Use bal 2015-16 '!AS68</f>
        <v>0</v>
      </c>
      <c r="H66" s="26">
        <f>SUM('Use bal 2015-16 '!C68:BO68)</f>
        <v>8328251</v>
      </c>
      <c r="I66" s="26">
        <f>'Use bal 2015-16 '!BS68+'Use bal 2015-16 '!BP68</f>
        <v>0</v>
      </c>
      <c r="J66" s="26">
        <f>'Use bal 2015-16 '!BR68</f>
        <v>2298009</v>
      </c>
      <c r="K66" s="26">
        <f>'Use bal 2015-16 '!BW68</f>
        <v>272245</v>
      </c>
      <c r="L66" s="26">
        <f>'Use bal 2015-16 '!BV68</f>
        <v>85638</v>
      </c>
      <c r="M66" s="26">
        <f>'Use bal 2015-16 '!BY68</f>
        <v>10984143</v>
      </c>
    </row>
    <row r="67" spans="1:13" x14ac:dyDescent="0.25">
      <c r="A67" s="8">
        <v>66</v>
      </c>
      <c r="B67" s="8" t="s">
        <v>144</v>
      </c>
      <c r="C67" s="26">
        <f>'Use bal 2015-16 '!AR69</f>
        <v>989197</v>
      </c>
      <c r="D67" s="26">
        <f>'Use bal 2015-16 '!G69</f>
        <v>7541</v>
      </c>
      <c r="E67" s="26">
        <f>SUM('Use bal 2015-16 '!H69,'Use bal 2015-16 '!I69,'Use bal 2015-16 '!AF69)</f>
        <v>303585</v>
      </c>
      <c r="F67" s="26">
        <f>'Use bal 2015-16 '!E69</f>
        <v>43099</v>
      </c>
      <c r="G67" s="26">
        <f>'Use bal 2015-16 '!AS69</f>
        <v>151733</v>
      </c>
      <c r="H67" s="26">
        <f>SUM('Use bal 2015-16 '!C69:BO69)</f>
        <v>15709250</v>
      </c>
      <c r="I67" s="26">
        <f>'Use bal 2015-16 '!BS69+'Use bal 2015-16 '!BP69</f>
        <v>14577</v>
      </c>
      <c r="J67" s="26">
        <f>'Use bal 2015-16 '!BR69</f>
        <v>1109158</v>
      </c>
      <c r="K67" s="26">
        <f>'Use bal 2015-16 '!BW69</f>
        <v>752995</v>
      </c>
      <c r="L67" s="26">
        <f>'Use bal 2015-16 '!BV69</f>
        <v>163856</v>
      </c>
      <c r="M67" s="26">
        <f>'Use bal 2015-16 '!BY69</f>
        <v>17749836</v>
      </c>
    </row>
    <row r="68" spans="1:13" x14ac:dyDescent="0.25">
      <c r="A68" s="8">
        <v>67</v>
      </c>
      <c r="B68" s="8" t="s">
        <v>145</v>
      </c>
      <c r="C68" s="26">
        <f>'Use bal 2015-16 '!AR70</f>
        <v>116899</v>
      </c>
      <c r="D68" s="26">
        <f>'Use bal 2015-16 '!G70</f>
        <v>1410</v>
      </c>
      <c r="E68" s="26">
        <f>SUM('Use bal 2015-16 '!H70,'Use bal 2015-16 '!I70,'Use bal 2015-16 '!AF70)</f>
        <v>285103</v>
      </c>
      <c r="F68" s="26">
        <f>'Use bal 2015-16 '!E70</f>
        <v>51908</v>
      </c>
      <c r="G68" s="26">
        <f>'Use bal 2015-16 '!AS70</f>
        <v>18995</v>
      </c>
      <c r="H68" s="26">
        <f>SUM('Use bal 2015-16 '!C70:BO70)</f>
        <v>1549499</v>
      </c>
      <c r="I68" s="26">
        <f>'Use bal 2015-16 '!BS70+'Use bal 2015-16 '!BP70</f>
        <v>12646</v>
      </c>
      <c r="J68" s="26">
        <f>'Use bal 2015-16 '!BR70</f>
        <v>3459413</v>
      </c>
      <c r="K68" s="26">
        <f>'Use bal 2015-16 '!BW70</f>
        <v>190120</v>
      </c>
      <c r="L68" s="26">
        <f>'Use bal 2015-16 '!BV70</f>
        <v>84233</v>
      </c>
      <c r="M68" s="26">
        <f>'Use bal 2015-16 '!BY70</f>
        <v>5295911</v>
      </c>
    </row>
    <row r="69" spans="1:13" x14ac:dyDescent="0.25">
      <c r="A69" s="8">
        <v>68</v>
      </c>
      <c r="B69" s="8" t="s">
        <v>146</v>
      </c>
      <c r="C69" s="26">
        <f>'Use bal 2015-16 '!AR71</f>
        <v>16816</v>
      </c>
      <c r="D69" s="26">
        <f>'Use bal 2015-16 '!G71</f>
        <v>1420</v>
      </c>
      <c r="E69" s="26">
        <f>SUM('Use bal 2015-16 '!H71,'Use bal 2015-16 '!I71,'Use bal 2015-16 '!AF71)</f>
        <v>376</v>
      </c>
      <c r="F69" s="26">
        <f>'Use bal 2015-16 '!E71</f>
        <v>18694</v>
      </c>
      <c r="G69" s="26">
        <f>'Use bal 2015-16 '!AS71</f>
        <v>7512</v>
      </c>
      <c r="H69" s="26">
        <f>SUM('Use bal 2015-16 '!C71:BO71)</f>
        <v>2216760</v>
      </c>
      <c r="I69" s="26">
        <f>'Use bal 2015-16 '!BS71+'Use bal 2015-16 '!BP71</f>
        <v>85905</v>
      </c>
      <c r="J69" s="26">
        <f>'Use bal 2015-16 '!BR71</f>
        <v>6131499</v>
      </c>
      <c r="K69" s="26">
        <f>'Use bal 2015-16 '!BW71</f>
        <v>475412</v>
      </c>
      <c r="L69" s="26">
        <f>'Use bal 2015-16 '!BV71</f>
        <v>94867</v>
      </c>
      <c r="M69" s="26">
        <f>'Use bal 2015-16 '!BY71</f>
        <v>11498025</v>
      </c>
    </row>
    <row r="70" spans="1:13" x14ac:dyDescent="0.25">
      <c r="A70" s="8">
        <v>69</v>
      </c>
      <c r="B70" s="8" t="s">
        <v>147</v>
      </c>
      <c r="C70" s="26">
        <f>'Use bal 2015-16 '!AR72</f>
        <v>0</v>
      </c>
      <c r="D70" s="26">
        <f>'Use bal 2015-16 '!G72</f>
        <v>8823</v>
      </c>
      <c r="E70" s="26">
        <f>SUM('Use bal 2015-16 '!H72,'Use bal 2015-16 '!I72,'Use bal 2015-16 '!AF72)</f>
        <v>1630300</v>
      </c>
      <c r="F70" s="26">
        <f>'Use bal 2015-16 '!E72</f>
        <v>27473</v>
      </c>
      <c r="G70" s="26">
        <f>'Use bal 2015-16 '!AS72</f>
        <v>0</v>
      </c>
      <c r="H70" s="26">
        <f>SUM('Use bal 2015-16 '!C72:BO72)</f>
        <v>14000116</v>
      </c>
      <c r="I70" s="26">
        <f>'Use bal 2015-16 '!BS72+'Use bal 2015-16 '!BP72</f>
        <v>6204</v>
      </c>
      <c r="J70" s="26">
        <f>'Use bal 2015-16 '!BR72</f>
        <v>2141006</v>
      </c>
      <c r="K70" s="26">
        <f>'Use bal 2015-16 '!BW72</f>
        <v>1551259</v>
      </c>
      <c r="L70" s="26">
        <f>'Use bal 2015-16 '!BV72</f>
        <v>790404</v>
      </c>
      <c r="M70" s="26">
        <f>'Use bal 2015-16 '!BY72</f>
        <v>18488989</v>
      </c>
    </row>
    <row r="71" spans="1:13" x14ac:dyDescent="0.25">
      <c r="A71" s="8">
        <v>70</v>
      </c>
      <c r="B71" s="8" t="s">
        <v>148</v>
      </c>
      <c r="C71" s="26">
        <f>'Use bal 2015-16 '!AR73</f>
        <v>0</v>
      </c>
      <c r="D71" s="26">
        <f>'Use bal 2015-16 '!G73</f>
        <v>0</v>
      </c>
      <c r="E71" s="26">
        <f>SUM('Use bal 2015-16 '!H73,'Use bal 2015-16 '!I73,'Use bal 2015-16 '!AF73)</f>
        <v>60436</v>
      </c>
      <c r="F71" s="26">
        <f>'Use bal 2015-16 '!E73</f>
        <v>8676</v>
      </c>
      <c r="G71" s="26">
        <f>'Use bal 2015-16 '!AS73</f>
        <v>0</v>
      </c>
      <c r="H71" s="26">
        <f>SUM('Use bal 2015-16 '!C73:BO73)</f>
        <v>23645149</v>
      </c>
      <c r="I71" s="26">
        <f>'Use bal 2015-16 '!BS73+'Use bal 2015-16 '!BP73</f>
        <v>0</v>
      </c>
      <c r="J71" s="26">
        <f>'Use bal 2015-16 '!BR73</f>
        <v>6483188</v>
      </c>
      <c r="K71" s="26">
        <f>'Use bal 2015-16 '!BW73</f>
        <v>3144757</v>
      </c>
      <c r="L71" s="26">
        <f>'Use bal 2015-16 '!BV73</f>
        <v>314200</v>
      </c>
      <c r="M71" s="26">
        <f>'Use bal 2015-16 '!BY73</f>
        <v>35216974</v>
      </c>
    </row>
    <row r="72" spans="1:13" x14ac:dyDescent="0.25">
      <c r="A72" s="8">
        <v>71</v>
      </c>
      <c r="B72" s="8" t="s">
        <v>149</v>
      </c>
      <c r="C72" s="26">
        <f>'Use bal 2015-16 '!AR74</f>
        <v>11589034</v>
      </c>
      <c r="D72" s="26">
        <f>'Use bal 2015-16 '!G74</f>
        <v>540933</v>
      </c>
      <c r="E72" s="26">
        <f>SUM('Use bal 2015-16 '!H74,'Use bal 2015-16 '!I74,'Use bal 2015-16 '!AF74)</f>
        <v>12827567</v>
      </c>
      <c r="F72" s="26">
        <f>'Use bal 2015-16 '!E74</f>
        <v>369381</v>
      </c>
      <c r="G72" s="26">
        <f>'Use bal 2015-16 '!AS74</f>
        <v>740275</v>
      </c>
      <c r="H72" s="26">
        <f>SUM('Use bal 2015-16 '!C74:BO74)</f>
        <v>108769379</v>
      </c>
      <c r="I72" s="26">
        <f>'Use bal 2015-16 '!BS74+'Use bal 2015-16 '!BP74</f>
        <v>8882</v>
      </c>
      <c r="J72" s="26">
        <f>'Use bal 2015-16 '!BR74</f>
        <v>27500145</v>
      </c>
      <c r="K72" s="26">
        <f>'Use bal 2015-16 '!BW74</f>
        <v>27573071</v>
      </c>
      <c r="L72" s="26">
        <f>'Use bal 2015-16 '!BV74</f>
        <v>3096434</v>
      </c>
      <c r="M72" s="26">
        <f>'Use bal 2015-16 '!BY74</f>
        <v>166947911</v>
      </c>
    </row>
    <row r="73" spans="1:13" x14ac:dyDescent="0.25">
      <c r="A73" s="8">
        <v>72</v>
      </c>
      <c r="B73" s="8" t="s">
        <v>150</v>
      </c>
      <c r="C73" s="26">
        <f>'Use bal 2015-16 '!AR75</f>
        <v>0</v>
      </c>
      <c r="D73" s="26">
        <f>'Use bal 2015-16 '!G75</f>
        <v>0</v>
      </c>
      <c r="E73" s="26">
        <f>SUM('Use bal 2015-16 '!H75,'Use bal 2015-16 '!I75,'Use bal 2015-16 '!AF75)</f>
        <v>1141</v>
      </c>
      <c r="F73" s="26">
        <f>'Use bal 2015-16 '!E75</f>
        <v>0</v>
      </c>
      <c r="G73" s="26">
        <f>'Use bal 2015-16 '!AS75</f>
        <v>0</v>
      </c>
      <c r="H73" s="26">
        <f>SUM('Use bal 2015-16 '!C75:BO75)</f>
        <v>4459067</v>
      </c>
      <c r="I73" s="26">
        <f>'Use bal 2015-16 '!BS75+'Use bal 2015-16 '!BP75</f>
        <v>2225</v>
      </c>
      <c r="J73" s="26">
        <f>'Use bal 2015-16 '!BR75</f>
        <v>0</v>
      </c>
      <c r="K73" s="26">
        <f>'Use bal 2015-16 '!BW75</f>
        <v>9341</v>
      </c>
      <c r="L73" s="26">
        <f>'Use bal 2015-16 '!BV75</f>
        <v>78141</v>
      </c>
      <c r="M73" s="26">
        <f>'Use bal 2015-16 '!BY75</f>
        <v>4548774</v>
      </c>
    </row>
    <row r="74" spans="1:13" x14ac:dyDescent="0.25">
      <c r="A74" s="8">
        <v>73</v>
      </c>
      <c r="B74" s="8" t="s">
        <v>151</v>
      </c>
      <c r="C74" s="26">
        <f>'Use bal 2015-16 '!AR76</f>
        <v>0</v>
      </c>
      <c r="D74" s="26">
        <f>'Use bal 2015-16 '!G76</f>
        <v>0</v>
      </c>
      <c r="E74" s="26">
        <f>SUM('Use bal 2015-16 '!H76,'Use bal 2015-16 '!I76,'Use bal 2015-16 '!AF76)</f>
        <v>7345627</v>
      </c>
      <c r="F74" s="26">
        <f>'Use bal 2015-16 '!E76</f>
        <v>0</v>
      </c>
      <c r="G74" s="26">
        <f>'Use bal 2015-16 '!AS76</f>
        <v>0</v>
      </c>
      <c r="H74" s="26">
        <f>SUM('Use bal 2015-16 '!C76:BO76)</f>
        <v>24464769</v>
      </c>
      <c r="I74" s="26">
        <f>'Use bal 2015-16 '!BS76+'Use bal 2015-16 '!BP76</f>
        <v>0</v>
      </c>
      <c r="J74" s="26">
        <f>'Use bal 2015-16 '!BR76</f>
        <v>0</v>
      </c>
      <c r="K74" s="26">
        <f>'Use bal 2015-16 '!BW76</f>
        <v>936742</v>
      </c>
      <c r="L74" s="26">
        <f>'Use bal 2015-16 '!BV76</f>
        <v>409275</v>
      </c>
      <c r="M74" s="26">
        <f>'Use bal 2015-16 '!BY76</f>
        <v>25810786</v>
      </c>
    </row>
    <row r="75" spans="1:13" x14ac:dyDescent="0.25">
      <c r="A75" s="8">
        <v>74</v>
      </c>
      <c r="B75" s="8" t="s">
        <v>152</v>
      </c>
      <c r="C75" s="26">
        <f>'Use bal 2015-16 '!AR77</f>
        <v>0</v>
      </c>
      <c r="D75" s="26">
        <f>'Use bal 2015-16 '!G77</f>
        <v>0</v>
      </c>
      <c r="E75" s="26">
        <f>SUM('Use bal 2015-16 '!H77,'Use bal 2015-16 '!I77,'Use bal 2015-16 '!AF77)</f>
        <v>246045</v>
      </c>
      <c r="F75" s="26">
        <f>'Use bal 2015-16 '!E77</f>
        <v>0</v>
      </c>
      <c r="G75" s="26">
        <f>'Use bal 2015-16 '!AS77</f>
        <v>0</v>
      </c>
      <c r="H75" s="26">
        <f>SUM('Use bal 2015-16 '!C77:BO77)</f>
        <v>45087045</v>
      </c>
      <c r="I75" s="26">
        <f>'Use bal 2015-16 '!BS77+'Use bal 2015-16 '!BP77</f>
        <v>0</v>
      </c>
      <c r="J75" s="26">
        <f>'Use bal 2015-16 '!BR77</f>
        <v>0</v>
      </c>
      <c r="K75" s="26">
        <f>'Use bal 2015-16 '!BW77</f>
        <v>8850076</v>
      </c>
      <c r="L75" s="26">
        <f>'Use bal 2015-16 '!BV77</f>
        <v>409657</v>
      </c>
      <c r="M75" s="26">
        <f>'Use bal 2015-16 '!BY77</f>
        <v>54346778</v>
      </c>
    </row>
    <row r="76" spans="1:13" x14ac:dyDescent="0.25">
      <c r="A76" s="8">
        <v>75</v>
      </c>
      <c r="B76" s="8" t="s">
        <v>153</v>
      </c>
      <c r="C76" s="26">
        <f>'Use bal 2015-16 '!AR78</f>
        <v>0</v>
      </c>
      <c r="D76" s="26">
        <f>'Use bal 2015-16 '!G78</f>
        <v>0</v>
      </c>
      <c r="E76" s="26">
        <f>SUM('Use bal 2015-16 '!H78,'Use bal 2015-16 '!I78,'Use bal 2015-16 '!AF78)</f>
        <v>0</v>
      </c>
      <c r="F76" s="26">
        <f>'Use bal 2015-16 '!E78</f>
        <v>0</v>
      </c>
      <c r="G76" s="26">
        <f>'Use bal 2015-16 '!AS78</f>
        <v>0</v>
      </c>
      <c r="H76" s="26">
        <f>SUM('Use bal 2015-16 '!C78:BO78)</f>
        <v>6036266</v>
      </c>
      <c r="I76" s="26">
        <f>'Use bal 2015-16 '!BS78+'Use bal 2015-16 '!BP78</f>
        <v>0</v>
      </c>
      <c r="J76" s="26">
        <f>'Use bal 2015-16 '!BR78</f>
        <v>0</v>
      </c>
      <c r="K76" s="26">
        <f>'Use bal 2015-16 '!BW78</f>
        <v>67336</v>
      </c>
      <c r="L76" s="26">
        <f>'Use bal 2015-16 '!BV78</f>
        <v>139013</v>
      </c>
      <c r="M76" s="26">
        <f>'Use bal 2015-16 '!BY78</f>
        <v>6242615</v>
      </c>
    </row>
    <row r="77" spans="1:13" x14ac:dyDescent="0.25">
      <c r="A77" s="8">
        <v>76</v>
      </c>
      <c r="B77" s="8" t="s">
        <v>154</v>
      </c>
      <c r="C77" s="26">
        <f>'Use bal 2015-16 '!AR79</f>
        <v>0</v>
      </c>
      <c r="D77" s="26">
        <f>'Use bal 2015-16 '!G79</f>
        <v>0</v>
      </c>
      <c r="E77" s="26">
        <f>SUM('Use bal 2015-16 '!H79,'Use bal 2015-16 '!I79,'Use bal 2015-16 '!AF79)</f>
        <v>0</v>
      </c>
      <c r="F77" s="26">
        <f>'Use bal 2015-16 '!E79</f>
        <v>0</v>
      </c>
      <c r="G77" s="26">
        <f>'Use bal 2015-16 '!AS79</f>
        <v>0</v>
      </c>
      <c r="H77" s="26">
        <f>SUM('Use bal 2015-16 '!C79:BO79)</f>
        <v>3281401</v>
      </c>
      <c r="I77" s="26">
        <f>'Use bal 2015-16 '!BS79+'Use bal 2015-16 '!BP79</f>
        <v>0</v>
      </c>
      <c r="J77" s="26">
        <f>'Use bal 2015-16 '!BR79</f>
        <v>446844</v>
      </c>
      <c r="K77" s="26">
        <f>'Use bal 2015-16 '!BW79</f>
        <v>0</v>
      </c>
      <c r="L77" s="26">
        <f>'Use bal 2015-16 '!BV79</f>
        <v>61483</v>
      </c>
      <c r="M77" s="26">
        <f>'Use bal 2015-16 '!BY79</f>
        <v>3789728</v>
      </c>
    </row>
    <row r="78" spans="1:13" x14ac:dyDescent="0.25">
      <c r="A78" s="8">
        <v>77</v>
      </c>
      <c r="B78" s="8" t="s">
        <v>155</v>
      </c>
      <c r="C78" s="26">
        <f>'Use bal 2015-16 '!AR80</f>
        <v>0</v>
      </c>
      <c r="D78" s="26">
        <f>'Use bal 2015-16 '!G80</f>
        <v>0</v>
      </c>
      <c r="E78" s="26">
        <f>SUM('Use bal 2015-16 '!H80,'Use bal 2015-16 '!I80,'Use bal 2015-16 '!AF80)</f>
        <v>437</v>
      </c>
      <c r="F78" s="26">
        <f>'Use bal 2015-16 '!E80</f>
        <v>0</v>
      </c>
      <c r="G78" s="26">
        <f>'Use bal 2015-16 '!AS80</f>
        <v>0</v>
      </c>
      <c r="H78" s="26">
        <f>SUM('Use bal 2015-16 '!C80:BO80)</f>
        <v>8075311</v>
      </c>
      <c r="I78" s="26">
        <f>'Use bal 2015-16 '!BS80+'Use bal 2015-16 '!BP80</f>
        <v>0</v>
      </c>
      <c r="J78" s="26">
        <f>'Use bal 2015-16 '!BR80</f>
        <v>0</v>
      </c>
      <c r="K78" s="26">
        <f>'Use bal 2015-16 '!BW80</f>
        <v>1662048</v>
      </c>
      <c r="L78" s="26">
        <f>'Use bal 2015-16 '!BV80</f>
        <v>86848</v>
      </c>
      <c r="M78" s="26">
        <f>'Use bal 2015-16 '!BY80</f>
        <v>9824207</v>
      </c>
    </row>
    <row r="79" spans="1:13" x14ac:dyDescent="0.25">
      <c r="A79" s="8">
        <v>78</v>
      </c>
      <c r="B79" s="8" t="s">
        <v>156</v>
      </c>
      <c r="C79" s="26">
        <f>'Use bal 2015-16 '!AR81</f>
        <v>0</v>
      </c>
      <c r="D79" s="26">
        <f>'Use bal 2015-16 '!G81</f>
        <v>0</v>
      </c>
      <c r="E79" s="26">
        <f>SUM('Use bal 2015-16 '!H81,'Use bal 2015-16 '!I81,'Use bal 2015-16 '!AF81)</f>
        <v>0</v>
      </c>
      <c r="F79" s="26">
        <f>'Use bal 2015-16 '!E81</f>
        <v>0</v>
      </c>
      <c r="G79" s="26">
        <f>'Use bal 2015-16 '!AS81</f>
        <v>0</v>
      </c>
      <c r="H79" s="26">
        <f>SUM('Use bal 2015-16 '!C81:BO81)</f>
        <v>20009059</v>
      </c>
      <c r="I79" s="26">
        <f>'Use bal 2015-16 '!BS81+'Use bal 2015-16 '!BP81</f>
        <v>405693</v>
      </c>
      <c r="J79" s="26">
        <f>'Use bal 2015-16 '!BR81</f>
        <v>0</v>
      </c>
      <c r="K79" s="26">
        <f>'Use bal 2015-16 '!BW81</f>
        <v>7837874</v>
      </c>
      <c r="L79" s="26">
        <f>'Use bal 2015-16 '!BV81</f>
        <v>255372</v>
      </c>
      <c r="M79" s="26">
        <f>'Use bal 2015-16 '!BY81</f>
        <v>28507998</v>
      </c>
    </row>
    <row r="80" spans="1:13" x14ac:dyDescent="0.25">
      <c r="A80" s="8">
        <v>79</v>
      </c>
      <c r="B80" s="8" t="s">
        <v>157</v>
      </c>
      <c r="C80" s="26">
        <f>'Use bal 2015-16 '!AR82</f>
        <v>0</v>
      </c>
      <c r="D80" s="26">
        <f>'Use bal 2015-16 '!G82</f>
        <v>0</v>
      </c>
      <c r="E80" s="26">
        <f>SUM('Use bal 2015-16 '!H82,'Use bal 2015-16 '!I82,'Use bal 2015-16 '!AF82)</f>
        <v>0</v>
      </c>
      <c r="F80" s="26">
        <f>'Use bal 2015-16 '!E82</f>
        <v>0</v>
      </c>
      <c r="G80" s="26">
        <f>'Use bal 2015-16 '!AS82</f>
        <v>0</v>
      </c>
      <c r="H80" s="26">
        <f>SUM('Use bal 2015-16 '!C82:BO82)</f>
        <v>59258</v>
      </c>
      <c r="I80" s="26">
        <f>'Use bal 2015-16 '!BS82+'Use bal 2015-16 '!BP82</f>
        <v>742</v>
      </c>
      <c r="J80" s="26">
        <f>'Use bal 2015-16 '!BR82</f>
        <v>10901501</v>
      </c>
      <c r="K80" s="26">
        <f>'Use bal 2015-16 '!BW82</f>
        <v>1239834</v>
      </c>
      <c r="L80" s="26">
        <f>'Use bal 2015-16 '!BV82</f>
        <v>144660</v>
      </c>
      <c r="M80" s="26">
        <f>'Use bal 2015-16 '!BY82</f>
        <v>12345995</v>
      </c>
    </row>
    <row r="81" spans="1:13" x14ac:dyDescent="0.25">
      <c r="A81" s="8">
        <v>80</v>
      </c>
      <c r="B81" s="8" t="s">
        <v>158</v>
      </c>
      <c r="C81" s="26">
        <f>'Use bal 2015-16 '!AR83</f>
        <v>0</v>
      </c>
      <c r="D81" s="26">
        <f>'Use bal 2015-16 '!G83</f>
        <v>0</v>
      </c>
      <c r="E81" s="26">
        <f>SUM('Use bal 2015-16 '!H83,'Use bal 2015-16 '!I83,'Use bal 2015-16 '!AF83)</f>
        <v>16710</v>
      </c>
      <c r="F81" s="26">
        <f>'Use bal 2015-16 '!E83</f>
        <v>0</v>
      </c>
      <c r="G81" s="26">
        <f>'Use bal 2015-16 '!AS83</f>
        <v>0</v>
      </c>
      <c r="H81" s="26">
        <f>SUM('Use bal 2015-16 '!C83:BO83)</f>
        <v>12118300</v>
      </c>
      <c r="I81" s="26">
        <f>'Use bal 2015-16 '!BS83+'Use bal 2015-16 '!BP83</f>
        <v>0</v>
      </c>
      <c r="J81" s="26">
        <f>'Use bal 2015-16 '!BR83</f>
        <v>0</v>
      </c>
      <c r="K81" s="26">
        <f>'Use bal 2015-16 '!BW83</f>
        <v>0</v>
      </c>
      <c r="L81" s="26">
        <f>'Use bal 2015-16 '!BV83</f>
        <v>180702</v>
      </c>
      <c r="M81" s="26">
        <f>'Use bal 2015-16 '!BY83</f>
        <v>12299002</v>
      </c>
    </row>
    <row r="82" spans="1:13" x14ac:dyDescent="0.25">
      <c r="A82" s="8">
        <v>81</v>
      </c>
      <c r="B82" s="8" t="s">
        <v>159</v>
      </c>
      <c r="C82" s="26">
        <f>'Use bal 2015-16 '!AR84</f>
        <v>0</v>
      </c>
      <c r="D82" s="26">
        <f>'Use bal 2015-16 '!G84</f>
        <v>552639</v>
      </c>
      <c r="E82" s="26">
        <f>SUM('Use bal 2015-16 '!H84,'Use bal 2015-16 '!I84,'Use bal 2015-16 '!AF84)</f>
        <v>3590352</v>
      </c>
      <c r="F82" s="26">
        <f>'Use bal 2015-16 '!E84</f>
        <v>0</v>
      </c>
      <c r="G82" s="26">
        <f>'Use bal 2015-16 '!AS84</f>
        <v>0</v>
      </c>
      <c r="H82" s="26">
        <f>SUM('Use bal 2015-16 '!C84:BO84)</f>
        <v>11364316</v>
      </c>
      <c r="I82" s="26">
        <f>'Use bal 2015-16 '!BS84+'Use bal 2015-16 '!BP84</f>
        <v>0</v>
      </c>
      <c r="J82" s="26">
        <f>'Use bal 2015-16 '!BR84</f>
        <v>2195286</v>
      </c>
      <c r="K82" s="26">
        <f>'Use bal 2015-16 '!BW84</f>
        <v>354390</v>
      </c>
      <c r="L82" s="26">
        <f>'Use bal 2015-16 '!BV84</f>
        <v>162329</v>
      </c>
      <c r="M82" s="26">
        <f>'Use bal 2015-16 '!BY84</f>
        <v>14076321</v>
      </c>
    </row>
    <row r="83" spans="1:13" x14ac:dyDescent="0.25">
      <c r="A83" s="8">
        <v>82</v>
      </c>
      <c r="B83" s="8" t="s">
        <v>160</v>
      </c>
      <c r="C83" s="26">
        <f>'Use bal 2015-16 '!AR85</f>
        <v>0</v>
      </c>
      <c r="D83" s="26">
        <f>'Use bal 2015-16 '!G85</f>
        <v>0</v>
      </c>
      <c r="E83" s="26">
        <f>SUM('Use bal 2015-16 '!H85,'Use bal 2015-16 '!I85,'Use bal 2015-16 '!AF85)</f>
        <v>0</v>
      </c>
      <c r="F83" s="26">
        <f>'Use bal 2015-16 '!E85</f>
        <v>0</v>
      </c>
      <c r="G83" s="26">
        <f>'Use bal 2015-16 '!AS85</f>
        <v>0</v>
      </c>
      <c r="H83" s="26">
        <f>SUM('Use bal 2015-16 '!C85:BO85)</f>
        <v>16305167</v>
      </c>
      <c r="I83" s="26">
        <f>'Use bal 2015-16 '!BS85+'Use bal 2015-16 '!BP85</f>
        <v>0</v>
      </c>
      <c r="J83" s="26">
        <f>'Use bal 2015-16 '!BR85</f>
        <v>0</v>
      </c>
      <c r="K83" s="26">
        <f>'Use bal 2015-16 '!BW85</f>
        <v>193163</v>
      </c>
      <c r="L83" s="26">
        <f>'Use bal 2015-16 '!BV85</f>
        <v>54828</v>
      </c>
      <c r="M83" s="26">
        <f>'Use bal 2015-16 '!BY85</f>
        <v>16553158</v>
      </c>
    </row>
    <row r="84" spans="1:13" x14ac:dyDescent="0.25">
      <c r="A84" s="8">
        <v>83</v>
      </c>
      <c r="B84" s="8" t="s">
        <v>161</v>
      </c>
      <c r="C84" s="26">
        <f>'Use bal 2015-16 '!AR86</f>
        <v>0</v>
      </c>
      <c r="D84" s="26">
        <f>'Use bal 2015-16 '!G86</f>
        <v>0</v>
      </c>
      <c r="E84" s="26">
        <f>SUM('Use bal 2015-16 '!H86,'Use bal 2015-16 '!I86,'Use bal 2015-16 '!AF86)</f>
        <v>15746</v>
      </c>
      <c r="F84" s="26">
        <f>'Use bal 2015-16 '!E86</f>
        <v>0</v>
      </c>
      <c r="G84" s="26">
        <f>'Use bal 2015-16 '!AS86</f>
        <v>0</v>
      </c>
      <c r="H84" s="26">
        <f>SUM('Use bal 2015-16 '!C86:BO86)</f>
        <v>29555163</v>
      </c>
      <c r="I84" s="26">
        <f>'Use bal 2015-16 '!BS86+'Use bal 2015-16 '!BP86</f>
        <v>0</v>
      </c>
      <c r="J84" s="26">
        <f>'Use bal 2015-16 '!BR86</f>
        <v>520776</v>
      </c>
      <c r="K84" s="26">
        <f>'Use bal 2015-16 '!BW86</f>
        <v>1811485</v>
      </c>
      <c r="L84" s="26">
        <f>'Use bal 2015-16 '!BV86</f>
        <v>407066</v>
      </c>
      <c r="M84" s="26">
        <f>'Use bal 2015-16 '!BY86</f>
        <v>32294490</v>
      </c>
    </row>
    <row r="85" spans="1:13" x14ac:dyDescent="0.25">
      <c r="A85" s="8">
        <v>84</v>
      </c>
      <c r="B85" s="8" t="s">
        <v>162</v>
      </c>
      <c r="C85" s="26">
        <f>'Use bal 2015-16 '!AR87</f>
        <v>0</v>
      </c>
      <c r="D85" s="26">
        <f>'Use bal 2015-16 '!G87</f>
        <v>0</v>
      </c>
      <c r="E85" s="26">
        <f>SUM('Use bal 2015-16 '!H87,'Use bal 2015-16 '!I87,'Use bal 2015-16 '!AF87)</f>
        <v>0</v>
      </c>
      <c r="F85" s="26">
        <f>'Use bal 2015-16 '!E87</f>
        <v>0</v>
      </c>
      <c r="G85" s="26">
        <f>'Use bal 2015-16 '!AS87</f>
        <v>0</v>
      </c>
      <c r="H85" s="26">
        <f>SUM('Use bal 2015-16 '!C87:BO87)</f>
        <v>11026133</v>
      </c>
      <c r="I85" s="26">
        <f>'Use bal 2015-16 '!BS87+'Use bal 2015-16 '!BP87</f>
        <v>0</v>
      </c>
      <c r="J85" s="26">
        <f>'Use bal 2015-16 '!BR87</f>
        <v>0</v>
      </c>
      <c r="K85" s="26">
        <f>'Use bal 2015-16 '!BW87</f>
        <v>818690</v>
      </c>
      <c r="L85" s="26">
        <f>'Use bal 2015-16 '!BV87</f>
        <v>193928</v>
      </c>
      <c r="M85" s="26">
        <f>'Use bal 2015-16 '!BY87</f>
        <v>12038751</v>
      </c>
    </row>
    <row r="86" spans="1:13" x14ac:dyDescent="0.25">
      <c r="A86" s="8">
        <v>85</v>
      </c>
      <c r="B86" s="8" t="s">
        <v>163</v>
      </c>
      <c r="C86" s="26">
        <f>'Use bal 2015-16 '!AR88</f>
        <v>0</v>
      </c>
      <c r="D86" s="26">
        <f>'Use bal 2015-16 '!G88</f>
        <v>0</v>
      </c>
      <c r="E86" s="26">
        <f>SUM('Use bal 2015-16 '!H88,'Use bal 2015-16 '!I88,'Use bal 2015-16 '!AF88)</f>
        <v>0</v>
      </c>
      <c r="F86" s="26">
        <f>'Use bal 2015-16 '!E88</f>
        <v>0</v>
      </c>
      <c r="G86" s="26">
        <f>'Use bal 2015-16 '!AS88</f>
        <v>0</v>
      </c>
      <c r="H86" s="26">
        <f>SUM('Use bal 2015-16 '!C88:BO88)</f>
        <v>28432151</v>
      </c>
      <c r="I86" s="26">
        <f>'Use bal 2015-16 '!BS88+'Use bal 2015-16 '!BP88</f>
        <v>0</v>
      </c>
      <c r="J86" s="26">
        <f>'Use bal 2015-16 '!BR88</f>
        <v>0</v>
      </c>
      <c r="K86" s="26">
        <f>'Use bal 2015-16 '!BW88</f>
        <v>220425</v>
      </c>
      <c r="L86" s="26">
        <f>'Use bal 2015-16 '!BV88</f>
        <v>364682</v>
      </c>
      <c r="M86" s="26">
        <f>'Use bal 2015-16 '!BY88</f>
        <v>29017258</v>
      </c>
    </row>
    <row r="87" spans="1:13" x14ac:dyDescent="0.25">
      <c r="A87" s="8">
        <v>86</v>
      </c>
      <c r="B87" s="8" t="s">
        <v>164</v>
      </c>
      <c r="C87" s="26">
        <f>'Use bal 2015-16 '!AR89</f>
        <v>5341201</v>
      </c>
      <c r="D87" s="26">
        <f>'Use bal 2015-16 '!G89</f>
        <v>0</v>
      </c>
      <c r="E87" s="26">
        <f>SUM('Use bal 2015-16 '!H89,'Use bal 2015-16 '!I89,'Use bal 2015-16 '!AF89)</f>
        <v>1520089</v>
      </c>
      <c r="F87" s="26">
        <f>'Use bal 2015-16 '!E89</f>
        <v>0</v>
      </c>
      <c r="G87" s="26">
        <f>'Use bal 2015-16 '!AS89</f>
        <v>2535204</v>
      </c>
      <c r="H87" s="26">
        <f>SUM('Use bal 2015-16 '!C89:BO89)</f>
        <v>47416156</v>
      </c>
      <c r="I87" s="26">
        <f>'Use bal 2015-16 '!BS89+'Use bal 2015-16 '!BP89</f>
        <v>0</v>
      </c>
      <c r="J87" s="26">
        <f>'Use bal 2015-16 '!BR89</f>
        <v>0</v>
      </c>
      <c r="K87" s="26">
        <f>'Use bal 2015-16 '!BW89</f>
        <v>6573875</v>
      </c>
      <c r="L87" s="26">
        <f>'Use bal 2015-16 '!BV89</f>
        <v>509009</v>
      </c>
      <c r="M87" s="26">
        <f>'Use bal 2015-16 '!BY89</f>
        <v>54499040</v>
      </c>
    </row>
    <row r="88" spans="1:13" x14ac:dyDescent="0.25">
      <c r="A88" s="8">
        <v>87</v>
      </c>
      <c r="B88" s="8" t="s">
        <v>165</v>
      </c>
      <c r="C88" s="26">
        <f>'Use bal 2015-16 '!AR90</f>
        <v>0</v>
      </c>
      <c r="D88" s="26">
        <f>'Use bal 2015-16 '!G90</f>
        <v>0</v>
      </c>
      <c r="E88" s="26">
        <f>SUM('Use bal 2015-16 '!H90,'Use bal 2015-16 '!I90,'Use bal 2015-16 '!AF90)</f>
        <v>0</v>
      </c>
      <c r="F88" s="26">
        <f>'Use bal 2015-16 '!E90</f>
        <v>1769</v>
      </c>
      <c r="G88" s="26">
        <f>'Use bal 2015-16 '!AS90</f>
        <v>0</v>
      </c>
      <c r="H88" s="26">
        <f>SUM('Use bal 2015-16 '!C90:BO90)</f>
        <v>31428689</v>
      </c>
      <c r="I88" s="26">
        <f>'Use bal 2015-16 '!BS90+'Use bal 2015-16 '!BP90</f>
        <v>0</v>
      </c>
      <c r="J88" s="26">
        <f>'Use bal 2015-16 '!BR90</f>
        <v>0</v>
      </c>
      <c r="K88" s="26">
        <f>'Use bal 2015-16 '!BW90</f>
        <v>3133913</v>
      </c>
      <c r="L88" s="26">
        <f>'Use bal 2015-16 '!BV90</f>
        <v>402966</v>
      </c>
      <c r="M88" s="26">
        <f>'Use bal 2015-16 '!BY90</f>
        <v>34965568</v>
      </c>
    </row>
    <row r="89" spans="1:13" x14ac:dyDescent="0.25">
      <c r="A89" s="8">
        <v>88</v>
      </c>
      <c r="B89" s="8" t="s">
        <v>166</v>
      </c>
      <c r="C89" s="26">
        <f>'Use bal 2015-16 '!AR91</f>
        <v>0</v>
      </c>
      <c r="D89" s="26">
        <f>'Use bal 2015-16 '!G91</f>
        <v>147468</v>
      </c>
      <c r="E89" s="26">
        <f>SUM('Use bal 2015-16 '!H91,'Use bal 2015-16 '!I91,'Use bal 2015-16 '!AF91)</f>
        <v>40069</v>
      </c>
      <c r="F89" s="26">
        <f>'Use bal 2015-16 '!E91</f>
        <v>196219</v>
      </c>
      <c r="G89" s="26">
        <f>'Use bal 2015-16 '!AS91</f>
        <v>0</v>
      </c>
      <c r="H89" s="26">
        <f>SUM('Use bal 2015-16 '!C91:BO91)</f>
        <v>3948956</v>
      </c>
      <c r="I89" s="26">
        <f>'Use bal 2015-16 '!BS91+'Use bal 2015-16 '!BP91</f>
        <v>14314</v>
      </c>
      <c r="J89" s="26">
        <f>'Use bal 2015-16 '!BR91</f>
        <v>268235</v>
      </c>
      <c r="K89" s="26">
        <f>'Use bal 2015-16 '!BW91</f>
        <v>454266</v>
      </c>
      <c r="L89" s="26">
        <f>'Use bal 2015-16 '!BV91</f>
        <v>51262</v>
      </c>
      <c r="M89" s="26">
        <f>'Use bal 2015-16 '!BY91</f>
        <v>4737033</v>
      </c>
    </row>
    <row r="90" spans="1:13" x14ac:dyDescent="0.25">
      <c r="A90" s="8">
        <v>89</v>
      </c>
      <c r="B90" s="8" t="s">
        <v>167</v>
      </c>
      <c r="C90" s="26">
        <f>'Use bal 2015-16 '!AR92</f>
        <v>0</v>
      </c>
      <c r="D90" s="26">
        <f>'Use bal 2015-16 '!G92</f>
        <v>228512</v>
      </c>
      <c r="E90" s="26">
        <f>SUM('Use bal 2015-16 '!H92,'Use bal 2015-16 '!I92,'Use bal 2015-16 '!AF92)</f>
        <v>3306609</v>
      </c>
      <c r="F90" s="26">
        <f>'Use bal 2015-16 '!E92</f>
        <v>90728</v>
      </c>
      <c r="G90" s="26">
        <f>'Use bal 2015-16 '!AS92</f>
        <v>0</v>
      </c>
      <c r="H90" s="26">
        <f>SUM('Use bal 2015-16 '!C92:BO92)</f>
        <v>26299284</v>
      </c>
      <c r="I90" s="26">
        <f>'Use bal 2015-16 '!BS92+'Use bal 2015-16 '!BP92</f>
        <v>20425</v>
      </c>
      <c r="J90" s="26">
        <f>'Use bal 2015-16 '!BR92</f>
        <v>0</v>
      </c>
      <c r="K90" s="26">
        <f>'Use bal 2015-16 '!BW92</f>
        <v>1351507</v>
      </c>
      <c r="L90" s="26">
        <f>'Use bal 2015-16 '!BV92</f>
        <v>673129</v>
      </c>
      <c r="M90" s="26">
        <f>'Use bal 2015-16 '!BY92</f>
        <v>28344345</v>
      </c>
    </row>
    <row r="91" spans="1:13" x14ac:dyDescent="0.25">
      <c r="A91" s="8">
        <v>90</v>
      </c>
      <c r="B91" s="8" t="s">
        <v>168</v>
      </c>
      <c r="C91" s="26">
        <f>'Use bal 2015-16 '!AR93</f>
        <v>0</v>
      </c>
      <c r="D91" s="26">
        <f>'Use bal 2015-16 '!G93</f>
        <v>0</v>
      </c>
      <c r="E91" s="26">
        <f>SUM('Use bal 2015-16 '!H93,'Use bal 2015-16 '!I93,'Use bal 2015-16 '!AF93)</f>
        <v>0</v>
      </c>
      <c r="F91" s="26">
        <f>'Use bal 2015-16 '!E93</f>
        <v>0</v>
      </c>
      <c r="G91" s="26">
        <f>'Use bal 2015-16 '!AS93</f>
        <v>0</v>
      </c>
      <c r="H91" s="26">
        <f>SUM('Use bal 2015-16 '!C93:BO93)</f>
        <v>913716</v>
      </c>
      <c r="I91" s="26">
        <f>'Use bal 2015-16 '!BS93+'Use bal 2015-16 '!BP93</f>
        <v>0</v>
      </c>
      <c r="J91" s="26">
        <f>'Use bal 2015-16 '!BR93</f>
        <v>0</v>
      </c>
      <c r="K91" s="26">
        <f>'Use bal 2015-16 '!BW93</f>
        <v>747147</v>
      </c>
      <c r="L91" s="26">
        <f>'Use bal 2015-16 '!BV93</f>
        <v>109520</v>
      </c>
      <c r="M91" s="26">
        <f>'Use bal 2015-16 '!BY93</f>
        <v>6920754</v>
      </c>
    </row>
    <row r="92" spans="1:13" x14ac:dyDescent="0.25">
      <c r="A92" s="8">
        <v>91</v>
      </c>
      <c r="B92" s="8" t="s">
        <v>169</v>
      </c>
      <c r="C92" s="26">
        <f>'Use bal 2015-16 '!AR94</f>
        <v>0</v>
      </c>
      <c r="D92" s="26">
        <f>'Use bal 2015-16 '!G94</f>
        <v>0</v>
      </c>
      <c r="E92" s="26">
        <f>SUM('Use bal 2015-16 '!H94,'Use bal 2015-16 '!I94,'Use bal 2015-16 '!AF94)</f>
        <v>0</v>
      </c>
      <c r="F92" s="26">
        <f>'Use bal 2015-16 '!E94</f>
        <v>0</v>
      </c>
      <c r="G92" s="26">
        <f>'Use bal 2015-16 '!AS94</f>
        <v>0</v>
      </c>
      <c r="H92" s="26">
        <f>SUM('Use bal 2015-16 '!C94:BO94)</f>
        <v>41955</v>
      </c>
      <c r="I92" s="26">
        <f>'Use bal 2015-16 '!BS94+'Use bal 2015-16 '!BP94</f>
        <v>0</v>
      </c>
      <c r="J92" s="26">
        <f>'Use bal 2015-16 '!BR94</f>
        <v>0</v>
      </c>
      <c r="K92" s="26">
        <f>'Use bal 2015-16 '!BW94</f>
        <v>601899</v>
      </c>
      <c r="L92" s="26">
        <f>'Use bal 2015-16 '!BV94</f>
        <v>66360</v>
      </c>
      <c r="M92" s="26">
        <f>'Use bal 2015-16 '!BY94</f>
        <v>4162692</v>
      </c>
    </row>
    <row r="93" spans="1:13" x14ac:dyDescent="0.25">
      <c r="A93" s="8">
        <v>92</v>
      </c>
      <c r="B93" s="8" t="s">
        <v>170</v>
      </c>
      <c r="C93" s="26">
        <f>'Use bal 2015-16 '!AR95</f>
        <v>0</v>
      </c>
      <c r="D93" s="26">
        <f>'Use bal 2015-16 '!G95</f>
        <v>358</v>
      </c>
      <c r="E93" s="26">
        <f>SUM('Use bal 2015-16 '!H95,'Use bal 2015-16 '!I95,'Use bal 2015-16 '!AF95)</f>
        <v>102975</v>
      </c>
      <c r="F93" s="26">
        <f>'Use bal 2015-16 '!E95</f>
        <v>0</v>
      </c>
      <c r="G93" s="26">
        <f>'Use bal 2015-16 '!AS95</f>
        <v>0</v>
      </c>
      <c r="H93" s="26">
        <f>SUM('Use bal 2015-16 '!C95:BO95)</f>
        <v>132007</v>
      </c>
      <c r="I93" s="26">
        <f>'Use bal 2015-16 '!BS95+'Use bal 2015-16 '!BP95</f>
        <v>0</v>
      </c>
      <c r="J93" s="26">
        <f>'Use bal 2015-16 '!BR95</f>
        <v>0</v>
      </c>
      <c r="K93" s="26">
        <f>'Use bal 2015-16 '!BW95</f>
        <v>167257</v>
      </c>
      <c r="L93" s="26">
        <f>'Use bal 2015-16 '!BV95</f>
        <v>158789</v>
      </c>
      <c r="M93" s="26">
        <f>'Use bal 2015-16 '!BY95</f>
        <v>8660140</v>
      </c>
    </row>
    <row r="94" spans="1:13" x14ac:dyDescent="0.25">
      <c r="A94" s="8">
        <v>93</v>
      </c>
      <c r="B94" s="8" t="s">
        <v>171</v>
      </c>
      <c r="C94" s="26">
        <f>'Use bal 2015-16 '!AR96</f>
        <v>0</v>
      </c>
      <c r="D94" s="26">
        <f>'Use bal 2015-16 '!G96</f>
        <v>0</v>
      </c>
      <c r="E94" s="26">
        <f>SUM('Use bal 2015-16 '!H96,'Use bal 2015-16 '!I96,'Use bal 2015-16 '!AF96)</f>
        <v>2094073</v>
      </c>
      <c r="F94" s="26">
        <f>'Use bal 2015-16 '!E96</f>
        <v>0</v>
      </c>
      <c r="G94" s="26">
        <f>'Use bal 2015-16 '!AS96</f>
        <v>0</v>
      </c>
      <c r="H94" s="26">
        <f>SUM('Use bal 2015-16 '!C96:BO96)</f>
        <v>7022451</v>
      </c>
      <c r="I94" s="26">
        <f>'Use bal 2015-16 '!BS96+'Use bal 2015-16 '!BP96</f>
        <v>0</v>
      </c>
      <c r="J94" s="26">
        <f>'Use bal 2015-16 '!BR96</f>
        <v>0</v>
      </c>
      <c r="K94" s="26">
        <f>'Use bal 2015-16 '!BW96</f>
        <v>1288909</v>
      </c>
      <c r="L94" s="26">
        <f>'Use bal 2015-16 '!BV96</f>
        <v>223824</v>
      </c>
      <c r="M94" s="26">
        <f>'Use bal 2015-16 '!BY96</f>
        <v>11999092</v>
      </c>
    </row>
    <row r="95" spans="1:13" x14ac:dyDescent="0.25">
      <c r="A95" s="8">
        <v>94</v>
      </c>
      <c r="B95" s="8" t="s">
        <v>172</v>
      </c>
      <c r="C95" s="26">
        <f>'Use bal 2015-16 '!AR97</f>
        <v>7221</v>
      </c>
      <c r="D95" s="26">
        <f>'Use bal 2015-16 '!G97</f>
        <v>372</v>
      </c>
      <c r="E95" s="26">
        <f>SUM('Use bal 2015-16 '!H97,'Use bal 2015-16 '!I97,'Use bal 2015-16 '!AF97)</f>
        <v>170924</v>
      </c>
      <c r="F95" s="26">
        <f>'Use bal 2015-16 '!E97</f>
        <v>1243</v>
      </c>
      <c r="G95" s="26">
        <f>'Use bal 2015-16 '!AS97</f>
        <v>182</v>
      </c>
      <c r="H95" s="26">
        <f>SUM('Use bal 2015-16 '!C97:BO97)</f>
        <v>1360563</v>
      </c>
      <c r="I95" s="26">
        <f>'Use bal 2015-16 '!BS97+'Use bal 2015-16 '!BP97</f>
        <v>9124</v>
      </c>
      <c r="J95" s="26">
        <f>'Use bal 2015-16 '!BR97</f>
        <v>2285966</v>
      </c>
      <c r="K95" s="26">
        <f>'Use bal 2015-16 '!BW97</f>
        <v>7008064</v>
      </c>
      <c r="L95" s="26">
        <f>'Use bal 2015-16 '!BV97</f>
        <v>958401</v>
      </c>
      <c r="M95" s="26">
        <f>'Use bal 2015-16 '!BY97</f>
        <v>41193355</v>
      </c>
    </row>
    <row r="96" spans="1:13" x14ac:dyDescent="0.25">
      <c r="A96" s="8">
        <v>95</v>
      </c>
      <c r="B96" s="8" t="s">
        <v>173</v>
      </c>
      <c r="C96" s="26">
        <f>'Use bal 2015-16 '!AR98</f>
        <v>1031</v>
      </c>
      <c r="D96" s="26">
        <f>'Use bal 2015-16 '!G98</f>
        <v>0</v>
      </c>
      <c r="E96" s="26">
        <f>SUM('Use bal 2015-16 '!H98,'Use bal 2015-16 '!I98,'Use bal 2015-16 '!AF98)</f>
        <v>890</v>
      </c>
      <c r="F96" s="26">
        <f>'Use bal 2015-16 '!E98</f>
        <v>1</v>
      </c>
      <c r="G96" s="26">
        <f>'Use bal 2015-16 '!AS98</f>
        <v>60</v>
      </c>
      <c r="H96" s="26">
        <f>SUM('Use bal 2015-16 '!C98:BO98)</f>
        <v>286371</v>
      </c>
      <c r="I96" s="26">
        <f>'Use bal 2015-16 '!BS98+'Use bal 2015-16 '!BP98</f>
        <v>0</v>
      </c>
      <c r="J96" s="26">
        <f>'Use bal 2015-16 '!BR98</f>
        <v>0</v>
      </c>
      <c r="K96" s="26">
        <f>'Use bal 2015-16 '!BW98</f>
        <v>1336006</v>
      </c>
      <c r="L96" s="26">
        <f>'Use bal 2015-16 '!BV98</f>
        <v>207835</v>
      </c>
      <c r="M96" s="26">
        <f>'Use bal 2015-16 '!BY98</f>
        <v>14456363</v>
      </c>
    </row>
    <row r="97" spans="1:13" x14ac:dyDescent="0.25">
      <c r="A97" s="8">
        <v>96</v>
      </c>
      <c r="B97" s="8" t="s">
        <v>174</v>
      </c>
      <c r="C97" s="26">
        <f>'Use bal 2015-16 '!AR99</f>
        <v>0</v>
      </c>
      <c r="D97" s="26">
        <f>'Use bal 2015-16 '!G99</f>
        <v>0</v>
      </c>
      <c r="E97" s="26">
        <f>SUM('Use bal 2015-16 '!H99,'Use bal 2015-16 '!I99,'Use bal 2015-16 '!AF99)</f>
        <v>0</v>
      </c>
      <c r="F97" s="26">
        <f>'Use bal 2015-16 '!E99</f>
        <v>0</v>
      </c>
      <c r="G97" s="26">
        <f>'Use bal 2015-16 '!AS99</f>
        <v>0</v>
      </c>
      <c r="H97" s="26">
        <f>SUM('Use bal 2015-16 '!C99:BO99)</f>
        <v>4733232</v>
      </c>
      <c r="I97" s="26">
        <f>'Use bal 2015-16 '!BS99+'Use bal 2015-16 '!BP99</f>
        <v>0</v>
      </c>
      <c r="J97" s="26">
        <f>'Use bal 2015-16 '!BR99</f>
        <v>0</v>
      </c>
      <c r="K97" s="26">
        <f>'Use bal 2015-16 '!BW99</f>
        <v>835418</v>
      </c>
      <c r="L97" s="26">
        <f>'Use bal 2015-16 '!BV99</f>
        <v>68006</v>
      </c>
      <c r="M97" s="26">
        <f>'Use bal 2015-16 '!BY99</f>
        <v>5636656</v>
      </c>
    </row>
    <row r="98" spans="1:13" x14ac:dyDescent="0.25">
      <c r="A98" s="8">
        <v>97</v>
      </c>
      <c r="B98" s="8" t="s">
        <v>175</v>
      </c>
      <c r="C98" s="26">
        <f>'Use bal 2015-16 '!AR100</f>
        <v>0</v>
      </c>
      <c r="D98" s="26">
        <f>'Use bal 2015-16 '!G100</f>
        <v>0</v>
      </c>
      <c r="E98" s="26">
        <f>SUM('Use bal 2015-16 '!H100,'Use bal 2015-16 '!I100,'Use bal 2015-16 '!AF100)</f>
        <v>0</v>
      </c>
      <c r="F98" s="26">
        <f>'Use bal 2015-16 '!E100</f>
        <v>0</v>
      </c>
      <c r="G98" s="26">
        <f>'Use bal 2015-16 '!AS100</f>
        <v>0</v>
      </c>
      <c r="H98" s="26">
        <f>SUM('Use bal 2015-16 '!C100:BO100)</f>
        <v>2760757</v>
      </c>
      <c r="I98" s="26">
        <f>'Use bal 2015-16 '!BS100+'Use bal 2015-16 '!BP100</f>
        <v>0</v>
      </c>
      <c r="J98" s="26">
        <f>'Use bal 2015-16 '!BR100</f>
        <v>607749</v>
      </c>
      <c r="K98" s="26">
        <f>'Use bal 2015-16 '!BW100</f>
        <v>140621</v>
      </c>
      <c r="L98" s="26">
        <f>'Use bal 2015-16 '!BV100</f>
        <v>27246</v>
      </c>
      <c r="M98" s="26">
        <f>'Use bal 2015-16 '!BY100</f>
        <v>3536373</v>
      </c>
    </row>
    <row r="99" spans="1:13" x14ac:dyDescent="0.25">
      <c r="A99" s="8">
        <v>98</v>
      </c>
      <c r="B99" s="8" t="s">
        <v>176</v>
      </c>
      <c r="C99" s="26">
        <f>'Use bal 2015-16 '!AR101</f>
        <v>299651</v>
      </c>
      <c r="D99" s="26">
        <f>'Use bal 2015-16 '!G101</f>
        <v>8768</v>
      </c>
      <c r="E99" s="26">
        <f>SUM('Use bal 2015-16 '!H101,'Use bal 2015-16 '!I101,'Use bal 2015-16 '!AF101)</f>
        <v>3948</v>
      </c>
      <c r="F99" s="26">
        <f>'Use bal 2015-16 '!E101</f>
        <v>12001</v>
      </c>
      <c r="G99" s="26">
        <f>'Use bal 2015-16 '!AS101</f>
        <v>230622</v>
      </c>
      <c r="H99" s="26">
        <f>SUM('Use bal 2015-16 '!C101:BO101)</f>
        <v>3468941</v>
      </c>
      <c r="I99" s="26">
        <f>'Use bal 2015-16 '!BS101+'Use bal 2015-16 '!BP101</f>
        <v>17522</v>
      </c>
      <c r="J99" s="26">
        <f>'Use bal 2015-16 '!BR101</f>
        <v>795628</v>
      </c>
      <c r="K99" s="26">
        <f>'Use bal 2015-16 '!BW101</f>
        <v>293366</v>
      </c>
      <c r="L99" s="26">
        <f>'Use bal 2015-16 '!BV101</f>
        <v>91465</v>
      </c>
      <c r="M99" s="26">
        <f>'Use bal 2015-16 '!BY101</f>
        <v>9447222</v>
      </c>
    </row>
    <row r="100" spans="1:13" x14ac:dyDescent="0.25">
      <c r="A100" s="8">
        <v>99</v>
      </c>
      <c r="B100" s="8" t="s">
        <v>177</v>
      </c>
      <c r="C100" s="26">
        <f>'Use bal 2015-16 '!AR102</f>
        <v>0</v>
      </c>
      <c r="D100" s="26">
        <f>'Use bal 2015-16 '!G102</f>
        <v>6009</v>
      </c>
      <c r="E100" s="26">
        <f>SUM('Use bal 2015-16 '!H102,'Use bal 2015-16 '!I102,'Use bal 2015-16 '!AF102)</f>
        <v>50324</v>
      </c>
      <c r="F100" s="26">
        <f>'Use bal 2015-16 '!E102</f>
        <v>0</v>
      </c>
      <c r="G100" s="26">
        <f>'Use bal 2015-16 '!AS102</f>
        <v>0</v>
      </c>
      <c r="H100" s="26">
        <f>SUM('Use bal 2015-16 '!C102:BO102)</f>
        <v>3391912</v>
      </c>
      <c r="I100" s="26">
        <f>'Use bal 2015-16 '!BS102+'Use bal 2015-16 '!BP102</f>
        <v>134690</v>
      </c>
      <c r="J100" s="26">
        <f>'Use bal 2015-16 '!BR102</f>
        <v>2989887</v>
      </c>
      <c r="K100" s="26">
        <f>'Use bal 2015-16 '!BW102</f>
        <v>620924</v>
      </c>
      <c r="L100" s="26">
        <f>'Use bal 2015-16 '!BV102</f>
        <v>43963</v>
      </c>
      <c r="M100" s="26">
        <f>'Use bal 2015-16 '!BY102</f>
        <v>13632370</v>
      </c>
    </row>
    <row r="101" spans="1:13" x14ac:dyDescent="0.25">
      <c r="A101" s="8">
        <v>100</v>
      </c>
      <c r="B101" s="8" t="s">
        <v>178</v>
      </c>
      <c r="C101" s="26">
        <f>'Use bal 2015-16 '!AR103</f>
        <v>0</v>
      </c>
      <c r="D101" s="26">
        <f>'Use bal 2015-16 '!G103</f>
        <v>0</v>
      </c>
      <c r="E101" s="26">
        <f>SUM('Use bal 2015-16 '!H103,'Use bal 2015-16 '!I103,'Use bal 2015-16 '!AF103)</f>
        <v>8431</v>
      </c>
      <c r="F101" s="26">
        <f>'Use bal 2015-16 '!E103</f>
        <v>69980</v>
      </c>
      <c r="G101" s="26">
        <f>'Use bal 2015-16 '!AS103</f>
        <v>0</v>
      </c>
      <c r="H101" s="26">
        <f>SUM('Use bal 2015-16 '!C103:BO103)</f>
        <v>1443068</v>
      </c>
      <c r="I101" s="26">
        <f>'Use bal 2015-16 '!BS103+'Use bal 2015-16 '!BP103</f>
        <v>0</v>
      </c>
      <c r="J101" s="26">
        <f>'Use bal 2015-16 '!BR103</f>
        <v>0</v>
      </c>
      <c r="K101" s="26">
        <f>'Use bal 2015-16 '!BW103</f>
        <v>1853298</v>
      </c>
      <c r="L101" s="26">
        <f>'Use bal 2015-16 '!BV103</f>
        <v>28234</v>
      </c>
      <c r="M101" s="26">
        <f>'Use bal 2015-16 '!BY103</f>
        <v>10845083</v>
      </c>
    </row>
    <row r="102" spans="1:13" x14ac:dyDescent="0.25">
      <c r="A102" s="8">
        <v>101</v>
      </c>
      <c r="B102" s="8" t="s">
        <v>179</v>
      </c>
      <c r="C102" s="26">
        <f>'Use bal 2015-16 '!AR104</f>
        <v>3680</v>
      </c>
      <c r="D102" s="26">
        <f>'Use bal 2015-16 '!G104</f>
        <v>1612</v>
      </c>
      <c r="E102" s="26">
        <f>SUM('Use bal 2015-16 '!H104,'Use bal 2015-16 '!I104,'Use bal 2015-16 '!AF104)</f>
        <v>141002</v>
      </c>
      <c r="F102" s="26">
        <f>'Use bal 2015-16 '!E104</f>
        <v>4425</v>
      </c>
      <c r="G102" s="26">
        <f>'Use bal 2015-16 '!AS104</f>
        <v>14314</v>
      </c>
      <c r="H102" s="26">
        <f>SUM('Use bal 2015-16 '!C104:BO104)</f>
        <v>1309364</v>
      </c>
      <c r="I102" s="26">
        <f>'Use bal 2015-16 '!BS104+'Use bal 2015-16 '!BP104</f>
        <v>8186</v>
      </c>
      <c r="J102" s="26">
        <f>'Use bal 2015-16 '!BR104</f>
        <v>1077644</v>
      </c>
      <c r="K102" s="26">
        <f>'Use bal 2015-16 '!BW104</f>
        <v>268426</v>
      </c>
      <c r="L102" s="26">
        <f>'Use bal 2015-16 '!BV104</f>
        <v>62340</v>
      </c>
      <c r="M102" s="26">
        <f>'Use bal 2015-16 '!BY104</f>
        <v>7514825</v>
      </c>
    </row>
    <row r="103" spans="1:13" x14ac:dyDescent="0.25">
      <c r="A103" s="8">
        <v>102</v>
      </c>
      <c r="B103" s="8" t="s">
        <v>180</v>
      </c>
      <c r="C103" s="26">
        <f>'Use bal 2015-16 '!AR105</f>
        <v>0</v>
      </c>
      <c r="D103" s="26">
        <f>'Use bal 2015-16 '!G105</f>
        <v>0</v>
      </c>
      <c r="E103" s="26">
        <f>SUM('Use bal 2015-16 '!H105,'Use bal 2015-16 '!I105,'Use bal 2015-16 '!AF105)</f>
        <v>0</v>
      </c>
      <c r="F103" s="26">
        <f>'Use bal 2015-16 '!E105</f>
        <v>0</v>
      </c>
      <c r="G103" s="26">
        <f>'Use bal 2015-16 '!AS105</f>
        <v>0</v>
      </c>
      <c r="H103" s="26">
        <f>SUM('Use bal 2015-16 '!C105:BO105)</f>
        <v>132748</v>
      </c>
      <c r="I103" s="26">
        <f>'Use bal 2015-16 '!BS105+'Use bal 2015-16 '!BP105</f>
        <v>0</v>
      </c>
      <c r="J103" s="26">
        <f>'Use bal 2015-16 '!BR105</f>
        <v>912063</v>
      </c>
      <c r="K103" s="26">
        <f>'Use bal 2015-16 '!BW105</f>
        <v>1597696</v>
      </c>
      <c r="L103" s="26">
        <f>'Use bal 2015-16 '!BV105</f>
        <v>68847</v>
      </c>
      <c r="M103" s="26">
        <f>'Use bal 2015-16 '!BY105</f>
        <v>11201115</v>
      </c>
    </row>
    <row r="104" spans="1:13" x14ac:dyDescent="0.25">
      <c r="A104" s="8">
        <v>103</v>
      </c>
      <c r="B104" s="8" t="s">
        <v>181</v>
      </c>
      <c r="C104" s="26">
        <f>'Use bal 2015-16 '!AR106</f>
        <v>0</v>
      </c>
      <c r="D104" s="26">
        <f>'Use bal 2015-16 '!G106</f>
        <v>0</v>
      </c>
      <c r="E104" s="26">
        <f>SUM('Use bal 2015-16 '!H106,'Use bal 2015-16 '!I106,'Use bal 2015-16 '!AF106)</f>
        <v>0</v>
      </c>
      <c r="F104" s="26">
        <f>'Use bal 2015-16 '!E106</f>
        <v>0</v>
      </c>
      <c r="G104" s="26">
        <f>'Use bal 2015-16 '!AS106</f>
        <v>0</v>
      </c>
      <c r="H104" s="26">
        <f>SUM('Use bal 2015-16 '!C106:BO106)</f>
        <v>632413</v>
      </c>
      <c r="I104" s="26">
        <f>'Use bal 2015-16 '!BS106+'Use bal 2015-16 '!BP106</f>
        <v>0</v>
      </c>
      <c r="J104" s="26">
        <f>'Use bal 2015-16 '!BR106</f>
        <v>97689</v>
      </c>
      <c r="K104" s="26">
        <f>'Use bal 2015-16 '!BW106</f>
        <v>88899</v>
      </c>
      <c r="L104" s="26">
        <f>'Use bal 2015-16 '!BV106</f>
        <v>467</v>
      </c>
      <c r="M104" s="26">
        <f>'Use bal 2015-16 '!BY106</f>
        <v>841153</v>
      </c>
    </row>
    <row r="105" spans="1:13" x14ac:dyDescent="0.25">
      <c r="A105" s="8">
        <v>104</v>
      </c>
      <c r="B105" s="8" t="s">
        <v>182</v>
      </c>
      <c r="C105" s="26">
        <f>'Use bal 2015-16 '!AR107</f>
        <v>0</v>
      </c>
      <c r="D105" s="26">
        <f>'Use bal 2015-16 '!G107</f>
        <v>0</v>
      </c>
      <c r="E105" s="26">
        <f>SUM('Use bal 2015-16 '!H107,'Use bal 2015-16 '!I107,'Use bal 2015-16 '!AF107)</f>
        <v>0</v>
      </c>
      <c r="F105" s="26">
        <f>'Use bal 2015-16 '!E107</f>
        <v>0</v>
      </c>
      <c r="G105" s="26">
        <f>'Use bal 2015-16 '!AS107</f>
        <v>0</v>
      </c>
      <c r="H105" s="26">
        <f>SUM('Use bal 2015-16 '!C107:BO107)</f>
        <v>715124</v>
      </c>
      <c r="I105" s="26">
        <f>'Use bal 2015-16 '!BS107+'Use bal 2015-16 '!BP107</f>
        <v>0</v>
      </c>
      <c r="J105" s="26">
        <f>'Use bal 2015-16 '!BR107</f>
        <v>748767</v>
      </c>
      <c r="K105" s="26">
        <f>'Use bal 2015-16 '!BW107</f>
        <v>1709384</v>
      </c>
      <c r="L105" s="26">
        <f>'Use bal 2015-16 '!BV107</f>
        <v>37721</v>
      </c>
      <c r="M105" s="26">
        <f>'Use bal 2015-16 '!BY107</f>
        <v>4866841</v>
      </c>
    </row>
    <row r="106" spans="1:13" x14ac:dyDescent="0.25">
      <c r="A106" s="8">
        <v>105</v>
      </c>
      <c r="B106" s="8" t="s">
        <v>183</v>
      </c>
      <c r="C106" s="26">
        <f>'Use bal 2015-16 '!AR108</f>
        <v>0</v>
      </c>
      <c r="D106" s="26">
        <f>'Use bal 2015-16 '!G108</f>
        <v>0</v>
      </c>
      <c r="E106" s="26">
        <f>SUM('Use bal 2015-16 '!H108,'Use bal 2015-16 '!I108,'Use bal 2015-16 '!AF108)</f>
        <v>0</v>
      </c>
      <c r="F106" s="26">
        <f>'Use bal 2015-16 '!E108</f>
        <v>0</v>
      </c>
      <c r="G106" s="26">
        <f>'Use bal 2015-16 '!AS108</f>
        <v>0</v>
      </c>
      <c r="H106" s="26">
        <f>SUM('Use bal 2015-16 '!C108:BO108)</f>
        <v>179877</v>
      </c>
      <c r="I106" s="26">
        <f>'Use bal 2015-16 '!BS108+'Use bal 2015-16 '!BP108</f>
        <v>0</v>
      </c>
      <c r="J106" s="26">
        <f>'Use bal 2015-16 '!BR108</f>
        <v>0</v>
      </c>
      <c r="K106" s="26">
        <f>'Use bal 2015-16 '!BW108</f>
        <v>72445</v>
      </c>
      <c r="L106" s="26">
        <f>'Use bal 2015-16 '!BV108</f>
        <v>29283</v>
      </c>
      <c r="M106" s="26">
        <f>'Use bal 2015-16 '!BY108</f>
        <v>2087593</v>
      </c>
    </row>
    <row r="107" spans="1:13" x14ac:dyDescent="0.25">
      <c r="A107" s="8">
        <v>106</v>
      </c>
      <c r="B107" s="8" t="s">
        <v>184</v>
      </c>
      <c r="C107" s="26">
        <f>'Use bal 2015-16 '!AR109</f>
        <v>567</v>
      </c>
      <c r="D107" s="26">
        <f>'Use bal 2015-16 '!G109</f>
        <v>109</v>
      </c>
      <c r="E107" s="26">
        <f>SUM('Use bal 2015-16 '!H109,'Use bal 2015-16 '!I109,'Use bal 2015-16 '!AF109)</f>
        <v>84</v>
      </c>
      <c r="F107" s="26">
        <f>'Use bal 2015-16 '!E109</f>
        <v>542</v>
      </c>
      <c r="G107" s="26">
        <f>'Use bal 2015-16 '!AS109</f>
        <v>588</v>
      </c>
      <c r="H107" s="26">
        <f>SUM('Use bal 2015-16 '!C109:BO109)</f>
        <v>235421.05000001192</v>
      </c>
      <c r="I107" s="26">
        <f>'Use bal 2015-16 '!BS109+'Use bal 2015-16 '!BP109</f>
        <v>305</v>
      </c>
      <c r="J107" s="26">
        <f>'Use bal 2015-16 '!BR109</f>
        <v>16444392</v>
      </c>
      <c r="K107" s="26">
        <f>'Use bal 2015-16 '!BW109</f>
        <v>6972834</v>
      </c>
      <c r="L107" s="26">
        <f>'Use bal 2015-16 '!BV109</f>
        <v>550200</v>
      </c>
      <c r="M107" s="26">
        <f>'Use bal 2015-16 '!BY109</f>
        <v>65638524</v>
      </c>
    </row>
    <row r="108" spans="1:13" x14ac:dyDescent="0.25">
      <c r="A108" s="8">
        <v>107</v>
      </c>
      <c r="B108" s="8" t="s">
        <v>185</v>
      </c>
      <c r="C108" s="26">
        <f>'Use bal 2015-16 '!AR110</f>
        <v>0</v>
      </c>
      <c r="D108" s="26">
        <f>'Use bal 2015-16 '!G110</f>
        <v>0</v>
      </c>
      <c r="E108" s="26">
        <f>SUM('Use bal 2015-16 '!H110,'Use bal 2015-16 '!I110,'Use bal 2015-16 '!AF110)</f>
        <v>0</v>
      </c>
      <c r="F108" s="26">
        <f>'Use bal 2015-16 '!E110</f>
        <v>36727</v>
      </c>
      <c r="G108" s="26">
        <f>'Use bal 2015-16 '!AS110</f>
        <v>0</v>
      </c>
      <c r="H108" s="26">
        <f>SUM('Use bal 2015-16 '!C110:BO110)</f>
        <v>4560532</v>
      </c>
      <c r="I108" s="26">
        <f>'Use bal 2015-16 '!BS110+'Use bal 2015-16 '!BP110</f>
        <v>561476</v>
      </c>
      <c r="J108" s="26">
        <f>'Use bal 2015-16 '!BR110</f>
        <v>7118121</v>
      </c>
      <c r="K108" s="26">
        <f>'Use bal 2015-16 '!BW110</f>
        <v>1431601</v>
      </c>
      <c r="L108" s="26">
        <f>'Use bal 2015-16 '!BV110</f>
        <v>132561</v>
      </c>
      <c r="M108" s="26">
        <f>'Use bal 2015-16 '!BY110</f>
        <v>15897609</v>
      </c>
    </row>
    <row r="109" spans="1:13" x14ac:dyDescent="0.25">
      <c r="A109" s="8">
        <v>108</v>
      </c>
      <c r="B109" s="8" t="s">
        <v>186</v>
      </c>
      <c r="C109" s="26">
        <f>'Use bal 2015-16 '!AR111</f>
        <v>0</v>
      </c>
      <c r="D109" s="26">
        <f>'Use bal 2015-16 '!G111</f>
        <v>0</v>
      </c>
      <c r="E109" s="26">
        <f>SUM('Use bal 2015-16 '!H111,'Use bal 2015-16 '!I111,'Use bal 2015-16 '!AF111)</f>
        <v>0</v>
      </c>
      <c r="F109" s="26">
        <f>'Use bal 2015-16 '!E111</f>
        <v>1539</v>
      </c>
      <c r="G109" s="26">
        <f>'Use bal 2015-16 '!AS111</f>
        <v>0</v>
      </c>
      <c r="H109" s="26">
        <f>SUM('Use bal 2015-16 '!C111:BO111)</f>
        <v>728014</v>
      </c>
      <c r="I109" s="26">
        <f>'Use bal 2015-16 '!BS111+'Use bal 2015-16 '!BP111</f>
        <v>119485</v>
      </c>
      <c r="J109" s="26">
        <f>'Use bal 2015-16 '!BR111</f>
        <v>2197811</v>
      </c>
      <c r="K109" s="26">
        <f>'Use bal 2015-16 '!BW111</f>
        <v>150306</v>
      </c>
      <c r="L109" s="26">
        <f>'Use bal 2015-16 '!BV111</f>
        <v>41874</v>
      </c>
      <c r="M109" s="26">
        <f>'Use bal 2015-16 '!BY111</f>
        <v>4531091</v>
      </c>
    </row>
    <row r="110" spans="1:13" x14ac:dyDescent="0.25">
      <c r="A110" s="8">
        <v>109</v>
      </c>
      <c r="B110" s="8" t="s">
        <v>187</v>
      </c>
      <c r="C110" s="26">
        <f>'Use bal 2015-16 '!AR112</f>
        <v>0</v>
      </c>
      <c r="D110" s="26">
        <f>'Use bal 2015-16 '!G112</f>
        <v>0</v>
      </c>
      <c r="E110" s="26">
        <f>SUM('Use bal 2015-16 '!H112,'Use bal 2015-16 '!I112,'Use bal 2015-16 '!AF112)</f>
        <v>0</v>
      </c>
      <c r="F110" s="26">
        <f>'Use bal 2015-16 '!E112</f>
        <v>0</v>
      </c>
      <c r="G110" s="26">
        <f>'Use bal 2015-16 '!AS112</f>
        <v>0</v>
      </c>
      <c r="H110" s="26">
        <f>SUM('Use bal 2015-16 '!C112:BO112)</f>
        <v>99720</v>
      </c>
      <c r="I110" s="26">
        <f>'Use bal 2015-16 '!BS112+'Use bal 2015-16 '!BP112</f>
        <v>26871</v>
      </c>
      <c r="J110" s="26">
        <f>'Use bal 2015-16 '!BR112</f>
        <v>0</v>
      </c>
      <c r="K110" s="26">
        <f>'Use bal 2015-16 '!BW112</f>
        <v>1524110</v>
      </c>
      <c r="L110" s="26">
        <f>'Use bal 2015-16 '!BV112</f>
        <v>4972</v>
      </c>
      <c r="M110" s="26">
        <f>'Use bal 2015-16 '!BY112</f>
        <v>3737471</v>
      </c>
    </row>
    <row r="111" spans="1:13" x14ac:dyDescent="0.25">
      <c r="A111" s="8">
        <v>110</v>
      </c>
      <c r="B111" s="8" t="s">
        <v>188</v>
      </c>
      <c r="C111" s="26">
        <f>'Use bal 2015-16 '!AR113</f>
        <v>0</v>
      </c>
      <c r="D111" s="26">
        <f>'Use bal 2015-16 '!G113</f>
        <v>0</v>
      </c>
      <c r="E111" s="26">
        <f>SUM('Use bal 2015-16 '!H113,'Use bal 2015-16 '!I113,'Use bal 2015-16 '!AF113)</f>
        <v>0</v>
      </c>
      <c r="F111" s="26">
        <f>'Use bal 2015-16 '!E113</f>
        <v>42818</v>
      </c>
      <c r="G111" s="26">
        <f>'Use bal 2015-16 '!AS113</f>
        <v>0</v>
      </c>
      <c r="H111" s="26">
        <f>SUM('Use bal 2015-16 '!C113:BO113)</f>
        <v>1405750</v>
      </c>
      <c r="I111" s="26">
        <f>'Use bal 2015-16 '!BS113+'Use bal 2015-16 '!BP113</f>
        <v>0</v>
      </c>
      <c r="J111" s="26">
        <f>'Use bal 2015-16 '!BR113</f>
        <v>35138</v>
      </c>
      <c r="K111" s="26">
        <f>'Use bal 2015-16 '!BW113</f>
        <v>206</v>
      </c>
      <c r="L111" s="26">
        <f>'Use bal 2015-16 '!BV113</f>
        <v>20252</v>
      </c>
      <c r="M111" s="26">
        <f>'Use bal 2015-16 '!BY113</f>
        <v>2655646</v>
      </c>
    </row>
    <row r="112" spans="1:13" x14ac:dyDescent="0.25">
      <c r="A112" s="8">
        <v>111</v>
      </c>
      <c r="B112" s="8" t="s">
        <v>189</v>
      </c>
      <c r="C112" s="26">
        <f>'Use bal 2015-16 '!AR114</f>
        <v>0</v>
      </c>
      <c r="D112" s="26">
        <f>'Use bal 2015-16 '!G114</f>
        <v>0</v>
      </c>
      <c r="E112" s="26">
        <f>SUM('Use bal 2015-16 '!H114,'Use bal 2015-16 '!I114,'Use bal 2015-16 '!AF114)</f>
        <v>0</v>
      </c>
      <c r="F112" s="26">
        <f>'Use bal 2015-16 '!E114</f>
        <v>0</v>
      </c>
      <c r="G112" s="26">
        <f>'Use bal 2015-16 '!AS114</f>
        <v>0</v>
      </c>
      <c r="H112" s="26">
        <f>SUM('Use bal 2015-16 '!C114:BO114)</f>
        <v>14385013</v>
      </c>
      <c r="I112" s="26">
        <f>'Use bal 2015-16 '!BS114+'Use bal 2015-16 '!BP114</f>
        <v>0</v>
      </c>
      <c r="J112" s="26">
        <f>'Use bal 2015-16 '!BR114</f>
        <v>0</v>
      </c>
      <c r="K112" s="26">
        <f>'Use bal 2015-16 '!BW114</f>
        <v>24326633</v>
      </c>
      <c r="L112" s="26">
        <f>'Use bal 2015-16 '!BV114</f>
        <v>305595</v>
      </c>
      <c r="M112" s="26">
        <f>'Use bal 2015-16 '!BY114</f>
        <v>59305541</v>
      </c>
    </row>
    <row r="113" spans="1:13" x14ac:dyDescent="0.25">
      <c r="A113" s="8">
        <v>112</v>
      </c>
      <c r="B113" s="8" t="s">
        <v>190</v>
      </c>
      <c r="C113" s="26">
        <f>'Use bal 2015-16 '!AR115</f>
        <v>637528</v>
      </c>
      <c r="D113" s="26">
        <f>'Use bal 2015-16 '!G115</f>
        <v>28324</v>
      </c>
      <c r="E113" s="26">
        <f>SUM('Use bal 2015-16 '!H115,'Use bal 2015-16 '!I115,'Use bal 2015-16 '!AF115)</f>
        <v>108151</v>
      </c>
      <c r="F113" s="26">
        <f>'Use bal 2015-16 '!E115</f>
        <v>828098</v>
      </c>
      <c r="G113" s="26">
        <f>'Use bal 2015-16 '!AS115</f>
        <v>136324</v>
      </c>
      <c r="H113" s="26">
        <f>SUM('Use bal 2015-16 '!C115:BO115)</f>
        <v>12578009</v>
      </c>
      <c r="I113" s="26">
        <f>'Use bal 2015-16 '!BS115+'Use bal 2015-16 '!BP115</f>
        <v>7823</v>
      </c>
      <c r="J113" s="26">
        <f>'Use bal 2015-16 '!BR115</f>
        <v>3609381</v>
      </c>
      <c r="K113" s="26">
        <f>'Use bal 2015-16 '!BW115</f>
        <v>1640979</v>
      </c>
      <c r="L113" s="26">
        <f>'Use bal 2015-16 '!BV115</f>
        <v>181486</v>
      </c>
      <c r="M113" s="26">
        <f>'Use bal 2015-16 '!BY115</f>
        <v>20958872</v>
      </c>
    </row>
    <row r="114" spans="1:13" x14ac:dyDescent="0.25">
      <c r="A114" s="8">
        <v>113</v>
      </c>
      <c r="B114" s="8" t="s">
        <v>191</v>
      </c>
      <c r="C114" s="26">
        <f>'Use bal 2015-16 '!AR116</f>
        <v>2836326</v>
      </c>
      <c r="D114" s="26">
        <f>'Use bal 2015-16 '!G116</f>
        <v>21254</v>
      </c>
      <c r="E114" s="26">
        <f>SUM('Use bal 2015-16 '!H116,'Use bal 2015-16 '!I116,'Use bal 2015-16 '!AF116)</f>
        <v>1325294</v>
      </c>
      <c r="F114" s="26">
        <f>'Use bal 2015-16 '!E116</f>
        <v>102555</v>
      </c>
      <c r="G114" s="26">
        <f>'Use bal 2015-16 '!AS116</f>
        <v>270020</v>
      </c>
      <c r="H114" s="26">
        <f>SUM('Use bal 2015-16 '!C116:BO116)</f>
        <v>28270649</v>
      </c>
      <c r="I114" s="26">
        <f>'Use bal 2015-16 '!BS116+'Use bal 2015-16 '!BP116</f>
        <v>1383789</v>
      </c>
      <c r="J114" s="26">
        <f>'Use bal 2015-16 '!BR116</f>
        <v>0</v>
      </c>
      <c r="K114" s="26">
        <f>'Use bal 2015-16 '!BW116</f>
        <v>598375</v>
      </c>
      <c r="L114" s="26">
        <f>'Use bal 2015-16 '!BV116</f>
        <v>8937762</v>
      </c>
      <c r="M114" s="26">
        <f>'Use bal 2015-16 '!BY116</f>
        <v>269000819</v>
      </c>
    </row>
    <row r="115" spans="1:13" x14ac:dyDescent="0.25">
      <c r="A115" s="8">
        <v>114</v>
      </c>
      <c r="B115" s="8" t="s">
        <v>44</v>
      </c>
      <c r="C115" s="26">
        <f>'Use bal 2015-16 '!AR117</f>
        <v>458591</v>
      </c>
      <c r="D115" s="26">
        <f>'Use bal 2015-16 '!G117</f>
        <v>40196</v>
      </c>
      <c r="E115" s="26">
        <f>SUM('Use bal 2015-16 '!H117,'Use bal 2015-16 '!I117,'Use bal 2015-16 '!AF117)</f>
        <v>1026166</v>
      </c>
      <c r="F115" s="26">
        <f>'Use bal 2015-16 '!E117</f>
        <v>207250</v>
      </c>
      <c r="G115" s="26">
        <f>'Use bal 2015-16 '!AS117</f>
        <v>353243</v>
      </c>
      <c r="H115" s="26">
        <f>SUM('Use bal 2015-16 '!C117:BO117)</f>
        <v>50841847</v>
      </c>
      <c r="I115" s="26">
        <f>'Use bal 2015-16 '!BS117+'Use bal 2015-16 '!BP117</f>
        <v>794518</v>
      </c>
      <c r="J115" s="26">
        <f>'Use bal 2015-16 '!BR117</f>
        <v>15986513</v>
      </c>
      <c r="K115" s="26">
        <f>'Use bal 2015-16 '!BW117</f>
        <v>222780</v>
      </c>
      <c r="L115" s="26">
        <f>'Use bal 2015-16 '!BV117</f>
        <v>0</v>
      </c>
      <c r="M115" s="26">
        <f>'Use bal 2015-16 '!BY117</f>
        <v>67845658</v>
      </c>
    </row>
    <row r="116" spans="1:13" x14ac:dyDescent="0.25">
      <c r="A116" s="8">
        <v>115</v>
      </c>
      <c r="B116" s="8" t="s">
        <v>45</v>
      </c>
      <c r="C116" s="26">
        <f>'Use bal 2015-16 '!AR118</f>
        <v>0</v>
      </c>
      <c r="D116" s="26">
        <f>'Use bal 2015-16 '!G118</f>
        <v>488</v>
      </c>
      <c r="E116" s="26">
        <f>SUM('Use bal 2015-16 '!H118,'Use bal 2015-16 '!I118,'Use bal 2015-16 '!AF118)</f>
        <v>49803</v>
      </c>
      <c r="F116" s="26">
        <f>'Use bal 2015-16 '!E118</f>
        <v>265</v>
      </c>
      <c r="G116" s="26">
        <f>'Use bal 2015-16 '!AS118</f>
        <v>0</v>
      </c>
      <c r="H116" s="26">
        <f>SUM('Use bal 2015-16 '!C118:BO118)</f>
        <v>1134494</v>
      </c>
      <c r="I116" s="26">
        <f>'Use bal 2015-16 '!BS118+'Use bal 2015-16 '!BP118</f>
        <v>0</v>
      </c>
      <c r="J116" s="26">
        <f>'Use bal 2015-16 '!BR118</f>
        <v>8196626</v>
      </c>
      <c r="K116" s="26">
        <f>'Use bal 2015-16 '!BW118</f>
        <v>0</v>
      </c>
      <c r="L116" s="26">
        <f>'Use bal 2015-16 '!BV118</f>
        <v>0</v>
      </c>
      <c r="M116" s="26">
        <f>'Use bal 2015-16 '!BY118</f>
        <v>9331120</v>
      </c>
    </row>
    <row r="117" spans="1:13" x14ac:dyDescent="0.25">
      <c r="A117" s="8">
        <v>116</v>
      </c>
      <c r="B117" s="8" t="s">
        <v>192</v>
      </c>
      <c r="C117" s="26">
        <f>'Use bal 2015-16 '!AR119</f>
        <v>1857852</v>
      </c>
      <c r="D117" s="26">
        <f>'Use bal 2015-16 '!G119</f>
        <v>49993</v>
      </c>
      <c r="E117" s="26">
        <f>SUM('Use bal 2015-16 '!H119,'Use bal 2015-16 '!I119,'Use bal 2015-16 '!AF119)</f>
        <v>3423</v>
      </c>
      <c r="F117" s="26">
        <f>'Use bal 2015-16 '!E119</f>
        <v>58305</v>
      </c>
      <c r="G117" s="26">
        <f>'Use bal 2015-16 '!AS119</f>
        <v>205346</v>
      </c>
      <c r="H117" s="26">
        <f>SUM('Use bal 2015-16 '!C119:BO119)</f>
        <v>8126301</v>
      </c>
      <c r="I117" s="26">
        <f>'Use bal 2015-16 '!BS119+'Use bal 2015-16 '!BP119</f>
        <v>970430</v>
      </c>
      <c r="J117" s="26">
        <f>'Use bal 2015-16 '!BR119</f>
        <v>1825156</v>
      </c>
      <c r="K117" s="26">
        <f>'Use bal 2015-16 '!BW119</f>
        <v>0</v>
      </c>
      <c r="L117" s="26">
        <f>'Use bal 2015-16 '!BV119</f>
        <v>0</v>
      </c>
      <c r="M117" s="26">
        <f>'Use bal 2015-16 '!BY119</f>
        <v>10921887</v>
      </c>
    </row>
    <row r="118" spans="1:13" x14ac:dyDescent="0.25">
      <c r="A118" s="8">
        <v>117</v>
      </c>
      <c r="B118" s="8" t="s">
        <v>54</v>
      </c>
      <c r="C118" s="26">
        <f>'Use bal 2015-16 '!AR120</f>
        <v>0</v>
      </c>
      <c r="D118" s="26">
        <f>'Use bal 2015-16 '!G120</f>
        <v>0</v>
      </c>
      <c r="E118" s="26">
        <f>SUM('Use bal 2015-16 '!H120,'Use bal 2015-16 '!I120,'Use bal 2015-16 '!AF120)</f>
        <v>0</v>
      </c>
      <c r="F118" s="26">
        <f>'Use bal 2015-16 '!E120</f>
        <v>0</v>
      </c>
      <c r="G118" s="26">
        <f>'Use bal 2015-16 '!AS120</f>
        <v>0</v>
      </c>
      <c r="H118" s="26">
        <f>SUM('Use bal 2015-16 '!C120:BO120)</f>
        <v>0</v>
      </c>
      <c r="I118" s="26">
        <f>'Use bal 2015-16 '!BS120+'Use bal 2015-16 '!BP120</f>
        <v>0</v>
      </c>
      <c r="J118" s="26">
        <f>'Use bal 2015-16 '!BR120</f>
        <v>0</v>
      </c>
      <c r="K118" s="26">
        <f>'Use bal 2015-16 '!BW120</f>
        <v>0</v>
      </c>
      <c r="L118" s="26">
        <f>'Use bal 2015-16 '!BV120</f>
        <v>0</v>
      </c>
      <c r="M118" s="26">
        <f>'Use bal 2015-16 '!BY120</f>
        <v>0</v>
      </c>
    </row>
    <row r="119" spans="1:13" x14ac:dyDescent="0.25">
      <c r="A119" s="8">
        <v>118</v>
      </c>
      <c r="B119" s="8" t="s">
        <v>193</v>
      </c>
      <c r="C119" s="26">
        <f>'Use bal 2015-16 '!AR121</f>
        <v>0</v>
      </c>
      <c r="D119" s="26">
        <f>'Use bal 2015-16 '!G121</f>
        <v>299115</v>
      </c>
      <c r="E119" s="26">
        <f>SUM('Use bal 2015-16 '!H121,'Use bal 2015-16 '!I121,'Use bal 2015-16 '!AF121)</f>
        <v>3504214</v>
      </c>
      <c r="F119" s="26">
        <f>'Use bal 2015-16 '!E121</f>
        <v>13556</v>
      </c>
      <c r="G119" s="26">
        <f>'Use bal 2015-16 '!AS121</f>
        <v>0</v>
      </c>
      <c r="H119" s="26">
        <f>SUM('Use bal 2015-16 '!C121:BO121)</f>
        <v>9573372</v>
      </c>
      <c r="I119" s="26">
        <f>'Use bal 2015-16 '!BS121+'Use bal 2015-16 '!BP121</f>
        <v>0</v>
      </c>
      <c r="J119" s="26">
        <f>'Use bal 2015-16 '!BR121</f>
        <v>3444415</v>
      </c>
      <c r="K119" s="26">
        <f>'Use bal 2015-16 '!BW121</f>
        <v>0</v>
      </c>
      <c r="L119" s="26">
        <f>'Use bal 2015-16 '!BV121</f>
        <v>0</v>
      </c>
      <c r="M119" s="26">
        <f>'Use bal 2015-16 '!BY121</f>
        <v>13017787</v>
      </c>
    </row>
    <row r="120" spans="1:13" x14ac:dyDescent="0.25">
      <c r="A120" s="8">
        <v>119</v>
      </c>
      <c r="B120" s="8" t="s">
        <v>55</v>
      </c>
      <c r="C120" s="26">
        <f>'Use bal 2015-16 '!AR122</f>
        <v>722226</v>
      </c>
      <c r="D120" s="26">
        <f>'Use bal 2015-16 '!G122</f>
        <v>515</v>
      </c>
      <c r="E120" s="26">
        <f>SUM('Use bal 2015-16 '!H122,'Use bal 2015-16 '!I122,'Use bal 2015-16 '!AF122)</f>
        <v>186</v>
      </c>
      <c r="F120" s="26">
        <f>'Use bal 2015-16 '!E122</f>
        <v>74003</v>
      </c>
      <c r="G120" s="26">
        <f>'Use bal 2015-16 '!AS122</f>
        <v>89961</v>
      </c>
      <c r="H120" s="26">
        <f>SUM('Use bal 2015-16 '!C122:BO122)</f>
        <v>12883138</v>
      </c>
      <c r="I120" s="26">
        <f>'Use bal 2015-16 '!BS122+'Use bal 2015-16 '!BP122</f>
        <v>398908</v>
      </c>
      <c r="J120" s="26">
        <f>'Use bal 2015-16 '!BR122</f>
        <v>24077708</v>
      </c>
      <c r="K120" s="26">
        <f>'Use bal 2015-16 '!BW122</f>
        <v>0</v>
      </c>
      <c r="L120" s="26">
        <f>'Use bal 2015-16 '!BV122</f>
        <v>0</v>
      </c>
      <c r="M120" s="26">
        <f>'Use bal 2015-16 '!BY122</f>
        <v>37359754</v>
      </c>
    </row>
    <row r="121" spans="1:13" x14ac:dyDescent="0.25">
      <c r="A121" s="8">
        <v>120</v>
      </c>
      <c r="B121" s="8" t="s">
        <v>47</v>
      </c>
      <c r="C121" s="26">
        <f>'Use bal 2015-16 '!AR123</f>
        <v>116023</v>
      </c>
      <c r="D121" s="26">
        <f>'Use bal 2015-16 '!G123</f>
        <v>10720</v>
      </c>
      <c r="E121" s="26">
        <f>SUM('Use bal 2015-16 '!H123,'Use bal 2015-16 '!I123,'Use bal 2015-16 '!AF123)</f>
        <v>145189</v>
      </c>
      <c r="F121" s="26">
        <f>'Use bal 2015-16 '!E123</f>
        <v>0</v>
      </c>
      <c r="G121" s="26">
        <f>'Use bal 2015-16 '!AS123</f>
        <v>9768</v>
      </c>
      <c r="H121" s="26">
        <f>SUM('Use bal 2015-16 '!C123:BO123)</f>
        <v>897940</v>
      </c>
      <c r="I121" s="26">
        <f>'Use bal 2015-16 '!BS123+'Use bal 2015-16 '!BP123</f>
        <v>28238</v>
      </c>
      <c r="J121" s="26">
        <f>'Use bal 2015-16 '!BR123</f>
        <v>4349620</v>
      </c>
      <c r="K121" s="26">
        <f>'Use bal 2015-16 '!BW123</f>
        <v>0</v>
      </c>
      <c r="L121" s="26">
        <f>'Use bal 2015-16 '!BV123</f>
        <v>0</v>
      </c>
      <c r="M121" s="26">
        <f>'Use bal 2015-16 '!BY123</f>
        <v>5275798</v>
      </c>
    </row>
    <row r="122" spans="1:13" x14ac:dyDescent="0.25">
      <c r="A122" s="8">
        <v>121</v>
      </c>
      <c r="B122" s="8" t="s">
        <v>194</v>
      </c>
      <c r="C122" s="26">
        <f>'Use bal 2015-16 '!AR124</f>
        <v>60</v>
      </c>
      <c r="D122" s="26">
        <f>'Use bal 2015-16 '!G124</f>
        <v>1361</v>
      </c>
      <c r="E122" s="26">
        <f>SUM('Use bal 2015-16 '!H124,'Use bal 2015-16 '!I124,'Use bal 2015-16 '!AF124)</f>
        <v>820186</v>
      </c>
      <c r="F122" s="26">
        <f>'Use bal 2015-16 '!E124</f>
        <v>597840</v>
      </c>
      <c r="G122" s="26">
        <f>'Use bal 2015-16 '!AS124</f>
        <v>6</v>
      </c>
      <c r="H122" s="26">
        <f>SUM('Use bal 2015-16 '!C124:BO124)</f>
        <v>5327977</v>
      </c>
      <c r="I122" s="26">
        <f>'Use bal 2015-16 '!BS124+'Use bal 2015-16 '!BP124</f>
        <v>186071</v>
      </c>
      <c r="J122" s="26">
        <f>'Use bal 2015-16 '!BR124</f>
        <v>37794325</v>
      </c>
      <c r="K122" s="26">
        <f>'Use bal 2015-16 '!BW124</f>
        <v>0</v>
      </c>
      <c r="L122" s="26">
        <f>'Use bal 2015-16 '!BV124</f>
        <v>0</v>
      </c>
      <c r="M122" s="26">
        <f>'Use bal 2015-16 '!BY124</f>
        <v>43308373</v>
      </c>
    </row>
    <row r="123" spans="1:13" x14ac:dyDescent="0.25">
      <c r="A123" s="8">
        <v>122</v>
      </c>
      <c r="B123" s="8" t="s">
        <v>195</v>
      </c>
      <c r="C123" s="26">
        <f>'Use bal 2015-16 '!AR125</f>
        <v>7112</v>
      </c>
      <c r="D123" s="26">
        <f>'Use bal 2015-16 '!G125</f>
        <v>103</v>
      </c>
      <c r="E123" s="26">
        <f>SUM('Use bal 2015-16 '!H125,'Use bal 2015-16 '!I125,'Use bal 2015-16 '!AF125)</f>
        <v>0</v>
      </c>
      <c r="F123" s="26">
        <f>'Use bal 2015-16 '!E125</f>
        <v>0</v>
      </c>
      <c r="G123" s="26">
        <f>'Use bal 2015-16 '!AS125</f>
        <v>975</v>
      </c>
      <c r="H123" s="26">
        <f>SUM('Use bal 2015-16 '!C125:BO125)</f>
        <v>4431763</v>
      </c>
      <c r="I123" s="26">
        <f>'Use bal 2015-16 '!BS125+'Use bal 2015-16 '!BP125</f>
        <v>1345662</v>
      </c>
      <c r="J123" s="26">
        <f>'Use bal 2015-16 '!BR125</f>
        <v>993455</v>
      </c>
      <c r="K123" s="26">
        <f>'Use bal 2015-16 '!BW125</f>
        <v>2602556</v>
      </c>
      <c r="L123" s="26">
        <f>'Use bal 2015-16 '!BV125</f>
        <v>0</v>
      </c>
      <c r="M123" s="26">
        <f>'Use bal 2015-16 '!BY125</f>
        <v>9373436</v>
      </c>
    </row>
    <row r="124" spans="1:13" x14ac:dyDescent="0.25">
      <c r="A124" s="8">
        <v>123</v>
      </c>
      <c r="B124" s="8" t="s">
        <v>49</v>
      </c>
      <c r="C124" s="26">
        <f>'Use bal 2015-16 '!AR126</f>
        <v>5</v>
      </c>
      <c r="D124" s="26">
        <f>'Use bal 2015-16 '!G126</f>
        <v>0</v>
      </c>
      <c r="E124" s="26">
        <f>SUM('Use bal 2015-16 '!H126,'Use bal 2015-16 '!I126,'Use bal 2015-16 '!AF126)</f>
        <v>0</v>
      </c>
      <c r="F124" s="26">
        <f>'Use bal 2015-16 '!E126</f>
        <v>0</v>
      </c>
      <c r="G124" s="26">
        <f>'Use bal 2015-16 '!AS126</f>
        <v>0</v>
      </c>
      <c r="H124" s="26">
        <f>SUM('Use bal 2015-16 '!C126:BO126)</f>
        <v>27114</v>
      </c>
      <c r="I124" s="26">
        <f>'Use bal 2015-16 '!BS126+'Use bal 2015-16 '!BP126</f>
        <v>4862</v>
      </c>
      <c r="J124" s="26">
        <f>'Use bal 2015-16 '!BR126</f>
        <v>442911</v>
      </c>
      <c r="K124" s="26">
        <f>'Use bal 2015-16 '!BW126</f>
        <v>4510349</v>
      </c>
      <c r="L124" s="26">
        <f>'Use bal 2015-16 '!BV126</f>
        <v>0</v>
      </c>
      <c r="M124" s="26">
        <f>'Use bal 2015-16 '!BY126</f>
        <v>4985236</v>
      </c>
    </row>
    <row r="125" spans="1:13" x14ac:dyDescent="0.25">
      <c r="A125" s="8">
        <v>124</v>
      </c>
      <c r="B125" s="8" t="s">
        <v>196</v>
      </c>
      <c r="C125" s="26">
        <f>'Use bal 2015-16 '!AR127</f>
        <v>0</v>
      </c>
      <c r="D125" s="26">
        <f>'Use bal 2015-16 '!G127</f>
        <v>208558</v>
      </c>
      <c r="E125" s="26">
        <f>SUM('Use bal 2015-16 '!H127,'Use bal 2015-16 '!I127,'Use bal 2015-16 '!AF127)</f>
        <v>0</v>
      </c>
      <c r="F125" s="26">
        <f>'Use bal 2015-16 '!E127</f>
        <v>0</v>
      </c>
      <c r="G125" s="26">
        <f>'Use bal 2015-16 '!AS127</f>
        <v>0</v>
      </c>
      <c r="H125" s="26">
        <f>SUM('Use bal 2015-16 '!C127:BO127)</f>
        <v>3066853</v>
      </c>
      <c r="I125" s="26">
        <f>'Use bal 2015-16 '!BS127+'Use bal 2015-16 '!BP127</f>
        <v>0</v>
      </c>
      <c r="J125" s="26">
        <f>'Use bal 2015-16 '!BR127</f>
        <v>1791</v>
      </c>
      <c r="K125" s="26">
        <f>'Use bal 2015-16 '!BW127</f>
        <v>0</v>
      </c>
      <c r="L125" s="26">
        <f>'Use bal 2015-16 '!BV127</f>
        <v>0</v>
      </c>
      <c r="M125" s="26">
        <f>'Use bal 2015-16 '!BY127</f>
        <v>3068644</v>
      </c>
    </row>
    <row r="126" spans="1:13" x14ac:dyDescent="0.25">
      <c r="A126" s="8">
        <v>125</v>
      </c>
      <c r="B126" s="8" t="s">
        <v>197</v>
      </c>
      <c r="C126" s="26">
        <f>'Use bal 2015-16 '!AR128</f>
        <v>0</v>
      </c>
      <c r="D126" s="26">
        <f>'Use bal 2015-16 '!G128</f>
        <v>0</v>
      </c>
      <c r="E126" s="26">
        <f>SUM('Use bal 2015-16 '!H128,'Use bal 2015-16 '!I128,'Use bal 2015-16 '!AF128)</f>
        <v>0</v>
      </c>
      <c r="F126" s="26">
        <f>'Use bal 2015-16 '!E128</f>
        <v>25</v>
      </c>
      <c r="G126" s="26">
        <f>'Use bal 2015-16 '!AS128</f>
        <v>0</v>
      </c>
      <c r="H126" s="26">
        <f>SUM('Use bal 2015-16 '!C128:BO128)</f>
        <v>1033373</v>
      </c>
      <c r="I126" s="26">
        <f>'Use bal 2015-16 '!BS128+'Use bal 2015-16 '!BP128</f>
        <v>134438</v>
      </c>
      <c r="J126" s="26">
        <f>'Use bal 2015-16 '!BR128</f>
        <v>0</v>
      </c>
      <c r="K126" s="26">
        <f>'Use bal 2015-16 '!BW128</f>
        <v>0</v>
      </c>
      <c r="L126" s="26">
        <f>'Use bal 2015-16 '!BV128</f>
        <v>0</v>
      </c>
      <c r="M126" s="26">
        <f>'Use bal 2015-16 '!BY128</f>
        <v>1167811</v>
      </c>
    </row>
    <row r="127" spans="1:13" x14ac:dyDescent="0.25">
      <c r="A127" s="8">
        <v>126</v>
      </c>
      <c r="B127" s="8" t="s">
        <v>198</v>
      </c>
      <c r="C127" s="26">
        <f>'Use bal 2015-16 '!AR129</f>
        <v>2873728</v>
      </c>
      <c r="D127" s="26">
        <f>'Use bal 2015-16 '!G129</f>
        <v>2488</v>
      </c>
      <c r="E127" s="26">
        <f>SUM('Use bal 2015-16 '!H129,'Use bal 2015-16 '!I129,'Use bal 2015-16 '!AF129)</f>
        <v>20067</v>
      </c>
      <c r="F127" s="26">
        <f>'Use bal 2015-16 '!E129</f>
        <v>112409</v>
      </c>
      <c r="G127" s="26">
        <f>'Use bal 2015-16 '!AS129</f>
        <v>368855</v>
      </c>
      <c r="H127" s="26">
        <f>SUM('Use bal 2015-16 '!C129:BO129)</f>
        <v>30627830</v>
      </c>
      <c r="I127" s="26">
        <f>'Use bal 2015-16 '!BS129+'Use bal 2015-16 '!BP129</f>
        <v>0</v>
      </c>
      <c r="J127" s="26">
        <f>'Use bal 2015-16 '!BR129</f>
        <v>25588236</v>
      </c>
      <c r="K127" s="26">
        <f>'Use bal 2015-16 '!BW129</f>
        <v>1322945</v>
      </c>
      <c r="L127" s="26">
        <f>'Use bal 2015-16 '!BV129</f>
        <v>0</v>
      </c>
      <c r="M127" s="26">
        <f>'Use bal 2015-16 '!BY129</f>
        <v>57539011</v>
      </c>
    </row>
    <row r="128" spans="1:13" x14ac:dyDescent="0.25">
      <c r="A128" s="8">
        <v>127</v>
      </c>
      <c r="B128" s="8" t="s">
        <v>199</v>
      </c>
      <c r="C128" s="26">
        <f>'Use bal 2015-16 '!AR130</f>
        <v>2012986</v>
      </c>
      <c r="D128" s="26">
        <f>'Use bal 2015-16 '!G130</f>
        <v>44709</v>
      </c>
      <c r="E128" s="26">
        <f>SUM('Use bal 2015-16 '!H130,'Use bal 2015-16 '!I130,'Use bal 2015-16 '!AF130)</f>
        <v>1535931</v>
      </c>
      <c r="F128" s="26">
        <f>'Use bal 2015-16 '!E130</f>
        <v>31924</v>
      </c>
      <c r="G128" s="26">
        <f>'Use bal 2015-16 '!AS130</f>
        <v>83927</v>
      </c>
      <c r="H128" s="26">
        <f>SUM('Use bal 2015-16 '!C130:BO130)</f>
        <v>56653763</v>
      </c>
      <c r="I128" s="26">
        <f>'Use bal 2015-16 '!BS130+'Use bal 2015-16 '!BP130</f>
        <v>0</v>
      </c>
      <c r="J128" s="26">
        <f>'Use bal 2015-16 '!BR130</f>
        <v>26345389</v>
      </c>
      <c r="K128" s="26">
        <f>'Use bal 2015-16 '!BW130</f>
        <v>4450101</v>
      </c>
      <c r="L128" s="26">
        <f>'Use bal 2015-16 '!BV130</f>
        <v>0</v>
      </c>
      <c r="M128" s="26">
        <f>'Use bal 2015-16 '!BY130</f>
        <v>87449253</v>
      </c>
    </row>
    <row r="129" spans="1:13" x14ac:dyDescent="0.25">
      <c r="A129" s="8">
        <v>128</v>
      </c>
      <c r="B129" s="8" t="s">
        <v>200</v>
      </c>
      <c r="C129" s="26">
        <f>'Use bal 2015-16 '!AR131</f>
        <v>36089</v>
      </c>
      <c r="D129" s="26">
        <f>'Use bal 2015-16 '!G131</f>
        <v>281</v>
      </c>
      <c r="E129" s="26">
        <f>SUM('Use bal 2015-16 '!H131,'Use bal 2015-16 '!I131,'Use bal 2015-16 '!AF131)</f>
        <v>70240</v>
      </c>
      <c r="F129" s="26">
        <f>'Use bal 2015-16 '!E131</f>
        <v>1058</v>
      </c>
      <c r="G129" s="26">
        <f>'Use bal 2015-16 '!AS131</f>
        <v>4421</v>
      </c>
      <c r="H129" s="26">
        <f>SUM('Use bal 2015-16 '!C131:BO131)</f>
        <v>4640575</v>
      </c>
      <c r="I129" s="26">
        <f>'Use bal 2015-16 '!BS131+'Use bal 2015-16 '!BP131</f>
        <v>0</v>
      </c>
      <c r="J129" s="26">
        <f>'Use bal 2015-16 '!BR131</f>
        <v>13165577</v>
      </c>
      <c r="K129" s="26">
        <f>'Use bal 2015-16 '!BW131</f>
        <v>1967893</v>
      </c>
      <c r="L129" s="26">
        <f>'Use bal 2015-16 '!BV131</f>
        <v>0</v>
      </c>
      <c r="M129" s="26">
        <f>'Use bal 2015-16 '!BY131</f>
        <v>19774045</v>
      </c>
    </row>
    <row r="130" spans="1:13" x14ac:dyDescent="0.25">
      <c r="A130" s="8">
        <v>129</v>
      </c>
      <c r="B130" s="8" t="s">
        <v>58</v>
      </c>
      <c r="C130" s="26">
        <f>'Use bal 2015-16 '!AR132</f>
        <v>0</v>
      </c>
      <c r="D130" s="26">
        <f>'Use bal 2015-16 '!G132</f>
        <v>0</v>
      </c>
      <c r="E130" s="26">
        <f>SUM('Use bal 2015-16 '!H132,'Use bal 2015-16 '!I132,'Use bal 2015-16 '!AF132)</f>
        <v>0</v>
      </c>
      <c r="F130" s="26">
        <f>'Use bal 2015-16 '!E132</f>
        <v>0</v>
      </c>
      <c r="G130" s="26">
        <f>'Use bal 2015-16 '!AS132</f>
        <v>0</v>
      </c>
      <c r="H130" s="26">
        <f>SUM('Use bal 2015-16 '!C132:BO132)</f>
        <v>0</v>
      </c>
      <c r="I130" s="26">
        <f>'Use bal 2015-16 '!BS132+'Use bal 2015-16 '!BP132</f>
        <v>0</v>
      </c>
      <c r="J130" s="26">
        <f>'Use bal 2015-16 '!BR132</f>
        <v>86550702</v>
      </c>
      <c r="K130" s="26">
        <f>'Use bal 2015-16 '!BW132</f>
        <v>0</v>
      </c>
      <c r="L130" s="26">
        <f>'Use bal 2015-16 '!BV132</f>
        <v>0</v>
      </c>
      <c r="M130" s="26">
        <f>'Use bal 2015-16 '!BY132</f>
        <v>86550702</v>
      </c>
    </row>
    <row r="131" spans="1:13" x14ac:dyDescent="0.25">
      <c r="A131" s="8">
        <v>130</v>
      </c>
      <c r="B131" s="8" t="s">
        <v>201</v>
      </c>
      <c r="C131" s="26">
        <f>'Use bal 2015-16 '!AR133</f>
        <v>0</v>
      </c>
      <c r="D131" s="26">
        <f>'Use bal 2015-16 '!G133</f>
        <v>0</v>
      </c>
      <c r="E131" s="26">
        <f>SUM('Use bal 2015-16 '!H133,'Use bal 2015-16 '!I133,'Use bal 2015-16 '!AF133)</f>
        <v>433222</v>
      </c>
      <c r="F131" s="26">
        <f>'Use bal 2015-16 '!E133</f>
        <v>0</v>
      </c>
      <c r="G131" s="26">
        <f>'Use bal 2015-16 '!AS133</f>
        <v>0</v>
      </c>
      <c r="H131" s="26">
        <f>SUM('Use bal 2015-16 '!C133:BO133)</f>
        <v>23475555</v>
      </c>
      <c r="I131" s="26">
        <f>'Use bal 2015-16 '!BS133+'Use bal 2015-16 '!BP133</f>
        <v>0</v>
      </c>
      <c r="J131" s="26">
        <f>'Use bal 2015-16 '!BR133</f>
        <v>0</v>
      </c>
      <c r="K131" s="26">
        <f>'Use bal 2015-16 '!BW133</f>
        <v>0</v>
      </c>
      <c r="L131" s="26">
        <f>'Use bal 2015-16 '!BV133</f>
        <v>0</v>
      </c>
      <c r="M131" s="26">
        <f>'Use bal 2015-16 '!BY133</f>
        <v>23475555</v>
      </c>
    </row>
    <row r="132" spans="1:13" x14ac:dyDescent="0.25">
      <c r="A132" s="8">
        <v>131</v>
      </c>
      <c r="B132" s="8" t="s">
        <v>202</v>
      </c>
      <c r="C132" s="26">
        <f>'Use bal 2015-16 '!AR134</f>
        <v>0</v>
      </c>
      <c r="D132" s="26">
        <f>'Use bal 2015-16 '!G134</f>
        <v>3677</v>
      </c>
      <c r="E132" s="26">
        <f>SUM('Use bal 2015-16 '!H134,'Use bal 2015-16 '!I134,'Use bal 2015-16 '!AF134)</f>
        <v>274577</v>
      </c>
      <c r="F132" s="26">
        <f>'Use bal 2015-16 '!E134</f>
        <v>0</v>
      </c>
      <c r="G132" s="26">
        <f>'Use bal 2015-16 '!AS134</f>
        <v>0</v>
      </c>
      <c r="H132" s="26">
        <f>SUM('Use bal 2015-16 '!C134:BO134)</f>
        <v>2064485</v>
      </c>
      <c r="I132" s="26">
        <f>'Use bal 2015-16 '!BS134+'Use bal 2015-16 '!BP134</f>
        <v>0</v>
      </c>
      <c r="J132" s="26">
        <f>'Use bal 2015-16 '!BR134</f>
        <v>0</v>
      </c>
      <c r="K132" s="26">
        <f>'Use bal 2015-16 '!BW134</f>
        <v>0</v>
      </c>
      <c r="L132" s="26">
        <f>'Use bal 2015-16 '!BV134</f>
        <v>0</v>
      </c>
      <c r="M132" s="26">
        <f>'Use bal 2015-16 '!BY134</f>
        <v>2064485</v>
      </c>
    </row>
    <row r="133" spans="1:13" x14ac:dyDescent="0.25">
      <c r="A133" s="8">
        <v>132</v>
      </c>
      <c r="B133" s="8" t="s">
        <v>203</v>
      </c>
      <c r="C133" s="26">
        <f>'Use bal 2015-16 '!AR135</f>
        <v>0</v>
      </c>
      <c r="D133" s="26">
        <f>'Use bal 2015-16 '!G135</f>
        <v>0</v>
      </c>
      <c r="E133" s="26">
        <f>SUM('Use bal 2015-16 '!H135,'Use bal 2015-16 '!I135,'Use bal 2015-16 '!AF135)</f>
        <v>0</v>
      </c>
      <c r="F133" s="26">
        <f>'Use bal 2015-16 '!E135</f>
        <v>0</v>
      </c>
      <c r="G133" s="26">
        <f>'Use bal 2015-16 '!AS135</f>
        <v>0</v>
      </c>
      <c r="H133" s="26">
        <f>SUM('Use bal 2015-16 '!C135:BO135)</f>
        <v>0</v>
      </c>
      <c r="I133" s="26">
        <f>'Use bal 2015-16 '!BS135+'Use bal 2015-16 '!BP135</f>
        <v>0</v>
      </c>
      <c r="J133" s="26">
        <f>'Use bal 2015-16 '!BR135</f>
        <v>0</v>
      </c>
      <c r="K133" s="26">
        <f>'Use bal 2015-16 '!BW135</f>
        <v>4073670.95</v>
      </c>
      <c r="L133" s="26">
        <f>'Use bal 2015-16 '!BV135</f>
        <v>0</v>
      </c>
      <c r="M133" s="26">
        <f>'Use bal 2015-16 '!BY135</f>
        <v>8667385</v>
      </c>
    </row>
    <row r="134" spans="1:13" x14ac:dyDescent="0.25">
      <c r="A134" s="8">
        <v>133</v>
      </c>
      <c r="B134" s="8" t="s">
        <v>204</v>
      </c>
      <c r="C134" s="26">
        <f>'Use bal 2015-16 '!AR136</f>
        <v>303978</v>
      </c>
      <c r="D134" s="26">
        <f>'Use bal 2015-16 '!G136</f>
        <v>20230</v>
      </c>
      <c r="E134" s="26">
        <f>SUM('Use bal 2015-16 '!H136,'Use bal 2015-16 '!I136,'Use bal 2015-16 '!AF136)</f>
        <v>5351</v>
      </c>
      <c r="F134" s="26">
        <f>'Use bal 2015-16 '!E136</f>
        <v>106831</v>
      </c>
      <c r="G134" s="26">
        <f>'Use bal 2015-16 '!AS136</f>
        <v>0</v>
      </c>
      <c r="H134" s="26">
        <f>SUM('Use bal 2015-16 '!C136:BO136)</f>
        <v>3622458</v>
      </c>
      <c r="I134" s="26">
        <f>'Use bal 2015-16 '!BS136+'Use bal 2015-16 '!BP136</f>
        <v>41856</v>
      </c>
      <c r="J134" s="26">
        <f>'Use bal 2015-16 '!BR136</f>
        <v>3864748</v>
      </c>
      <c r="K134" s="26">
        <f>'Use bal 2015-16 '!BW136</f>
        <v>0</v>
      </c>
      <c r="L134" s="26">
        <f>'Use bal 2015-16 '!BV136</f>
        <v>0</v>
      </c>
      <c r="M134" s="26">
        <f>'Use bal 2015-16 '!BY136</f>
        <v>7529062</v>
      </c>
    </row>
    <row r="135" spans="1:13" x14ac:dyDescent="0.25">
      <c r="A135" s="8">
        <v>134</v>
      </c>
      <c r="B135" s="8" t="s">
        <v>63</v>
      </c>
      <c r="C135" s="26">
        <f>'Use bal 2015-16 '!AR137</f>
        <v>4109610</v>
      </c>
      <c r="D135" s="26">
        <f>'Use bal 2015-16 '!G137</f>
        <v>1247108</v>
      </c>
      <c r="E135" s="26">
        <f>SUM('Use bal 2015-16 '!H137,'Use bal 2015-16 '!I137,'Use bal 2015-16 '!AF137)</f>
        <v>1462545</v>
      </c>
      <c r="F135" s="26">
        <f>'Use bal 2015-16 '!E137</f>
        <v>233760</v>
      </c>
      <c r="G135" s="26">
        <f>'Use bal 2015-16 '!AS137</f>
        <v>588982</v>
      </c>
      <c r="H135" s="26">
        <f>SUM('Use bal 2015-16 '!C137:BO137)</f>
        <v>62984863.949999981</v>
      </c>
      <c r="I135" s="26">
        <f>'Use bal 2015-16 '!BS137+'Use bal 2015-16 '!BP137</f>
        <v>1113666</v>
      </c>
      <c r="J135" s="26">
        <f>'Use bal 2015-16 '!BR137</f>
        <v>6204141</v>
      </c>
      <c r="K135" s="26">
        <f>'Use bal 2015-16 '!BW137</f>
        <v>16521529.050000012</v>
      </c>
      <c r="L135" s="26">
        <f>'Use bal 2015-16 '!BV137</f>
        <v>0</v>
      </c>
      <c r="M135" s="26">
        <f>'Use bal 2015-16 '!BY137</f>
        <v>86824200</v>
      </c>
    </row>
    <row r="136" spans="1:13" x14ac:dyDescent="0.25">
      <c r="A136" s="8">
        <v>135</v>
      </c>
      <c r="B136" s="8" t="s">
        <v>62</v>
      </c>
      <c r="C136" s="26">
        <f>'Use bal 2015-16 '!AR138</f>
        <v>11468</v>
      </c>
      <c r="D136" s="26">
        <f>'Use bal 2015-16 '!G138</f>
        <v>0</v>
      </c>
      <c r="E136" s="26">
        <f>SUM('Use bal 2015-16 '!H138,'Use bal 2015-16 '!I138,'Use bal 2015-16 '!AF138)</f>
        <v>0</v>
      </c>
      <c r="F136" s="26">
        <f>'Use bal 2015-16 '!E138</f>
        <v>0</v>
      </c>
      <c r="G136" s="26">
        <f>'Use bal 2015-16 '!AS138</f>
        <v>1173</v>
      </c>
      <c r="H136" s="26">
        <f>SUM('Use bal 2015-16 '!C138:BO138)</f>
        <v>524148</v>
      </c>
      <c r="I136" s="26">
        <f>'Use bal 2015-16 '!BS138+'Use bal 2015-16 '!BP138</f>
        <v>7126</v>
      </c>
      <c r="J136" s="26">
        <f>'Use bal 2015-16 '!BR138</f>
        <v>0</v>
      </c>
      <c r="K136" s="26">
        <f>'Use bal 2015-16 '!BW138</f>
        <v>65205928</v>
      </c>
      <c r="L136" s="26">
        <f>'Use bal 2015-16 '!BV138</f>
        <v>0</v>
      </c>
      <c r="M136" s="26">
        <f>'Use bal 2015-16 '!BY138</f>
        <v>75171684</v>
      </c>
    </row>
    <row r="137" spans="1:13" x14ac:dyDescent="0.25">
      <c r="A137" s="8">
        <v>136</v>
      </c>
      <c r="B137" s="8" t="s">
        <v>205</v>
      </c>
      <c r="C137" s="26">
        <f>'Use bal 2015-16 '!AR139</f>
        <v>0</v>
      </c>
      <c r="D137" s="26">
        <f>'Use bal 2015-16 '!G139</f>
        <v>0</v>
      </c>
      <c r="E137" s="26">
        <f>SUM('Use bal 2015-16 '!H139,'Use bal 2015-16 '!I139,'Use bal 2015-16 '!AF139)</f>
        <v>0</v>
      </c>
      <c r="F137" s="26">
        <f>'Use bal 2015-16 '!E139</f>
        <v>0</v>
      </c>
      <c r="G137" s="26">
        <f>'Use bal 2015-16 '!AS139</f>
        <v>0</v>
      </c>
      <c r="H137" s="26">
        <f>SUM('Use bal 2015-16 '!C139:BO139)</f>
        <v>0</v>
      </c>
      <c r="I137" s="26">
        <f>'Use bal 2015-16 '!BS139+'Use bal 2015-16 '!BP139</f>
        <v>98330800</v>
      </c>
      <c r="J137" s="26">
        <f>'Use bal 2015-16 '!BR139</f>
        <v>0</v>
      </c>
      <c r="K137" s="26">
        <f>'Use bal 2015-16 '!BW139</f>
        <v>0</v>
      </c>
      <c r="L137" s="26">
        <f>'Use bal 2015-16 '!BV139</f>
        <v>0</v>
      </c>
      <c r="M137" s="26">
        <f>'Use bal 2015-16 '!BY139</f>
        <v>98330800</v>
      </c>
    </row>
    <row r="138" spans="1:13" x14ac:dyDescent="0.25">
      <c r="A138" s="8">
        <v>137</v>
      </c>
      <c r="B138" s="8" t="s">
        <v>206</v>
      </c>
      <c r="C138" s="26">
        <f>'Use bal 2015-16 '!AR140</f>
        <v>34245</v>
      </c>
      <c r="D138" s="26">
        <f>'Use bal 2015-16 '!G140</f>
        <v>2439</v>
      </c>
      <c r="E138" s="26">
        <f>SUM('Use bal 2015-16 '!H140,'Use bal 2015-16 '!I140,'Use bal 2015-16 '!AF140)</f>
        <v>434</v>
      </c>
      <c r="F138" s="26">
        <f>'Use bal 2015-16 '!E140</f>
        <v>57380</v>
      </c>
      <c r="G138" s="26">
        <f>'Use bal 2015-16 '!AS140</f>
        <v>6809</v>
      </c>
      <c r="H138" s="26">
        <f>SUM('Use bal 2015-16 '!C140:BO140)</f>
        <v>3457401</v>
      </c>
      <c r="I138" s="26">
        <f>'Use bal 2015-16 '!BS140+'Use bal 2015-16 '!BP140</f>
        <v>25826017</v>
      </c>
      <c r="J138" s="26">
        <f>'Use bal 2015-16 '!BR140</f>
        <v>30964784</v>
      </c>
      <c r="K138" s="26">
        <f>'Use bal 2015-16 '!BW140</f>
        <v>0</v>
      </c>
      <c r="L138" s="26">
        <f>'Use bal 2015-16 '!BV140</f>
        <v>0</v>
      </c>
      <c r="M138" s="26">
        <f>'Use bal 2015-16 '!BY140</f>
        <v>60248202</v>
      </c>
    </row>
    <row r="139" spans="1:13" x14ac:dyDescent="0.25">
      <c r="A139" s="8">
        <v>138</v>
      </c>
      <c r="B139" s="8" t="s">
        <v>207</v>
      </c>
      <c r="C139" s="26">
        <f>'Use bal 2015-16 '!AR141</f>
        <v>0</v>
      </c>
      <c r="D139" s="26">
        <f>'Use bal 2015-16 '!G141</f>
        <v>938</v>
      </c>
      <c r="E139" s="26">
        <f>SUM('Use bal 2015-16 '!H141,'Use bal 2015-16 '!I141,'Use bal 2015-16 '!AF141)</f>
        <v>732</v>
      </c>
      <c r="F139" s="26">
        <f>'Use bal 2015-16 '!E141</f>
        <v>72</v>
      </c>
      <c r="G139" s="26">
        <f>'Use bal 2015-16 '!AS141</f>
        <v>0</v>
      </c>
      <c r="H139" s="26">
        <f>SUM('Use bal 2015-16 '!C141:BO141)</f>
        <v>108746</v>
      </c>
      <c r="I139" s="26">
        <f>'Use bal 2015-16 '!BS141+'Use bal 2015-16 '!BP141</f>
        <v>8914541</v>
      </c>
      <c r="J139" s="26">
        <f>'Use bal 2015-16 '!BR141</f>
        <v>22388762</v>
      </c>
      <c r="K139" s="26">
        <f>'Use bal 2015-16 '!BW141</f>
        <v>0</v>
      </c>
      <c r="L139" s="26">
        <f>'Use bal 2015-16 '!BV141</f>
        <v>0</v>
      </c>
      <c r="M139" s="26">
        <f>'Use bal 2015-16 '!BY141</f>
        <v>31412049</v>
      </c>
    </row>
    <row r="140" spans="1:13" x14ac:dyDescent="0.25">
      <c r="A140" s="8">
        <v>139</v>
      </c>
      <c r="B140" s="8" t="s">
        <v>208</v>
      </c>
      <c r="C140" s="26">
        <f>'Use bal 2015-16 '!AR142</f>
        <v>13499</v>
      </c>
      <c r="D140" s="26">
        <f>'Use bal 2015-16 '!G142</f>
        <v>81128</v>
      </c>
      <c r="E140" s="26">
        <f>SUM('Use bal 2015-16 '!H142,'Use bal 2015-16 '!I142,'Use bal 2015-16 '!AF142)</f>
        <v>5</v>
      </c>
      <c r="F140" s="26">
        <f>'Use bal 2015-16 '!E142</f>
        <v>1274</v>
      </c>
      <c r="G140" s="26">
        <f>'Use bal 2015-16 '!AS142</f>
        <v>7646</v>
      </c>
      <c r="H140" s="26">
        <f>SUM('Use bal 2015-16 '!C142:BO142)</f>
        <v>248153</v>
      </c>
      <c r="I140" s="26">
        <f>'Use bal 2015-16 '!BS142+'Use bal 2015-16 '!BP142</f>
        <v>8956969</v>
      </c>
      <c r="J140" s="26">
        <f>'Use bal 2015-16 '!BR142</f>
        <v>34181871</v>
      </c>
      <c r="K140" s="26">
        <f>'Use bal 2015-16 '!BW142</f>
        <v>0</v>
      </c>
      <c r="L140" s="26">
        <f>'Use bal 2015-16 '!BV142</f>
        <v>0</v>
      </c>
      <c r="M140" s="26">
        <f>'Use bal 2015-16 '!BY142</f>
        <v>43386993</v>
      </c>
    </row>
    <row r="141" spans="1:13" x14ac:dyDescent="0.25">
      <c r="A141" s="8">
        <v>140</v>
      </c>
      <c r="B141" s="8" t="s">
        <v>209</v>
      </c>
      <c r="C141" s="26">
        <f>'Use bal 2015-16 '!AR143</f>
        <v>14973</v>
      </c>
      <c r="D141" s="26">
        <f>'Use bal 2015-16 '!G143</f>
        <v>1957</v>
      </c>
      <c r="E141" s="26">
        <f>SUM('Use bal 2015-16 '!H143,'Use bal 2015-16 '!I143,'Use bal 2015-16 '!AF143)</f>
        <v>262</v>
      </c>
      <c r="F141" s="26">
        <f>'Use bal 2015-16 '!E143</f>
        <v>5597</v>
      </c>
      <c r="G141" s="26">
        <f>'Use bal 2015-16 '!AS143</f>
        <v>27102</v>
      </c>
      <c r="H141" s="26">
        <f>SUM('Use bal 2015-16 '!C143:BO143)</f>
        <v>1036424</v>
      </c>
      <c r="I141" s="26">
        <f>'Use bal 2015-16 '!BS143+'Use bal 2015-16 '!BP143</f>
        <v>755420</v>
      </c>
      <c r="J141" s="26">
        <f>'Use bal 2015-16 '!BR143</f>
        <v>15923822</v>
      </c>
      <c r="K141" s="26">
        <f>'Use bal 2015-16 '!BW143</f>
        <v>291249</v>
      </c>
      <c r="L141" s="26">
        <f>'Use bal 2015-16 '!BV143</f>
        <v>0</v>
      </c>
      <c r="M141" s="26">
        <f>'Use bal 2015-16 '!BY143</f>
        <v>18006915</v>
      </c>
    </row>
    <row r="142" spans="1:13" x14ac:dyDescent="0.25">
      <c r="A142" s="8"/>
      <c r="B142" s="15" t="s">
        <v>222</v>
      </c>
      <c r="C142" s="26">
        <f>'Use bal 2015-16 '!AR144</f>
        <v>0</v>
      </c>
      <c r="D142" s="26">
        <f>'Use bal 2015-16 '!G144</f>
        <v>0</v>
      </c>
      <c r="E142" s="26">
        <f>SUM('Use bal 2015-16 '!H144,'Use bal 2015-16 '!I144,'Use bal 2015-16 '!AF144)</f>
        <v>0</v>
      </c>
      <c r="F142" s="26">
        <f>'Use bal 2015-16 '!E144</f>
        <v>0</v>
      </c>
      <c r="G142" s="26">
        <f>'Use bal 2015-16 '!AS144</f>
        <v>0</v>
      </c>
      <c r="H142" s="26">
        <f>SUM('Use bal 2015-16 '!C144:BO144)</f>
        <v>0</v>
      </c>
      <c r="I142" s="26">
        <f>'Use bal 2015-16 '!BS144+'Use bal 2015-16 '!BP144</f>
        <v>0</v>
      </c>
      <c r="J142" s="26">
        <f>'Use bal 2015-16 '!BR144</f>
        <v>0</v>
      </c>
      <c r="K142" s="26">
        <f>'Use bal 2015-16 '!BW144</f>
        <v>0</v>
      </c>
      <c r="L142" s="26">
        <f>'Use bal 2015-16 '!BV144</f>
        <v>0</v>
      </c>
      <c r="M142" s="26">
        <f>'Use bal 2015-16 '!BY144</f>
        <v>0</v>
      </c>
    </row>
    <row r="143" spans="1:13" x14ac:dyDescent="0.25">
      <c r="A143" s="8"/>
      <c r="B143" s="8" t="s">
        <v>211</v>
      </c>
      <c r="C143" s="26">
        <f>'Use bal 2015-16 '!AR145</f>
        <v>40384200</v>
      </c>
      <c r="D143" s="26">
        <f>'Use bal 2015-16 '!G145</f>
        <v>4504440</v>
      </c>
      <c r="E143" s="26">
        <f>SUM('Use bal 2015-16 '!H145,'Use bal 2015-16 '!I145,'Use bal 2015-16 '!AF145)</f>
        <v>116612105</v>
      </c>
      <c r="F143" s="26">
        <f>'Use bal 2015-16 '!E145</f>
        <v>3559200</v>
      </c>
      <c r="G143" s="26">
        <f>'Use bal 2015-16 '!AS145</f>
        <v>5970100</v>
      </c>
      <c r="H143" s="26">
        <f>SUM('Use bal 2015-16 '!C145:BO145)</f>
        <v>1242346700</v>
      </c>
      <c r="I143" s="26">
        <f>'Use bal 2015-16 '!BS145+'Use bal 2015-16 '!BP145</f>
        <v>167950300</v>
      </c>
      <c r="J143" s="26">
        <f>'Use bal 2015-16 '!BR145</f>
        <v>814345735</v>
      </c>
      <c r="K143" s="26">
        <f>'Use bal 2015-16 '!BW145</f>
        <v>272864100</v>
      </c>
      <c r="L143" s="26">
        <f>'Use bal 2015-16 '!BV145</f>
        <v>25478600</v>
      </c>
      <c r="M143" s="26">
        <f>'Use bal 2015-16 '!BY145</f>
        <v>2941741535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C895-33CF-49BA-A9B6-FD066680E131}">
  <dimension ref="A1:R154"/>
  <sheetViews>
    <sheetView topLeftCell="A7" workbookViewId="0">
      <selection activeCell="C16" sqref="C16"/>
    </sheetView>
  </sheetViews>
  <sheetFormatPr defaultRowHeight="15" x14ac:dyDescent="0.25"/>
  <cols>
    <col min="2" max="2" width="49.5703125" customWidth="1"/>
    <col min="3" max="3" width="18.5703125" customWidth="1"/>
    <col min="4" max="4" width="19.28515625" customWidth="1"/>
  </cols>
  <sheetData>
    <row r="1" spans="1:18" x14ac:dyDescent="0.25">
      <c r="A1" t="s">
        <v>243</v>
      </c>
    </row>
    <row r="2" spans="1:18" x14ac:dyDescent="0.25">
      <c r="A2" t="s">
        <v>253</v>
      </c>
    </row>
    <row r="3" spans="1:18" x14ac:dyDescent="0.25">
      <c r="A3" t="s">
        <v>244</v>
      </c>
    </row>
    <row r="4" spans="1:18" x14ac:dyDescent="0.25">
      <c r="A4" t="s">
        <v>245</v>
      </c>
    </row>
    <row r="6" spans="1:18" x14ac:dyDescent="0.25">
      <c r="A6" t="s">
        <v>254</v>
      </c>
    </row>
    <row r="7" spans="1:18" x14ac:dyDescent="0.25">
      <c r="A7" t="s">
        <v>246</v>
      </c>
    </row>
    <row r="8" spans="1:18" x14ac:dyDescent="0.25">
      <c r="A8" t="s">
        <v>255</v>
      </c>
    </row>
    <row r="10" spans="1:18" x14ac:dyDescent="0.25">
      <c r="A10" t="s">
        <v>250</v>
      </c>
    </row>
    <row r="11" spans="1:18" x14ac:dyDescent="0.25">
      <c r="A11" t="s">
        <v>251</v>
      </c>
    </row>
    <row r="12" spans="1:18" x14ac:dyDescent="0.25">
      <c r="A12" t="s">
        <v>252</v>
      </c>
    </row>
    <row r="14" spans="1:18" ht="30" x14ac:dyDescent="0.25">
      <c r="A14" s="27" t="s">
        <v>256</v>
      </c>
      <c r="B14" s="27" t="str">
        <f>#REF!</f>
        <v>Name</v>
      </c>
      <c r="C14" s="25" t="s">
        <v>247</v>
      </c>
      <c r="D14" s="25" t="s">
        <v>248</v>
      </c>
      <c r="E14" s="64" t="s">
        <v>299</v>
      </c>
    </row>
    <row r="15" spans="1:18" x14ac:dyDescent="0.25">
      <c r="A15" s="3">
        <v>1</v>
      </c>
      <c r="B15" s="3" t="s">
        <v>80</v>
      </c>
      <c r="C15" s="26">
        <f>Supply_Condensed!H2</f>
        <v>0</v>
      </c>
      <c r="D15" s="28">
        <f>IF(ISERROR(C15/Supply_Condensed!I2),"",C15/Supply_Condensed!I2)</f>
        <v>0</v>
      </c>
      <c r="E15" s="65">
        <f>$D15</f>
        <v>0</v>
      </c>
      <c r="F15" s="65">
        <f t="shared" ref="F15:R30" si="0">$D15</f>
        <v>0</v>
      </c>
      <c r="G15" s="65">
        <f t="shared" si="0"/>
        <v>0</v>
      </c>
      <c r="H15" s="65">
        <f t="shared" si="0"/>
        <v>0</v>
      </c>
      <c r="I15" s="65">
        <f t="shared" si="0"/>
        <v>0</v>
      </c>
      <c r="J15" s="65">
        <f t="shared" si="0"/>
        <v>0</v>
      </c>
      <c r="K15" s="65">
        <f t="shared" si="0"/>
        <v>0</v>
      </c>
      <c r="L15" s="65">
        <f t="shared" si="0"/>
        <v>0</v>
      </c>
      <c r="M15" s="65">
        <f t="shared" si="0"/>
        <v>0</v>
      </c>
      <c r="N15" s="65">
        <f t="shared" si="0"/>
        <v>0</v>
      </c>
      <c r="O15" s="65">
        <f t="shared" si="0"/>
        <v>0</v>
      </c>
      <c r="P15" s="65">
        <f t="shared" si="0"/>
        <v>0</v>
      </c>
      <c r="Q15" s="65">
        <f t="shared" si="0"/>
        <v>0</v>
      </c>
      <c r="R15" s="65">
        <f t="shared" si="0"/>
        <v>0</v>
      </c>
    </row>
    <row r="16" spans="1:18" x14ac:dyDescent="0.25">
      <c r="A16" s="3">
        <v>2</v>
      </c>
      <c r="B16" s="3" t="s">
        <v>81</v>
      </c>
      <c r="C16" s="26">
        <f>Supply_Condensed!H3</f>
        <v>108315</v>
      </c>
      <c r="D16" s="28">
        <f>IF(ISERROR(C16/Supply_Condensed!I3),"",C16/Supply_Condensed!I3)</f>
        <v>6.4280335018554449E-3</v>
      </c>
      <c r="E16" s="65">
        <f t="shared" ref="E16:H79" si="1">$D16</f>
        <v>6.4280335018554449E-3</v>
      </c>
      <c r="F16" s="65">
        <f t="shared" si="0"/>
        <v>6.4280335018554449E-3</v>
      </c>
      <c r="G16" s="65">
        <f t="shared" si="0"/>
        <v>6.4280335018554449E-3</v>
      </c>
      <c r="H16" s="65">
        <f t="shared" si="0"/>
        <v>6.4280335018554449E-3</v>
      </c>
      <c r="I16" s="65">
        <f t="shared" si="0"/>
        <v>6.4280335018554449E-3</v>
      </c>
      <c r="J16" s="65">
        <f t="shared" si="0"/>
        <v>6.4280335018554449E-3</v>
      </c>
      <c r="K16" s="65">
        <f t="shared" si="0"/>
        <v>6.4280335018554449E-3</v>
      </c>
      <c r="L16" s="65">
        <f t="shared" si="0"/>
        <v>6.4280335018554449E-3</v>
      </c>
      <c r="M16" s="65">
        <f t="shared" si="0"/>
        <v>6.4280335018554449E-3</v>
      </c>
      <c r="N16" s="65">
        <f t="shared" si="0"/>
        <v>6.4280335018554449E-3</v>
      </c>
      <c r="O16" s="65">
        <f t="shared" si="0"/>
        <v>6.4280335018554449E-3</v>
      </c>
      <c r="P16" s="65">
        <f t="shared" si="0"/>
        <v>6.4280335018554449E-3</v>
      </c>
      <c r="Q16" s="65">
        <f t="shared" si="0"/>
        <v>6.4280335018554449E-3</v>
      </c>
      <c r="R16" s="65">
        <f t="shared" si="0"/>
        <v>6.4280335018554449E-3</v>
      </c>
    </row>
    <row r="17" spans="1:18" x14ac:dyDescent="0.25">
      <c r="A17" s="3">
        <v>3</v>
      </c>
      <c r="B17" s="3" t="s">
        <v>82</v>
      </c>
      <c r="C17" s="26">
        <f>Supply_Condensed!H4</f>
        <v>36054</v>
      </c>
      <c r="D17" s="28">
        <f>IF(ISERROR(C17/Supply_Condensed!I4),"",C17/Supply_Condensed!I4)</f>
        <v>4.9824507289601529E-3</v>
      </c>
      <c r="E17" s="65">
        <f t="shared" si="1"/>
        <v>4.9824507289601529E-3</v>
      </c>
      <c r="F17" s="65">
        <f t="shared" si="0"/>
        <v>4.9824507289601529E-3</v>
      </c>
      <c r="G17" s="65">
        <f t="shared" si="0"/>
        <v>4.9824507289601529E-3</v>
      </c>
      <c r="H17" s="65">
        <f t="shared" si="0"/>
        <v>4.9824507289601529E-3</v>
      </c>
      <c r="I17" s="65">
        <f t="shared" si="0"/>
        <v>4.9824507289601529E-3</v>
      </c>
      <c r="J17" s="65">
        <f t="shared" si="0"/>
        <v>4.9824507289601529E-3</v>
      </c>
      <c r="K17" s="65">
        <f t="shared" si="0"/>
        <v>4.9824507289601529E-3</v>
      </c>
      <c r="L17" s="65">
        <f t="shared" si="0"/>
        <v>4.9824507289601529E-3</v>
      </c>
      <c r="M17" s="65">
        <f t="shared" si="0"/>
        <v>4.9824507289601529E-3</v>
      </c>
      <c r="N17" s="65">
        <f t="shared" si="0"/>
        <v>4.9824507289601529E-3</v>
      </c>
      <c r="O17" s="65">
        <f t="shared" si="0"/>
        <v>4.9824507289601529E-3</v>
      </c>
      <c r="P17" s="65">
        <f t="shared" si="0"/>
        <v>4.9824507289601529E-3</v>
      </c>
      <c r="Q17" s="65">
        <f t="shared" si="0"/>
        <v>4.9824507289601529E-3</v>
      </c>
      <c r="R17" s="65">
        <f t="shared" si="0"/>
        <v>4.9824507289601529E-3</v>
      </c>
    </row>
    <row r="18" spans="1:18" x14ac:dyDescent="0.25">
      <c r="A18" s="3">
        <v>4</v>
      </c>
      <c r="B18" s="3" t="s">
        <v>83</v>
      </c>
      <c r="C18" s="26">
        <f>Supply_Condensed!H5</f>
        <v>0</v>
      </c>
      <c r="D18" s="28">
        <f>IF(ISERROR(C18/Supply_Condensed!I5),"",C18/Supply_Condensed!I5)</f>
        <v>0</v>
      </c>
      <c r="E18" s="65">
        <f t="shared" si="1"/>
        <v>0</v>
      </c>
      <c r="F18" s="65">
        <f t="shared" si="0"/>
        <v>0</v>
      </c>
      <c r="G18" s="65">
        <f t="shared" si="0"/>
        <v>0</v>
      </c>
      <c r="H18" s="65">
        <f t="shared" si="0"/>
        <v>0</v>
      </c>
      <c r="I18" s="65">
        <f t="shared" si="0"/>
        <v>0</v>
      </c>
      <c r="J18" s="65">
        <f t="shared" si="0"/>
        <v>0</v>
      </c>
      <c r="K18" s="65">
        <f t="shared" si="0"/>
        <v>0</v>
      </c>
      <c r="L18" s="65">
        <f t="shared" si="0"/>
        <v>0</v>
      </c>
      <c r="M18" s="65">
        <f t="shared" si="0"/>
        <v>0</v>
      </c>
      <c r="N18" s="65">
        <f t="shared" si="0"/>
        <v>0</v>
      </c>
      <c r="O18" s="65">
        <f t="shared" si="0"/>
        <v>0</v>
      </c>
      <c r="P18" s="65">
        <f t="shared" si="0"/>
        <v>0</v>
      </c>
      <c r="Q18" s="65">
        <f t="shared" si="0"/>
        <v>0</v>
      </c>
      <c r="R18" s="65">
        <f t="shared" si="0"/>
        <v>0</v>
      </c>
    </row>
    <row r="19" spans="1:18" x14ac:dyDescent="0.25">
      <c r="A19" s="3">
        <v>5</v>
      </c>
      <c r="B19" s="3" t="s">
        <v>84</v>
      </c>
      <c r="C19" s="26">
        <f>Supply_Condensed!H6</f>
        <v>0</v>
      </c>
      <c r="D19" s="28">
        <f>IF(ISERROR(C19/Supply_Condensed!I6),"",C19/Supply_Condensed!I6)</f>
        <v>0</v>
      </c>
      <c r="E19" s="65">
        <f t="shared" si="1"/>
        <v>0</v>
      </c>
      <c r="F19" s="65">
        <f t="shared" si="0"/>
        <v>0</v>
      </c>
      <c r="G19" s="65">
        <f t="shared" si="0"/>
        <v>0</v>
      </c>
      <c r="H19" s="65">
        <f t="shared" si="0"/>
        <v>0</v>
      </c>
      <c r="I19" s="65">
        <f t="shared" si="0"/>
        <v>0</v>
      </c>
      <c r="J19" s="65">
        <f t="shared" si="0"/>
        <v>0</v>
      </c>
      <c r="K19" s="65">
        <f t="shared" si="0"/>
        <v>0</v>
      </c>
      <c r="L19" s="65">
        <f t="shared" si="0"/>
        <v>0</v>
      </c>
      <c r="M19" s="65">
        <f t="shared" si="0"/>
        <v>0</v>
      </c>
      <c r="N19" s="65">
        <f t="shared" si="0"/>
        <v>0</v>
      </c>
      <c r="O19" s="65">
        <f t="shared" si="0"/>
        <v>0</v>
      </c>
      <c r="P19" s="65">
        <f t="shared" si="0"/>
        <v>0</v>
      </c>
      <c r="Q19" s="65">
        <f t="shared" si="0"/>
        <v>0</v>
      </c>
      <c r="R19" s="65">
        <f t="shared" si="0"/>
        <v>0</v>
      </c>
    </row>
    <row r="20" spans="1:18" x14ac:dyDescent="0.25">
      <c r="A20" s="3">
        <v>6</v>
      </c>
      <c r="B20" s="3" t="s">
        <v>85</v>
      </c>
      <c r="C20" s="26">
        <f>Supply_Condensed!H7</f>
        <v>0</v>
      </c>
      <c r="D20" s="28">
        <f>IF(ISERROR(C20/Supply_Condensed!I7),"",C20/Supply_Condensed!I7)</f>
        <v>0</v>
      </c>
      <c r="E20" s="65">
        <f t="shared" si="1"/>
        <v>0</v>
      </c>
      <c r="F20" s="65">
        <f t="shared" si="0"/>
        <v>0</v>
      </c>
      <c r="G20" s="65">
        <f t="shared" si="0"/>
        <v>0</v>
      </c>
      <c r="H20" s="65">
        <f t="shared" si="0"/>
        <v>0</v>
      </c>
      <c r="I20" s="65">
        <f t="shared" si="0"/>
        <v>0</v>
      </c>
      <c r="J20" s="65">
        <f t="shared" si="0"/>
        <v>0</v>
      </c>
      <c r="K20" s="65">
        <f t="shared" si="0"/>
        <v>0</v>
      </c>
      <c r="L20" s="65">
        <f t="shared" si="0"/>
        <v>0</v>
      </c>
      <c r="M20" s="65">
        <f t="shared" si="0"/>
        <v>0</v>
      </c>
      <c r="N20" s="65">
        <f t="shared" si="0"/>
        <v>0</v>
      </c>
      <c r="O20" s="65">
        <f t="shared" si="0"/>
        <v>0</v>
      </c>
      <c r="P20" s="65">
        <f t="shared" si="0"/>
        <v>0</v>
      </c>
      <c r="Q20" s="65">
        <f t="shared" si="0"/>
        <v>0</v>
      </c>
      <c r="R20" s="65">
        <f t="shared" si="0"/>
        <v>0</v>
      </c>
    </row>
    <row r="21" spans="1:18" x14ac:dyDescent="0.25">
      <c r="A21" s="3">
        <v>7</v>
      </c>
      <c r="B21" s="3" t="s">
        <v>86</v>
      </c>
      <c r="C21" s="26">
        <f>Supply_Condensed!H8</f>
        <v>0</v>
      </c>
      <c r="D21" s="28">
        <f>IF(ISERROR(C21/Supply_Condensed!I8),"",C21/Supply_Condensed!I8)</f>
        <v>0</v>
      </c>
      <c r="E21" s="65">
        <f t="shared" si="1"/>
        <v>0</v>
      </c>
      <c r="F21" s="65">
        <f t="shared" si="0"/>
        <v>0</v>
      </c>
      <c r="G21" s="65">
        <f t="shared" si="0"/>
        <v>0</v>
      </c>
      <c r="H21" s="65">
        <f t="shared" si="0"/>
        <v>0</v>
      </c>
      <c r="I21" s="65">
        <f t="shared" si="0"/>
        <v>0</v>
      </c>
      <c r="J21" s="65">
        <f t="shared" si="0"/>
        <v>0</v>
      </c>
      <c r="K21" s="65">
        <f t="shared" si="0"/>
        <v>0</v>
      </c>
      <c r="L21" s="65">
        <f t="shared" si="0"/>
        <v>0</v>
      </c>
      <c r="M21" s="65">
        <f t="shared" si="0"/>
        <v>0</v>
      </c>
      <c r="N21" s="65">
        <f t="shared" si="0"/>
        <v>0</v>
      </c>
      <c r="O21" s="65">
        <f t="shared" si="0"/>
        <v>0</v>
      </c>
      <c r="P21" s="65">
        <f t="shared" si="0"/>
        <v>0</v>
      </c>
      <c r="Q21" s="65">
        <f t="shared" si="0"/>
        <v>0</v>
      </c>
      <c r="R21" s="65">
        <f t="shared" si="0"/>
        <v>0</v>
      </c>
    </row>
    <row r="22" spans="1:18" x14ac:dyDescent="0.25">
      <c r="A22" s="3">
        <v>8</v>
      </c>
      <c r="B22" s="3" t="s">
        <v>87</v>
      </c>
      <c r="C22" s="26">
        <f>Supply_Condensed!H9</f>
        <v>949</v>
      </c>
      <c r="D22" s="28">
        <f>IF(ISERROR(C22/Supply_Condensed!I9),"",C22/Supply_Condensed!I9)</f>
        <v>2.9151241185512478E-4</v>
      </c>
      <c r="E22" s="65">
        <f t="shared" si="1"/>
        <v>2.9151241185512478E-4</v>
      </c>
      <c r="F22" s="65">
        <f t="shared" si="0"/>
        <v>2.9151241185512478E-4</v>
      </c>
      <c r="G22" s="65">
        <f t="shared" si="0"/>
        <v>2.9151241185512478E-4</v>
      </c>
      <c r="H22" s="65">
        <f t="shared" si="0"/>
        <v>2.9151241185512478E-4</v>
      </c>
      <c r="I22" s="65">
        <f t="shared" si="0"/>
        <v>2.9151241185512478E-4</v>
      </c>
      <c r="J22" s="65">
        <f t="shared" si="0"/>
        <v>2.9151241185512478E-4</v>
      </c>
      <c r="K22" s="65">
        <f t="shared" si="0"/>
        <v>2.9151241185512478E-4</v>
      </c>
      <c r="L22" s="65">
        <f t="shared" si="0"/>
        <v>2.9151241185512478E-4</v>
      </c>
      <c r="M22" s="65">
        <f t="shared" si="0"/>
        <v>2.9151241185512478E-4</v>
      </c>
      <c r="N22" s="65">
        <f t="shared" si="0"/>
        <v>2.9151241185512478E-4</v>
      </c>
      <c r="O22" s="65">
        <f t="shared" si="0"/>
        <v>2.9151241185512478E-4</v>
      </c>
      <c r="P22" s="65">
        <f t="shared" si="0"/>
        <v>2.9151241185512478E-4</v>
      </c>
      <c r="Q22" s="65">
        <f t="shared" si="0"/>
        <v>2.9151241185512478E-4</v>
      </c>
      <c r="R22" s="65">
        <f t="shared" si="0"/>
        <v>2.9151241185512478E-4</v>
      </c>
    </row>
    <row r="23" spans="1:18" x14ac:dyDescent="0.25">
      <c r="A23" s="3">
        <v>9</v>
      </c>
      <c r="B23" s="3" t="s">
        <v>88</v>
      </c>
      <c r="C23" s="26">
        <f>Supply_Condensed!H10</f>
        <v>31635</v>
      </c>
      <c r="D23" s="28">
        <f>IF(ISERROR(C23/Supply_Condensed!I10),"",C23/Supply_Condensed!I10)</f>
        <v>5.234308738673062E-3</v>
      </c>
      <c r="E23" s="65">
        <f t="shared" si="1"/>
        <v>5.234308738673062E-3</v>
      </c>
      <c r="F23" s="65">
        <f t="shared" si="0"/>
        <v>5.234308738673062E-3</v>
      </c>
      <c r="G23" s="65">
        <f t="shared" si="0"/>
        <v>5.234308738673062E-3</v>
      </c>
      <c r="H23" s="65">
        <f t="shared" si="0"/>
        <v>5.234308738673062E-3</v>
      </c>
      <c r="I23" s="65">
        <f t="shared" si="0"/>
        <v>5.234308738673062E-3</v>
      </c>
      <c r="J23" s="65">
        <f t="shared" si="0"/>
        <v>5.234308738673062E-3</v>
      </c>
      <c r="K23" s="65">
        <f t="shared" si="0"/>
        <v>5.234308738673062E-3</v>
      </c>
      <c r="L23" s="65">
        <f t="shared" si="0"/>
        <v>5.234308738673062E-3</v>
      </c>
      <c r="M23" s="65">
        <f t="shared" si="0"/>
        <v>5.234308738673062E-3</v>
      </c>
      <c r="N23" s="65">
        <f t="shared" si="0"/>
        <v>5.234308738673062E-3</v>
      </c>
      <c r="O23" s="65">
        <f t="shared" si="0"/>
        <v>5.234308738673062E-3</v>
      </c>
      <c r="P23" s="65">
        <f t="shared" si="0"/>
        <v>5.234308738673062E-3</v>
      </c>
      <c r="Q23" s="65">
        <f t="shared" si="0"/>
        <v>5.234308738673062E-3</v>
      </c>
      <c r="R23" s="65">
        <f t="shared" si="0"/>
        <v>5.234308738673062E-3</v>
      </c>
    </row>
    <row r="24" spans="1:18" x14ac:dyDescent="0.25">
      <c r="A24" s="3">
        <v>10</v>
      </c>
      <c r="B24" s="3" t="s">
        <v>89</v>
      </c>
      <c r="C24" s="26">
        <f>Supply_Condensed!H11</f>
        <v>0</v>
      </c>
      <c r="D24" s="28">
        <f>IF(ISERROR(C24/Supply_Condensed!I11),"",C24/Supply_Condensed!I11)</f>
        <v>0</v>
      </c>
      <c r="E24" s="65">
        <f t="shared" si="1"/>
        <v>0</v>
      </c>
      <c r="F24" s="65">
        <f t="shared" si="0"/>
        <v>0</v>
      </c>
      <c r="G24" s="65">
        <f t="shared" si="0"/>
        <v>0</v>
      </c>
      <c r="H24" s="65">
        <f t="shared" si="0"/>
        <v>0</v>
      </c>
      <c r="I24" s="65">
        <f t="shared" si="0"/>
        <v>0</v>
      </c>
      <c r="J24" s="65">
        <f t="shared" si="0"/>
        <v>0</v>
      </c>
      <c r="K24" s="65">
        <f t="shared" si="0"/>
        <v>0</v>
      </c>
      <c r="L24" s="65">
        <f t="shared" si="0"/>
        <v>0</v>
      </c>
      <c r="M24" s="65">
        <f t="shared" si="0"/>
        <v>0</v>
      </c>
      <c r="N24" s="65">
        <f t="shared" si="0"/>
        <v>0</v>
      </c>
      <c r="O24" s="65">
        <f t="shared" si="0"/>
        <v>0</v>
      </c>
      <c r="P24" s="65">
        <f t="shared" si="0"/>
        <v>0</v>
      </c>
      <c r="Q24" s="65">
        <f t="shared" si="0"/>
        <v>0</v>
      </c>
      <c r="R24" s="65">
        <f t="shared" si="0"/>
        <v>0</v>
      </c>
    </row>
    <row r="25" spans="1:18" x14ac:dyDescent="0.25">
      <c r="A25" s="3">
        <v>11</v>
      </c>
      <c r="B25" s="3" t="s">
        <v>90</v>
      </c>
      <c r="C25" s="26">
        <f>Supply_Condensed!H12</f>
        <v>52418</v>
      </c>
      <c r="D25" s="28">
        <f>IF(ISERROR(C25/Supply_Condensed!I12),"",C25/Supply_Condensed!I12)</f>
        <v>4.7072029598498523E-2</v>
      </c>
      <c r="E25" s="65">
        <f t="shared" si="1"/>
        <v>4.7072029598498523E-2</v>
      </c>
      <c r="F25" s="65">
        <f t="shared" si="0"/>
        <v>4.7072029598498523E-2</v>
      </c>
      <c r="G25" s="65">
        <f t="shared" si="0"/>
        <v>4.7072029598498523E-2</v>
      </c>
      <c r="H25" s="65">
        <f t="shared" si="0"/>
        <v>4.7072029598498523E-2</v>
      </c>
      <c r="I25" s="65">
        <f t="shared" si="0"/>
        <v>4.7072029598498523E-2</v>
      </c>
      <c r="J25" s="65">
        <f t="shared" si="0"/>
        <v>4.7072029598498523E-2</v>
      </c>
      <c r="K25" s="65">
        <f t="shared" si="0"/>
        <v>4.7072029598498523E-2</v>
      </c>
      <c r="L25" s="65">
        <f t="shared" si="0"/>
        <v>4.7072029598498523E-2</v>
      </c>
      <c r="M25" s="65">
        <f t="shared" si="0"/>
        <v>4.7072029598498523E-2</v>
      </c>
      <c r="N25" s="65">
        <f t="shared" si="0"/>
        <v>4.7072029598498523E-2</v>
      </c>
      <c r="O25" s="65">
        <f t="shared" si="0"/>
        <v>4.7072029598498523E-2</v>
      </c>
      <c r="P25" s="65">
        <f t="shared" si="0"/>
        <v>4.7072029598498523E-2</v>
      </c>
      <c r="Q25" s="65">
        <f t="shared" si="0"/>
        <v>4.7072029598498523E-2</v>
      </c>
      <c r="R25" s="65">
        <f t="shared" si="0"/>
        <v>4.7072029598498523E-2</v>
      </c>
    </row>
    <row r="26" spans="1:18" x14ac:dyDescent="0.25">
      <c r="A26" s="3">
        <v>12</v>
      </c>
      <c r="B26" s="3" t="s">
        <v>91</v>
      </c>
      <c r="C26" s="26">
        <f>Supply_Condensed!H13</f>
        <v>0</v>
      </c>
      <c r="D26" s="28">
        <f>IF(ISERROR(C26/Supply_Condensed!I13),"",C26/Supply_Condensed!I13)</f>
        <v>0</v>
      </c>
      <c r="E26" s="65">
        <f t="shared" si="1"/>
        <v>0</v>
      </c>
      <c r="F26" s="65">
        <f t="shared" si="0"/>
        <v>0</v>
      </c>
      <c r="G26" s="65">
        <f t="shared" si="0"/>
        <v>0</v>
      </c>
      <c r="H26" s="65">
        <f t="shared" si="0"/>
        <v>0</v>
      </c>
      <c r="I26" s="65">
        <f t="shared" si="0"/>
        <v>0</v>
      </c>
      <c r="J26" s="65">
        <f t="shared" si="0"/>
        <v>0</v>
      </c>
      <c r="K26" s="65">
        <f t="shared" si="0"/>
        <v>0</v>
      </c>
      <c r="L26" s="65">
        <f t="shared" si="0"/>
        <v>0</v>
      </c>
      <c r="M26" s="65">
        <f t="shared" si="0"/>
        <v>0</v>
      </c>
      <c r="N26" s="65">
        <f t="shared" si="0"/>
        <v>0</v>
      </c>
      <c r="O26" s="65">
        <f t="shared" si="0"/>
        <v>0</v>
      </c>
      <c r="P26" s="65">
        <f t="shared" si="0"/>
        <v>0</v>
      </c>
      <c r="Q26" s="65">
        <f t="shared" si="0"/>
        <v>0</v>
      </c>
      <c r="R26" s="65">
        <f t="shared" si="0"/>
        <v>0</v>
      </c>
    </row>
    <row r="27" spans="1:18" x14ac:dyDescent="0.25">
      <c r="A27" s="3">
        <v>13</v>
      </c>
      <c r="B27" s="3" t="s">
        <v>92</v>
      </c>
      <c r="C27" s="26">
        <f>Supply_Condensed!H14</f>
        <v>255</v>
      </c>
      <c r="D27" s="28">
        <f>IF(ISERROR(C27/Supply_Condensed!I14),"",C27/Supply_Condensed!I14)</f>
        <v>1.1213710454080516E-4</v>
      </c>
      <c r="E27" s="65">
        <f t="shared" si="1"/>
        <v>1.1213710454080516E-4</v>
      </c>
      <c r="F27" s="65">
        <f t="shared" si="0"/>
        <v>1.1213710454080516E-4</v>
      </c>
      <c r="G27" s="65">
        <f t="shared" si="0"/>
        <v>1.1213710454080516E-4</v>
      </c>
      <c r="H27" s="65">
        <f t="shared" si="0"/>
        <v>1.1213710454080516E-4</v>
      </c>
      <c r="I27" s="65">
        <f t="shared" si="0"/>
        <v>1.1213710454080516E-4</v>
      </c>
      <c r="J27" s="65">
        <f t="shared" si="0"/>
        <v>1.1213710454080516E-4</v>
      </c>
      <c r="K27" s="65">
        <f t="shared" si="0"/>
        <v>1.1213710454080516E-4</v>
      </c>
      <c r="L27" s="65">
        <f t="shared" si="0"/>
        <v>1.1213710454080516E-4</v>
      </c>
      <c r="M27" s="65">
        <f t="shared" si="0"/>
        <v>1.1213710454080516E-4</v>
      </c>
      <c r="N27" s="65">
        <f t="shared" si="0"/>
        <v>1.1213710454080516E-4</v>
      </c>
      <c r="O27" s="65">
        <f t="shared" si="0"/>
        <v>1.1213710454080516E-4</v>
      </c>
      <c r="P27" s="65">
        <f t="shared" si="0"/>
        <v>1.1213710454080516E-4</v>
      </c>
      <c r="Q27" s="65">
        <f t="shared" si="0"/>
        <v>1.1213710454080516E-4</v>
      </c>
      <c r="R27" s="65">
        <f t="shared" si="0"/>
        <v>1.1213710454080516E-4</v>
      </c>
    </row>
    <row r="28" spans="1:18" x14ac:dyDescent="0.25">
      <c r="A28" s="3">
        <v>14</v>
      </c>
      <c r="B28" s="3" t="s">
        <v>93</v>
      </c>
      <c r="C28" s="26">
        <f>Supply_Condensed!H15</f>
        <v>0</v>
      </c>
      <c r="D28" s="28">
        <f>IF(ISERROR(C28/Supply_Condensed!I15),"",C28/Supply_Condensed!I15)</f>
        <v>0</v>
      </c>
      <c r="E28" s="65">
        <f t="shared" si="1"/>
        <v>0</v>
      </c>
      <c r="F28" s="65">
        <f t="shared" si="0"/>
        <v>0</v>
      </c>
      <c r="G28" s="65">
        <f t="shared" si="0"/>
        <v>0</v>
      </c>
      <c r="H28" s="65">
        <f t="shared" si="0"/>
        <v>0</v>
      </c>
      <c r="I28" s="65">
        <f t="shared" si="0"/>
        <v>0</v>
      </c>
      <c r="J28" s="65">
        <f t="shared" si="0"/>
        <v>0</v>
      </c>
      <c r="K28" s="65">
        <f t="shared" si="0"/>
        <v>0</v>
      </c>
      <c r="L28" s="65">
        <f t="shared" si="0"/>
        <v>0</v>
      </c>
      <c r="M28" s="65">
        <f t="shared" si="0"/>
        <v>0</v>
      </c>
      <c r="N28" s="65">
        <f t="shared" si="0"/>
        <v>0</v>
      </c>
      <c r="O28" s="65">
        <f t="shared" si="0"/>
        <v>0</v>
      </c>
      <c r="P28" s="65">
        <f t="shared" si="0"/>
        <v>0</v>
      </c>
      <c r="Q28" s="65">
        <f t="shared" si="0"/>
        <v>0</v>
      </c>
      <c r="R28" s="65">
        <f t="shared" si="0"/>
        <v>0</v>
      </c>
    </row>
    <row r="29" spans="1:18" x14ac:dyDescent="0.25">
      <c r="A29" s="3">
        <v>15</v>
      </c>
      <c r="B29" s="3" t="s">
        <v>94</v>
      </c>
      <c r="C29" s="26">
        <f>Supply_Condensed!H16</f>
        <v>0</v>
      </c>
      <c r="D29" s="28">
        <f>IF(ISERROR(C29/Supply_Condensed!I16),"",C29/Supply_Condensed!I16)</f>
        <v>0</v>
      </c>
      <c r="E29" s="65">
        <f t="shared" si="1"/>
        <v>0</v>
      </c>
      <c r="F29" s="65">
        <f t="shared" si="0"/>
        <v>0</v>
      </c>
      <c r="G29" s="65">
        <f t="shared" si="0"/>
        <v>0</v>
      </c>
      <c r="H29" s="65">
        <f t="shared" si="0"/>
        <v>0</v>
      </c>
      <c r="I29" s="65">
        <f t="shared" si="0"/>
        <v>0</v>
      </c>
      <c r="J29" s="65">
        <f t="shared" si="0"/>
        <v>0</v>
      </c>
      <c r="K29" s="65">
        <f t="shared" si="0"/>
        <v>0</v>
      </c>
      <c r="L29" s="65">
        <f t="shared" si="0"/>
        <v>0</v>
      </c>
      <c r="M29" s="65">
        <f t="shared" si="0"/>
        <v>0</v>
      </c>
      <c r="N29" s="65">
        <f t="shared" si="0"/>
        <v>0</v>
      </c>
      <c r="O29" s="65">
        <f t="shared" si="0"/>
        <v>0</v>
      </c>
      <c r="P29" s="65">
        <f t="shared" si="0"/>
        <v>0</v>
      </c>
      <c r="Q29" s="65">
        <f t="shared" si="0"/>
        <v>0</v>
      </c>
      <c r="R29" s="65">
        <f t="shared" si="0"/>
        <v>0</v>
      </c>
    </row>
    <row r="30" spans="1:18" x14ac:dyDescent="0.25">
      <c r="A30" s="3">
        <v>16</v>
      </c>
      <c r="B30" s="3" t="s">
        <v>95</v>
      </c>
      <c r="C30" s="26">
        <f>Supply_Condensed!H17</f>
        <v>58452</v>
      </c>
      <c r="D30" s="28">
        <f>IF(ISERROR(C30/Supply_Condensed!I17),"",C30/Supply_Condensed!I17)</f>
        <v>5.6693646552184014E-2</v>
      </c>
      <c r="E30" s="65">
        <f t="shared" si="1"/>
        <v>5.6693646552184014E-2</v>
      </c>
      <c r="F30" s="65">
        <f t="shared" si="0"/>
        <v>5.6693646552184014E-2</v>
      </c>
      <c r="G30" s="65">
        <f t="shared" si="0"/>
        <v>5.6693646552184014E-2</v>
      </c>
      <c r="H30" s="65">
        <f t="shared" si="0"/>
        <v>5.6693646552184014E-2</v>
      </c>
      <c r="I30" s="65">
        <f t="shared" si="0"/>
        <v>5.6693646552184014E-2</v>
      </c>
      <c r="J30" s="65">
        <f t="shared" si="0"/>
        <v>5.6693646552184014E-2</v>
      </c>
      <c r="K30" s="65">
        <f t="shared" si="0"/>
        <v>5.6693646552184014E-2</v>
      </c>
      <c r="L30" s="65">
        <f t="shared" si="0"/>
        <v>5.6693646552184014E-2</v>
      </c>
      <c r="M30" s="65">
        <f t="shared" si="0"/>
        <v>5.6693646552184014E-2</v>
      </c>
      <c r="N30" s="65">
        <f t="shared" si="0"/>
        <v>5.6693646552184014E-2</v>
      </c>
      <c r="O30" s="65">
        <f t="shared" si="0"/>
        <v>5.6693646552184014E-2</v>
      </c>
      <c r="P30" s="65">
        <f t="shared" si="0"/>
        <v>5.6693646552184014E-2</v>
      </c>
      <c r="Q30" s="65">
        <f t="shared" si="0"/>
        <v>5.6693646552184014E-2</v>
      </c>
      <c r="R30" s="65">
        <f t="shared" si="0"/>
        <v>5.6693646552184014E-2</v>
      </c>
    </row>
    <row r="31" spans="1:18" x14ac:dyDescent="0.25">
      <c r="A31" s="3">
        <v>17</v>
      </c>
      <c r="B31" s="3" t="s">
        <v>96</v>
      </c>
      <c r="C31" s="26">
        <f>Supply_Condensed!H18</f>
        <v>0</v>
      </c>
      <c r="D31" s="28">
        <f>IF(ISERROR(C31/Supply_Condensed!I18),"",C31/Supply_Condensed!I18)</f>
        <v>0</v>
      </c>
      <c r="E31" s="65">
        <f t="shared" si="1"/>
        <v>0</v>
      </c>
      <c r="F31" s="65">
        <f t="shared" si="1"/>
        <v>0</v>
      </c>
      <c r="G31" s="65">
        <f t="shared" si="1"/>
        <v>0</v>
      </c>
      <c r="H31" s="65">
        <f t="shared" si="1"/>
        <v>0</v>
      </c>
      <c r="I31" s="65">
        <f t="shared" ref="I31:L94" si="2">$D31</f>
        <v>0</v>
      </c>
      <c r="J31" s="65">
        <f t="shared" si="2"/>
        <v>0</v>
      </c>
      <c r="K31" s="65">
        <f t="shared" si="2"/>
        <v>0</v>
      </c>
      <c r="L31" s="65">
        <f t="shared" si="2"/>
        <v>0</v>
      </c>
      <c r="M31" s="65">
        <f t="shared" ref="M31:P94" si="3">$D31</f>
        <v>0</v>
      </c>
      <c r="N31" s="65">
        <f t="shared" si="3"/>
        <v>0</v>
      </c>
      <c r="O31" s="65">
        <f t="shared" si="3"/>
        <v>0</v>
      </c>
      <c r="P31" s="65">
        <f t="shared" si="3"/>
        <v>0</v>
      </c>
      <c r="Q31" s="65">
        <f t="shared" ref="Q31:R94" si="4">$D31</f>
        <v>0</v>
      </c>
      <c r="R31" s="65">
        <f t="shared" si="4"/>
        <v>0</v>
      </c>
    </row>
    <row r="32" spans="1:18" x14ac:dyDescent="0.25">
      <c r="A32" s="3">
        <v>18</v>
      </c>
      <c r="B32" s="3" t="s">
        <v>97</v>
      </c>
      <c r="C32" s="26">
        <f>Supply_Condensed!H19</f>
        <v>293841</v>
      </c>
      <c r="D32" s="28">
        <f>IF(ISERROR(C32/Supply_Condensed!I19),"",C32/Supply_Condensed!I19)</f>
        <v>1.0712121038681402E-2</v>
      </c>
      <c r="E32" s="65">
        <f t="shared" si="1"/>
        <v>1.0712121038681402E-2</v>
      </c>
      <c r="F32" s="65">
        <f t="shared" si="1"/>
        <v>1.0712121038681402E-2</v>
      </c>
      <c r="G32" s="65">
        <f t="shared" si="1"/>
        <v>1.0712121038681402E-2</v>
      </c>
      <c r="H32" s="65">
        <f t="shared" si="1"/>
        <v>1.0712121038681402E-2</v>
      </c>
      <c r="I32" s="65">
        <f t="shared" si="2"/>
        <v>1.0712121038681402E-2</v>
      </c>
      <c r="J32" s="65">
        <f t="shared" si="2"/>
        <v>1.0712121038681402E-2</v>
      </c>
      <c r="K32" s="65">
        <f t="shared" si="2"/>
        <v>1.0712121038681402E-2</v>
      </c>
      <c r="L32" s="65">
        <f t="shared" si="2"/>
        <v>1.0712121038681402E-2</v>
      </c>
      <c r="M32" s="65">
        <f t="shared" si="3"/>
        <v>1.0712121038681402E-2</v>
      </c>
      <c r="N32" s="65">
        <f t="shared" si="3"/>
        <v>1.0712121038681402E-2</v>
      </c>
      <c r="O32" s="65">
        <f t="shared" si="3"/>
        <v>1.0712121038681402E-2</v>
      </c>
      <c r="P32" s="65">
        <f t="shared" si="3"/>
        <v>1.0712121038681402E-2</v>
      </c>
      <c r="Q32" s="65">
        <f t="shared" si="4"/>
        <v>1.0712121038681402E-2</v>
      </c>
      <c r="R32" s="65">
        <f t="shared" si="4"/>
        <v>1.0712121038681402E-2</v>
      </c>
    </row>
    <row r="33" spans="1:18" x14ac:dyDescent="0.25">
      <c r="A33" s="3">
        <v>19</v>
      </c>
      <c r="B33" s="3" t="s">
        <v>98</v>
      </c>
      <c r="C33" s="26">
        <f>Supply_Condensed!H20</f>
        <v>184830</v>
      </c>
      <c r="D33" s="28">
        <f>IF(ISERROR(C33/Supply_Condensed!I20),"",C33/Supply_Condensed!I20)</f>
        <v>5.3301485289735948E-3</v>
      </c>
      <c r="E33" s="65">
        <f t="shared" si="1"/>
        <v>5.3301485289735948E-3</v>
      </c>
      <c r="F33" s="65">
        <f t="shared" si="1"/>
        <v>5.3301485289735948E-3</v>
      </c>
      <c r="G33" s="65">
        <f t="shared" si="1"/>
        <v>5.3301485289735948E-3</v>
      </c>
      <c r="H33" s="65">
        <f t="shared" si="1"/>
        <v>5.3301485289735948E-3</v>
      </c>
      <c r="I33" s="65">
        <f t="shared" si="2"/>
        <v>5.3301485289735948E-3</v>
      </c>
      <c r="J33" s="65">
        <f t="shared" si="2"/>
        <v>5.3301485289735948E-3</v>
      </c>
      <c r="K33" s="65">
        <f t="shared" si="2"/>
        <v>5.3301485289735948E-3</v>
      </c>
      <c r="L33" s="65">
        <f t="shared" si="2"/>
        <v>5.3301485289735948E-3</v>
      </c>
      <c r="M33" s="65">
        <f t="shared" si="3"/>
        <v>5.3301485289735948E-3</v>
      </c>
      <c r="N33" s="65">
        <f t="shared" si="3"/>
        <v>5.3301485289735948E-3</v>
      </c>
      <c r="O33" s="65">
        <f t="shared" si="3"/>
        <v>5.3301485289735948E-3</v>
      </c>
      <c r="P33" s="65">
        <f t="shared" si="3"/>
        <v>5.3301485289735948E-3</v>
      </c>
      <c r="Q33" s="65">
        <f t="shared" si="4"/>
        <v>5.3301485289735948E-3</v>
      </c>
      <c r="R33" s="65">
        <f t="shared" si="4"/>
        <v>5.3301485289735948E-3</v>
      </c>
    </row>
    <row r="34" spans="1:18" x14ac:dyDescent="0.25">
      <c r="A34" s="3">
        <v>20</v>
      </c>
      <c r="B34" s="3" t="s">
        <v>99</v>
      </c>
      <c r="C34" s="26">
        <f>Supply_Condensed!H21</f>
        <v>481079</v>
      </c>
      <c r="D34" s="28">
        <f>IF(ISERROR(C34/Supply_Condensed!I21),"",C34/Supply_Condensed!I21)</f>
        <v>8.4791619860477771E-3</v>
      </c>
      <c r="E34" s="65">
        <f t="shared" si="1"/>
        <v>8.4791619860477771E-3</v>
      </c>
      <c r="F34" s="65">
        <f t="shared" si="1"/>
        <v>8.4791619860477771E-3</v>
      </c>
      <c r="G34" s="65">
        <f t="shared" si="1"/>
        <v>8.4791619860477771E-3</v>
      </c>
      <c r="H34" s="65">
        <f t="shared" si="1"/>
        <v>8.4791619860477771E-3</v>
      </c>
      <c r="I34" s="65">
        <f t="shared" si="2"/>
        <v>8.4791619860477771E-3</v>
      </c>
      <c r="J34" s="65">
        <f t="shared" si="2"/>
        <v>8.4791619860477771E-3</v>
      </c>
      <c r="K34" s="65">
        <f t="shared" si="2"/>
        <v>8.4791619860477771E-3</v>
      </c>
      <c r="L34" s="65">
        <f t="shared" si="2"/>
        <v>8.4791619860477771E-3</v>
      </c>
      <c r="M34" s="65">
        <f t="shared" si="3"/>
        <v>8.4791619860477771E-3</v>
      </c>
      <c r="N34" s="65">
        <f t="shared" si="3"/>
        <v>8.4791619860477771E-3</v>
      </c>
      <c r="O34" s="65">
        <f t="shared" si="3"/>
        <v>8.4791619860477771E-3</v>
      </c>
      <c r="P34" s="65">
        <f t="shared" si="3"/>
        <v>8.4791619860477771E-3</v>
      </c>
      <c r="Q34" s="65">
        <f t="shared" si="4"/>
        <v>8.4791619860477771E-3</v>
      </c>
      <c r="R34" s="65">
        <f t="shared" si="4"/>
        <v>8.4791619860477771E-3</v>
      </c>
    </row>
    <row r="35" spans="1:18" x14ac:dyDescent="0.25">
      <c r="A35" s="3">
        <v>21</v>
      </c>
      <c r="B35" s="3" t="s">
        <v>100</v>
      </c>
      <c r="C35" s="26">
        <f>Supply_Condensed!H22</f>
        <v>0</v>
      </c>
      <c r="D35" s="28">
        <f>IF(ISERROR(C35/Supply_Condensed!I22),"",C35/Supply_Condensed!I22)</f>
        <v>0</v>
      </c>
      <c r="E35" s="65">
        <f t="shared" si="1"/>
        <v>0</v>
      </c>
      <c r="F35" s="65">
        <f t="shared" si="1"/>
        <v>0</v>
      </c>
      <c r="G35" s="65">
        <f t="shared" si="1"/>
        <v>0</v>
      </c>
      <c r="H35" s="65">
        <f t="shared" si="1"/>
        <v>0</v>
      </c>
      <c r="I35" s="65">
        <f t="shared" si="2"/>
        <v>0</v>
      </c>
      <c r="J35" s="65">
        <f t="shared" si="2"/>
        <v>0</v>
      </c>
      <c r="K35" s="65">
        <f t="shared" si="2"/>
        <v>0</v>
      </c>
      <c r="L35" s="65">
        <f t="shared" si="2"/>
        <v>0</v>
      </c>
      <c r="M35" s="65">
        <f t="shared" si="3"/>
        <v>0</v>
      </c>
      <c r="N35" s="65">
        <f t="shared" si="3"/>
        <v>0</v>
      </c>
      <c r="O35" s="65">
        <f t="shared" si="3"/>
        <v>0</v>
      </c>
      <c r="P35" s="65">
        <f t="shared" si="3"/>
        <v>0</v>
      </c>
      <c r="Q35" s="65">
        <f t="shared" si="4"/>
        <v>0</v>
      </c>
      <c r="R35" s="65">
        <f t="shared" si="4"/>
        <v>0</v>
      </c>
    </row>
    <row r="36" spans="1:18" x14ac:dyDescent="0.25">
      <c r="A36" s="3">
        <v>22</v>
      </c>
      <c r="B36" s="3" t="s">
        <v>101</v>
      </c>
      <c r="C36" s="26">
        <f>Supply_Condensed!H23</f>
        <v>0</v>
      </c>
      <c r="D36" s="28">
        <f>IF(ISERROR(C36/Supply_Condensed!I23),"",C36/Supply_Condensed!I23)</f>
        <v>0</v>
      </c>
      <c r="E36" s="65">
        <f t="shared" si="1"/>
        <v>0</v>
      </c>
      <c r="F36" s="65">
        <f t="shared" si="1"/>
        <v>0</v>
      </c>
      <c r="G36" s="65">
        <f t="shared" si="1"/>
        <v>0</v>
      </c>
      <c r="H36" s="65">
        <f t="shared" si="1"/>
        <v>0</v>
      </c>
      <c r="I36" s="65">
        <f t="shared" si="2"/>
        <v>0</v>
      </c>
      <c r="J36" s="65">
        <f t="shared" si="2"/>
        <v>0</v>
      </c>
      <c r="K36" s="65">
        <f t="shared" si="2"/>
        <v>0</v>
      </c>
      <c r="L36" s="65">
        <f t="shared" si="2"/>
        <v>0</v>
      </c>
      <c r="M36" s="65">
        <f t="shared" si="3"/>
        <v>0</v>
      </c>
      <c r="N36" s="65">
        <f t="shared" si="3"/>
        <v>0</v>
      </c>
      <c r="O36" s="65">
        <f t="shared" si="3"/>
        <v>0</v>
      </c>
      <c r="P36" s="65">
        <f t="shared" si="3"/>
        <v>0</v>
      </c>
      <c r="Q36" s="65">
        <f t="shared" si="4"/>
        <v>0</v>
      </c>
      <c r="R36" s="65">
        <f t="shared" si="4"/>
        <v>0</v>
      </c>
    </row>
    <row r="37" spans="1:18" x14ac:dyDescent="0.25">
      <c r="A37" s="3">
        <v>23</v>
      </c>
      <c r="B37" s="3" t="s">
        <v>102</v>
      </c>
      <c r="C37" s="26">
        <f>Supply_Condensed!H24</f>
        <v>999</v>
      </c>
      <c r="D37" s="28">
        <f>IF(ISERROR(C37/Supply_Condensed!I24),"",C37/Supply_Condensed!I24)</f>
        <v>7.774148458376244E-5</v>
      </c>
      <c r="E37" s="65">
        <f t="shared" si="1"/>
        <v>7.774148458376244E-5</v>
      </c>
      <c r="F37" s="65">
        <f t="shared" si="1"/>
        <v>7.774148458376244E-5</v>
      </c>
      <c r="G37" s="65">
        <f t="shared" si="1"/>
        <v>7.774148458376244E-5</v>
      </c>
      <c r="H37" s="65">
        <f t="shared" si="1"/>
        <v>7.774148458376244E-5</v>
      </c>
      <c r="I37" s="65">
        <f t="shared" si="2"/>
        <v>7.774148458376244E-5</v>
      </c>
      <c r="J37" s="65">
        <f t="shared" si="2"/>
        <v>7.774148458376244E-5</v>
      </c>
      <c r="K37" s="65">
        <f t="shared" si="2"/>
        <v>7.774148458376244E-5</v>
      </c>
      <c r="L37" s="65">
        <f t="shared" si="2"/>
        <v>7.774148458376244E-5</v>
      </c>
      <c r="M37" s="65">
        <f t="shared" si="3"/>
        <v>7.774148458376244E-5</v>
      </c>
      <c r="N37" s="65">
        <f t="shared" si="3"/>
        <v>7.774148458376244E-5</v>
      </c>
      <c r="O37" s="65">
        <f t="shared" si="3"/>
        <v>7.774148458376244E-5</v>
      </c>
      <c r="P37" s="65">
        <f t="shared" si="3"/>
        <v>7.774148458376244E-5</v>
      </c>
      <c r="Q37" s="65">
        <f t="shared" si="4"/>
        <v>7.774148458376244E-5</v>
      </c>
      <c r="R37" s="65">
        <f t="shared" si="4"/>
        <v>7.774148458376244E-5</v>
      </c>
    </row>
    <row r="38" spans="1:18" x14ac:dyDescent="0.25">
      <c r="A38" s="3">
        <v>24</v>
      </c>
      <c r="B38" s="3" t="s">
        <v>103</v>
      </c>
      <c r="C38" s="26">
        <f>Supply_Condensed!H25</f>
        <v>399079</v>
      </c>
      <c r="D38" s="28">
        <f>IF(ISERROR(C38/Supply_Condensed!I25),"",C38/Supply_Condensed!I25)</f>
        <v>1.9305943123179028E-2</v>
      </c>
      <c r="E38" s="65">
        <f t="shared" si="1"/>
        <v>1.9305943123179028E-2</v>
      </c>
      <c r="F38" s="65">
        <f t="shared" si="1"/>
        <v>1.9305943123179028E-2</v>
      </c>
      <c r="G38" s="65">
        <f t="shared" si="1"/>
        <v>1.9305943123179028E-2</v>
      </c>
      <c r="H38" s="65">
        <f t="shared" si="1"/>
        <v>1.9305943123179028E-2</v>
      </c>
      <c r="I38" s="65">
        <f t="shared" si="2"/>
        <v>1.9305943123179028E-2</v>
      </c>
      <c r="J38" s="65">
        <f t="shared" si="2"/>
        <v>1.9305943123179028E-2</v>
      </c>
      <c r="K38" s="65">
        <f t="shared" si="2"/>
        <v>1.9305943123179028E-2</v>
      </c>
      <c r="L38" s="65">
        <f t="shared" si="2"/>
        <v>1.9305943123179028E-2</v>
      </c>
      <c r="M38" s="65">
        <f t="shared" si="3"/>
        <v>1.9305943123179028E-2</v>
      </c>
      <c r="N38" s="65">
        <f t="shared" si="3"/>
        <v>1.9305943123179028E-2</v>
      </c>
      <c r="O38" s="65">
        <f t="shared" si="3"/>
        <v>1.9305943123179028E-2</v>
      </c>
      <c r="P38" s="65">
        <f t="shared" si="3"/>
        <v>1.9305943123179028E-2</v>
      </c>
      <c r="Q38" s="65">
        <f t="shared" si="4"/>
        <v>1.9305943123179028E-2</v>
      </c>
      <c r="R38" s="65">
        <f t="shared" si="4"/>
        <v>1.9305943123179028E-2</v>
      </c>
    </row>
    <row r="39" spans="1:18" x14ac:dyDescent="0.25">
      <c r="A39" s="3">
        <v>25</v>
      </c>
      <c r="B39" s="3" t="s">
        <v>104</v>
      </c>
      <c r="C39" s="26">
        <f>Supply_Condensed!H26</f>
        <v>0</v>
      </c>
      <c r="D39" s="28">
        <f>IF(ISERROR(C39/Supply_Condensed!I26),"",C39/Supply_Condensed!I26)</f>
        <v>0</v>
      </c>
      <c r="E39" s="65">
        <f t="shared" si="1"/>
        <v>0</v>
      </c>
      <c r="F39" s="65">
        <f t="shared" si="1"/>
        <v>0</v>
      </c>
      <c r="G39" s="65">
        <f t="shared" si="1"/>
        <v>0</v>
      </c>
      <c r="H39" s="65">
        <f t="shared" si="1"/>
        <v>0</v>
      </c>
      <c r="I39" s="65">
        <f t="shared" si="2"/>
        <v>0</v>
      </c>
      <c r="J39" s="65">
        <f t="shared" si="2"/>
        <v>0</v>
      </c>
      <c r="K39" s="65">
        <f t="shared" si="2"/>
        <v>0</v>
      </c>
      <c r="L39" s="65">
        <f t="shared" si="2"/>
        <v>0</v>
      </c>
      <c r="M39" s="65">
        <f t="shared" si="3"/>
        <v>0</v>
      </c>
      <c r="N39" s="65">
        <f t="shared" si="3"/>
        <v>0</v>
      </c>
      <c r="O39" s="65">
        <f t="shared" si="3"/>
        <v>0</v>
      </c>
      <c r="P39" s="65">
        <f t="shared" si="3"/>
        <v>0</v>
      </c>
      <c r="Q39" s="65">
        <f t="shared" si="4"/>
        <v>0</v>
      </c>
      <c r="R39" s="65">
        <f t="shared" si="4"/>
        <v>0</v>
      </c>
    </row>
    <row r="40" spans="1:18" x14ac:dyDescent="0.25">
      <c r="A40" s="3">
        <v>26</v>
      </c>
      <c r="B40" s="3" t="s">
        <v>105</v>
      </c>
      <c r="C40" s="26">
        <f>Supply_Condensed!H27</f>
        <v>61</v>
      </c>
      <c r="D40" s="28">
        <f>IF(ISERROR(C40/Supply_Condensed!I27),"",C40/Supply_Condensed!I27)</f>
        <v>7.8056970071550082E-6</v>
      </c>
      <c r="E40" s="65">
        <f t="shared" si="1"/>
        <v>7.8056970071550082E-6</v>
      </c>
      <c r="F40" s="65">
        <f t="shared" si="1"/>
        <v>7.8056970071550082E-6</v>
      </c>
      <c r="G40" s="65">
        <f t="shared" si="1"/>
        <v>7.8056970071550082E-6</v>
      </c>
      <c r="H40" s="65">
        <f t="shared" si="1"/>
        <v>7.8056970071550082E-6</v>
      </c>
      <c r="I40" s="65">
        <f t="shared" si="2"/>
        <v>7.8056970071550082E-6</v>
      </c>
      <c r="J40" s="65">
        <f t="shared" si="2"/>
        <v>7.8056970071550082E-6</v>
      </c>
      <c r="K40" s="65">
        <f t="shared" si="2"/>
        <v>7.8056970071550082E-6</v>
      </c>
      <c r="L40" s="65">
        <f t="shared" si="2"/>
        <v>7.8056970071550082E-6</v>
      </c>
      <c r="M40" s="65">
        <f t="shared" si="3"/>
        <v>7.8056970071550082E-6</v>
      </c>
      <c r="N40" s="65">
        <f t="shared" si="3"/>
        <v>7.8056970071550082E-6</v>
      </c>
      <c r="O40" s="65">
        <f t="shared" si="3"/>
        <v>7.8056970071550082E-6</v>
      </c>
      <c r="P40" s="65">
        <f t="shared" si="3"/>
        <v>7.8056970071550082E-6</v>
      </c>
      <c r="Q40" s="65">
        <f t="shared" si="4"/>
        <v>7.8056970071550082E-6</v>
      </c>
      <c r="R40" s="65">
        <f t="shared" si="4"/>
        <v>7.8056970071550082E-6</v>
      </c>
    </row>
    <row r="41" spans="1:18" x14ac:dyDescent="0.25">
      <c r="A41" s="3">
        <v>27</v>
      </c>
      <c r="B41" s="3" t="s">
        <v>106</v>
      </c>
      <c r="C41" s="26">
        <f>Supply_Condensed!H28</f>
        <v>2942714</v>
      </c>
      <c r="D41" s="28">
        <f>IF(ISERROR(C41/Supply_Condensed!I28),"",C41/Supply_Condensed!I28)</f>
        <v>0.37311259015386589</v>
      </c>
      <c r="E41" s="65">
        <f t="shared" si="1"/>
        <v>0.37311259015386589</v>
      </c>
      <c r="F41" s="65">
        <f t="shared" si="1"/>
        <v>0.37311259015386589</v>
      </c>
      <c r="G41" s="65">
        <f t="shared" si="1"/>
        <v>0.37311259015386589</v>
      </c>
      <c r="H41" s="65">
        <f t="shared" si="1"/>
        <v>0.37311259015386589</v>
      </c>
      <c r="I41" s="65">
        <f t="shared" si="2"/>
        <v>0.37311259015386589</v>
      </c>
      <c r="J41" s="65">
        <f t="shared" si="2"/>
        <v>0.37311259015386589</v>
      </c>
      <c r="K41" s="65">
        <f t="shared" si="2"/>
        <v>0.37311259015386589</v>
      </c>
      <c r="L41" s="65">
        <f t="shared" si="2"/>
        <v>0.37311259015386589</v>
      </c>
      <c r="M41" s="65">
        <f t="shared" si="3"/>
        <v>0.37311259015386589</v>
      </c>
      <c r="N41" s="65">
        <f t="shared" si="3"/>
        <v>0.37311259015386589</v>
      </c>
      <c r="O41" s="65">
        <f t="shared" si="3"/>
        <v>0.37311259015386589</v>
      </c>
      <c r="P41" s="65">
        <f t="shared" si="3"/>
        <v>0.37311259015386589</v>
      </c>
      <c r="Q41" s="65">
        <f t="shared" si="4"/>
        <v>0.37311259015386589</v>
      </c>
      <c r="R41" s="65">
        <f t="shared" si="4"/>
        <v>0.37311259015386589</v>
      </c>
    </row>
    <row r="42" spans="1:18" x14ac:dyDescent="0.25">
      <c r="A42" s="3">
        <v>28</v>
      </c>
      <c r="B42" s="3" t="s">
        <v>107</v>
      </c>
      <c r="C42" s="26">
        <f>Supply_Condensed!H29</f>
        <v>20140</v>
      </c>
      <c r="D42" s="28">
        <f>IF(ISERROR(C42/Supply_Condensed!I29),"",C42/Supply_Condensed!I29)</f>
        <v>1.6399943650640485E-3</v>
      </c>
      <c r="E42" s="65">
        <f t="shared" si="1"/>
        <v>1.6399943650640485E-3</v>
      </c>
      <c r="F42" s="65">
        <f t="shared" si="1"/>
        <v>1.6399943650640485E-3</v>
      </c>
      <c r="G42" s="65">
        <f t="shared" si="1"/>
        <v>1.6399943650640485E-3</v>
      </c>
      <c r="H42" s="65">
        <f t="shared" si="1"/>
        <v>1.6399943650640485E-3</v>
      </c>
      <c r="I42" s="65">
        <f t="shared" si="2"/>
        <v>1.6399943650640485E-3</v>
      </c>
      <c r="J42" s="65">
        <f t="shared" si="2"/>
        <v>1.6399943650640485E-3</v>
      </c>
      <c r="K42" s="65">
        <f t="shared" si="2"/>
        <v>1.6399943650640485E-3</v>
      </c>
      <c r="L42" s="65">
        <f t="shared" si="2"/>
        <v>1.6399943650640485E-3</v>
      </c>
      <c r="M42" s="65">
        <f t="shared" si="3"/>
        <v>1.6399943650640485E-3</v>
      </c>
      <c r="N42" s="65">
        <f t="shared" si="3"/>
        <v>1.6399943650640485E-3</v>
      </c>
      <c r="O42" s="65">
        <f t="shared" si="3"/>
        <v>1.6399943650640485E-3</v>
      </c>
      <c r="P42" s="65">
        <f t="shared" si="3"/>
        <v>1.6399943650640485E-3</v>
      </c>
      <c r="Q42" s="65">
        <f t="shared" si="4"/>
        <v>1.6399943650640485E-3</v>
      </c>
      <c r="R42" s="65">
        <f t="shared" si="4"/>
        <v>1.6399943650640485E-3</v>
      </c>
    </row>
    <row r="43" spans="1:18" x14ac:dyDescent="0.25">
      <c r="A43" s="3">
        <v>29</v>
      </c>
      <c r="B43" s="3" t="s">
        <v>108</v>
      </c>
      <c r="C43" s="26">
        <f>Supply_Condensed!H30</f>
        <v>27413</v>
      </c>
      <c r="D43" s="28">
        <f>IF(ISERROR(C43/Supply_Condensed!I30),"",C43/Supply_Condensed!I30)</f>
        <v>2.861977872786112E-3</v>
      </c>
      <c r="E43" s="65">
        <f t="shared" si="1"/>
        <v>2.861977872786112E-3</v>
      </c>
      <c r="F43" s="65">
        <f t="shared" si="1"/>
        <v>2.861977872786112E-3</v>
      </c>
      <c r="G43" s="65">
        <f t="shared" si="1"/>
        <v>2.861977872786112E-3</v>
      </c>
      <c r="H43" s="65">
        <f t="shared" si="1"/>
        <v>2.861977872786112E-3</v>
      </c>
      <c r="I43" s="65">
        <f t="shared" si="2"/>
        <v>2.861977872786112E-3</v>
      </c>
      <c r="J43" s="65">
        <f t="shared" si="2"/>
        <v>2.861977872786112E-3</v>
      </c>
      <c r="K43" s="65">
        <f t="shared" si="2"/>
        <v>2.861977872786112E-3</v>
      </c>
      <c r="L43" s="65">
        <f t="shared" si="2"/>
        <v>2.861977872786112E-3</v>
      </c>
      <c r="M43" s="65">
        <f t="shared" si="3"/>
        <v>2.861977872786112E-3</v>
      </c>
      <c r="N43" s="65">
        <f t="shared" si="3"/>
        <v>2.861977872786112E-3</v>
      </c>
      <c r="O43" s="65">
        <f t="shared" si="3"/>
        <v>2.861977872786112E-3</v>
      </c>
      <c r="P43" s="65">
        <f t="shared" si="3"/>
        <v>2.861977872786112E-3</v>
      </c>
      <c r="Q43" s="65">
        <f t="shared" si="4"/>
        <v>2.861977872786112E-3</v>
      </c>
      <c r="R43" s="65">
        <f t="shared" si="4"/>
        <v>2.861977872786112E-3</v>
      </c>
    </row>
    <row r="44" spans="1:18" x14ac:dyDescent="0.25">
      <c r="A44" s="3">
        <v>30</v>
      </c>
      <c r="B44" s="3" t="s">
        <v>109</v>
      </c>
      <c r="C44" s="26">
        <f>Supply_Condensed!H31</f>
        <v>9657523</v>
      </c>
      <c r="D44" s="28">
        <f>IF(ISERROR(C44/Supply_Condensed!I31),"",C44/Supply_Condensed!I31)</f>
        <v>0.33148176509680893</v>
      </c>
      <c r="E44" s="65">
        <f t="shared" si="1"/>
        <v>0.33148176509680893</v>
      </c>
      <c r="F44" s="65">
        <f t="shared" si="1"/>
        <v>0.33148176509680893</v>
      </c>
      <c r="G44" s="65">
        <f t="shared" si="1"/>
        <v>0.33148176509680893</v>
      </c>
      <c r="H44" s="65">
        <f t="shared" si="1"/>
        <v>0.33148176509680893</v>
      </c>
      <c r="I44" s="65">
        <f t="shared" si="2"/>
        <v>0.33148176509680893</v>
      </c>
      <c r="J44" s="65">
        <f t="shared" si="2"/>
        <v>0.33148176509680893</v>
      </c>
      <c r="K44" s="65">
        <f t="shared" si="2"/>
        <v>0.33148176509680893</v>
      </c>
      <c r="L44" s="65">
        <f t="shared" si="2"/>
        <v>0.33148176509680893</v>
      </c>
      <c r="M44" s="65">
        <f t="shared" si="3"/>
        <v>0.33148176509680893</v>
      </c>
      <c r="N44" s="65">
        <f t="shared" si="3"/>
        <v>0.33148176509680893</v>
      </c>
      <c r="O44" s="65">
        <f t="shared" si="3"/>
        <v>0.33148176509680893</v>
      </c>
      <c r="P44" s="65">
        <f t="shared" si="3"/>
        <v>0.33148176509680893</v>
      </c>
      <c r="Q44" s="65">
        <f t="shared" si="4"/>
        <v>0.33148176509680893</v>
      </c>
      <c r="R44" s="65">
        <f t="shared" si="4"/>
        <v>0.33148176509680893</v>
      </c>
    </row>
    <row r="45" spans="1:18" x14ac:dyDescent="0.25">
      <c r="A45" s="3">
        <v>31</v>
      </c>
      <c r="B45" s="3" t="s">
        <v>9</v>
      </c>
      <c r="C45" s="26">
        <f>Supply_Condensed!H32</f>
        <v>0</v>
      </c>
      <c r="D45" s="28">
        <f>IF(ISERROR(C45/Supply_Condensed!I32),"",C45/Supply_Condensed!I32)</f>
        <v>0</v>
      </c>
      <c r="E45" s="65">
        <f t="shared" si="1"/>
        <v>0</v>
      </c>
      <c r="F45" s="65">
        <f t="shared" si="1"/>
        <v>0</v>
      </c>
      <c r="G45" s="65">
        <f t="shared" si="1"/>
        <v>0</v>
      </c>
      <c r="H45" s="65">
        <f t="shared" si="1"/>
        <v>0</v>
      </c>
      <c r="I45" s="65">
        <f t="shared" si="2"/>
        <v>0</v>
      </c>
      <c r="J45" s="65">
        <f t="shared" si="2"/>
        <v>0</v>
      </c>
      <c r="K45" s="65">
        <f t="shared" si="2"/>
        <v>0</v>
      </c>
      <c r="L45" s="65">
        <f t="shared" si="2"/>
        <v>0</v>
      </c>
      <c r="M45" s="65">
        <f t="shared" si="3"/>
        <v>0</v>
      </c>
      <c r="N45" s="65">
        <f t="shared" si="3"/>
        <v>0</v>
      </c>
      <c r="O45" s="65">
        <f t="shared" si="3"/>
        <v>0</v>
      </c>
      <c r="P45" s="65">
        <f t="shared" si="3"/>
        <v>0</v>
      </c>
      <c r="Q45" s="65">
        <f t="shared" si="4"/>
        <v>0</v>
      </c>
      <c r="R45" s="65">
        <f t="shared" si="4"/>
        <v>0</v>
      </c>
    </row>
    <row r="46" spans="1:18" x14ac:dyDescent="0.25">
      <c r="A46" s="3">
        <v>32</v>
      </c>
      <c r="B46" s="3" t="s">
        <v>110</v>
      </c>
      <c r="C46" s="26">
        <f>Supply_Condensed!H33</f>
        <v>44667094</v>
      </c>
      <c r="D46" s="28">
        <f>IF(ISERROR(C46/Supply_Condensed!I33),"",C46/Supply_Condensed!I33)</f>
        <v>0.72077214742319462</v>
      </c>
      <c r="E46" s="65">
        <f t="shared" si="1"/>
        <v>0.72077214742319462</v>
      </c>
      <c r="F46" s="65">
        <f t="shared" si="1"/>
        <v>0.72077214742319462</v>
      </c>
      <c r="G46" s="65">
        <f t="shared" si="1"/>
        <v>0.72077214742319462</v>
      </c>
      <c r="H46" s="65">
        <f t="shared" si="1"/>
        <v>0.72077214742319462</v>
      </c>
      <c r="I46" s="65">
        <f t="shared" si="2"/>
        <v>0.72077214742319462</v>
      </c>
      <c r="J46" s="65">
        <f t="shared" si="2"/>
        <v>0.72077214742319462</v>
      </c>
      <c r="K46" s="65">
        <f t="shared" si="2"/>
        <v>0.72077214742319462</v>
      </c>
      <c r="L46" s="65">
        <f t="shared" si="2"/>
        <v>0.72077214742319462</v>
      </c>
      <c r="M46" s="65">
        <f t="shared" si="3"/>
        <v>0.72077214742319462</v>
      </c>
      <c r="N46" s="65">
        <f t="shared" si="3"/>
        <v>0.72077214742319462</v>
      </c>
      <c r="O46" s="65">
        <f t="shared" si="3"/>
        <v>0.72077214742319462</v>
      </c>
      <c r="P46" s="65">
        <f t="shared" si="3"/>
        <v>0.72077214742319462</v>
      </c>
      <c r="Q46" s="65">
        <f t="shared" si="4"/>
        <v>0.72077214742319462</v>
      </c>
      <c r="R46" s="65">
        <f t="shared" si="4"/>
        <v>0.72077214742319462</v>
      </c>
    </row>
    <row r="47" spans="1:18" x14ac:dyDescent="0.25">
      <c r="A47" s="3">
        <v>33</v>
      </c>
      <c r="B47" s="3" t="s">
        <v>111</v>
      </c>
      <c r="C47" s="26">
        <f>Supply_Condensed!H34</f>
        <v>330568</v>
      </c>
      <c r="D47" s="28">
        <f>IF(ISERROR(C47/Supply_Condensed!I34),"",C47/Supply_Condensed!I34)</f>
        <v>2.9514802356234222E-2</v>
      </c>
      <c r="E47" s="65">
        <f t="shared" si="1"/>
        <v>2.9514802356234222E-2</v>
      </c>
      <c r="F47" s="65">
        <f t="shared" si="1"/>
        <v>2.9514802356234222E-2</v>
      </c>
      <c r="G47" s="65">
        <f t="shared" si="1"/>
        <v>2.9514802356234222E-2</v>
      </c>
      <c r="H47" s="65">
        <f t="shared" si="1"/>
        <v>2.9514802356234222E-2</v>
      </c>
      <c r="I47" s="65">
        <f t="shared" si="2"/>
        <v>2.9514802356234222E-2</v>
      </c>
      <c r="J47" s="65">
        <f t="shared" si="2"/>
        <v>2.9514802356234222E-2</v>
      </c>
      <c r="K47" s="65">
        <f t="shared" si="2"/>
        <v>2.9514802356234222E-2</v>
      </c>
      <c r="L47" s="65">
        <f t="shared" si="2"/>
        <v>2.9514802356234222E-2</v>
      </c>
      <c r="M47" s="65">
        <f t="shared" si="3"/>
        <v>2.9514802356234222E-2</v>
      </c>
      <c r="N47" s="65">
        <f t="shared" si="3"/>
        <v>2.9514802356234222E-2</v>
      </c>
      <c r="O47" s="65">
        <f t="shared" si="3"/>
        <v>2.9514802356234222E-2</v>
      </c>
      <c r="P47" s="65">
        <f t="shared" si="3"/>
        <v>2.9514802356234222E-2</v>
      </c>
      <c r="Q47" s="65">
        <f t="shared" si="4"/>
        <v>2.9514802356234222E-2</v>
      </c>
      <c r="R47" s="65">
        <f t="shared" si="4"/>
        <v>2.9514802356234222E-2</v>
      </c>
    </row>
    <row r="48" spans="1:18" x14ac:dyDescent="0.25">
      <c r="A48" s="3">
        <v>34</v>
      </c>
      <c r="B48" s="3" t="s">
        <v>112</v>
      </c>
      <c r="C48" s="26">
        <f>Supply_Condensed!H35</f>
        <v>215018</v>
      </c>
      <c r="D48" s="28">
        <f>IF(ISERROR(C48/Supply_Condensed!I35),"",C48/Supply_Condensed!I35)</f>
        <v>0.38905314201965008</v>
      </c>
      <c r="E48" s="65">
        <f t="shared" si="1"/>
        <v>0.38905314201965008</v>
      </c>
      <c r="F48" s="65">
        <f t="shared" si="1"/>
        <v>0.38905314201965008</v>
      </c>
      <c r="G48" s="65">
        <f t="shared" si="1"/>
        <v>0.38905314201965008</v>
      </c>
      <c r="H48" s="65">
        <f t="shared" si="1"/>
        <v>0.38905314201965008</v>
      </c>
      <c r="I48" s="65">
        <f t="shared" si="2"/>
        <v>0.38905314201965008</v>
      </c>
      <c r="J48" s="65">
        <f t="shared" si="2"/>
        <v>0.38905314201965008</v>
      </c>
      <c r="K48" s="65">
        <f t="shared" si="2"/>
        <v>0.38905314201965008</v>
      </c>
      <c r="L48" s="65">
        <f t="shared" si="2"/>
        <v>0.38905314201965008</v>
      </c>
      <c r="M48" s="65">
        <f t="shared" si="3"/>
        <v>0.38905314201965008</v>
      </c>
      <c r="N48" s="65">
        <f t="shared" si="3"/>
        <v>0.38905314201965008</v>
      </c>
      <c r="O48" s="65">
        <f t="shared" si="3"/>
        <v>0.38905314201965008</v>
      </c>
      <c r="P48" s="65">
        <f t="shared" si="3"/>
        <v>0.38905314201965008</v>
      </c>
      <c r="Q48" s="65">
        <f t="shared" si="4"/>
        <v>0.38905314201965008</v>
      </c>
      <c r="R48" s="65">
        <f t="shared" si="4"/>
        <v>0.38905314201965008</v>
      </c>
    </row>
    <row r="49" spans="1:18" x14ac:dyDescent="0.25">
      <c r="A49" s="3">
        <v>35</v>
      </c>
      <c r="B49" s="3" t="s">
        <v>113</v>
      </c>
      <c r="C49" s="26">
        <f>Supply_Condensed!H36</f>
        <v>62273</v>
      </c>
      <c r="D49" s="28">
        <f>IF(ISERROR(C49/Supply_Condensed!I36),"",C49/Supply_Condensed!I36)</f>
        <v>8.4039476543089922E-2</v>
      </c>
      <c r="E49" s="65">
        <f t="shared" si="1"/>
        <v>8.4039476543089922E-2</v>
      </c>
      <c r="F49" s="65">
        <f t="shared" si="1"/>
        <v>8.4039476543089922E-2</v>
      </c>
      <c r="G49" s="65">
        <f t="shared" si="1"/>
        <v>8.4039476543089922E-2</v>
      </c>
      <c r="H49" s="65">
        <f t="shared" si="1"/>
        <v>8.4039476543089922E-2</v>
      </c>
      <c r="I49" s="65">
        <f t="shared" si="2"/>
        <v>8.4039476543089922E-2</v>
      </c>
      <c r="J49" s="65">
        <f t="shared" si="2"/>
        <v>8.4039476543089922E-2</v>
      </c>
      <c r="K49" s="65">
        <f t="shared" si="2"/>
        <v>8.4039476543089922E-2</v>
      </c>
      <c r="L49" s="65">
        <f t="shared" si="2"/>
        <v>8.4039476543089922E-2</v>
      </c>
      <c r="M49" s="65">
        <f t="shared" si="3"/>
        <v>8.4039476543089922E-2</v>
      </c>
      <c r="N49" s="65">
        <f t="shared" si="3"/>
        <v>8.4039476543089922E-2</v>
      </c>
      <c r="O49" s="65">
        <f t="shared" si="3"/>
        <v>8.4039476543089922E-2</v>
      </c>
      <c r="P49" s="65">
        <f t="shared" si="3"/>
        <v>8.4039476543089922E-2</v>
      </c>
      <c r="Q49" s="65">
        <f t="shared" si="4"/>
        <v>8.4039476543089922E-2</v>
      </c>
      <c r="R49" s="65">
        <f t="shared" si="4"/>
        <v>8.4039476543089922E-2</v>
      </c>
    </row>
    <row r="50" spans="1:18" x14ac:dyDescent="0.25">
      <c r="A50" s="3">
        <v>36</v>
      </c>
      <c r="B50" s="3" t="s">
        <v>114</v>
      </c>
      <c r="C50" s="26">
        <f>Supply_Condensed!H37</f>
        <v>2737178</v>
      </c>
      <c r="D50" s="28">
        <f>IF(ISERROR(C50/Supply_Condensed!I37),"",C50/Supply_Condensed!I37)</f>
        <v>0.89246132783219034</v>
      </c>
      <c r="E50" s="65">
        <f t="shared" si="1"/>
        <v>0.89246132783219034</v>
      </c>
      <c r="F50" s="65">
        <f t="shared" si="1"/>
        <v>0.89246132783219034</v>
      </c>
      <c r="G50" s="65">
        <f t="shared" si="1"/>
        <v>0.89246132783219034</v>
      </c>
      <c r="H50" s="65">
        <f t="shared" si="1"/>
        <v>0.89246132783219034</v>
      </c>
      <c r="I50" s="65">
        <f t="shared" si="2"/>
        <v>0.89246132783219034</v>
      </c>
      <c r="J50" s="65">
        <f t="shared" si="2"/>
        <v>0.89246132783219034</v>
      </c>
      <c r="K50" s="65">
        <f t="shared" si="2"/>
        <v>0.89246132783219034</v>
      </c>
      <c r="L50" s="65">
        <f t="shared" si="2"/>
        <v>0.89246132783219034</v>
      </c>
      <c r="M50" s="65">
        <f t="shared" si="3"/>
        <v>0.89246132783219034</v>
      </c>
      <c r="N50" s="65">
        <f t="shared" si="3"/>
        <v>0.89246132783219034</v>
      </c>
      <c r="O50" s="65">
        <f t="shared" si="3"/>
        <v>0.89246132783219034</v>
      </c>
      <c r="P50" s="65">
        <f t="shared" si="3"/>
        <v>0.89246132783219034</v>
      </c>
      <c r="Q50" s="65">
        <f t="shared" si="4"/>
        <v>0.89246132783219034</v>
      </c>
      <c r="R50" s="65">
        <f t="shared" si="4"/>
        <v>0.89246132783219034</v>
      </c>
    </row>
    <row r="51" spans="1:18" x14ac:dyDescent="0.25">
      <c r="A51" s="3">
        <v>37</v>
      </c>
      <c r="B51" s="3" t="s">
        <v>115</v>
      </c>
      <c r="C51" s="26">
        <f>Supply_Condensed!H38</f>
        <v>358827</v>
      </c>
      <c r="D51" s="28">
        <f>IF(ISERROR(C51/Supply_Condensed!I38),"",C51/Supply_Condensed!I38)</f>
        <v>0.10806548130845765</v>
      </c>
      <c r="E51" s="65">
        <f t="shared" si="1"/>
        <v>0.10806548130845765</v>
      </c>
      <c r="F51" s="65">
        <f t="shared" si="1"/>
        <v>0.10806548130845765</v>
      </c>
      <c r="G51" s="65">
        <f t="shared" si="1"/>
        <v>0.10806548130845765</v>
      </c>
      <c r="H51" s="65">
        <f t="shared" si="1"/>
        <v>0.10806548130845765</v>
      </c>
      <c r="I51" s="65">
        <f t="shared" si="2"/>
        <v>0.10806548130845765</v>
      </c>
      <c r="J51" s="65">
        <f t="shared" si="2"/>
        <v>0.10806548130845765</v>
      </c>
      <c r="K51" s="65">
        <f t="shared" si="2"/>
        <v>0.10806548130845765</v>
      </c>
      <c r="L51" s="65">
        <f t="shared" si="2"/>
        <v>0.10806548130845765</v>
      </c>
      <c r="M51" s="65">
        <f t="shared" si="3"/>
        <v>0.10806548130845765</v>
      </c>
      <c r="N51" s="65">
        <f t="shared" si="3"/>
        <v>0.10806548130845765</v>
      </c>
      <c r="O51" s="65">
        <f t="shared" si="3"/>
        <v>0.10806548130845765</v>
      </c>
      <c r="P51" s="65">
        <f t="shared" si="3"/>
        <v>0.10806548130845765</v>
      </c>
      <c r="Q51" s="65">
        <f t="shared" si="4"/>
        <v>0.10806548130845765</v>
      </c>
      <c r="R51" s="65">
        <f t="shared" si="4"/>
        <v>0.10806548130845765</v>
      </c>
    </row>
    <row r="52" spans="1:18" x14ac:dyDescent="0.25">
      <c r="A52" s="3">
        <v>38</v>
      </c>
      <c r="B52" s="3" t="s">
        <v>116</v>
      </c>
      <c r="C52" s="26">
        <f>Supply_Condensed!H39</f>
        <v>247288</v>
      </c>
      <c r="D52" s="28">
        <f>IF(ISERROR(C52/Supply_Condensed!I39),"",C52/Supply_Condensed!I39)</f>
        <v>7.3830470683880087E-2</v>
      </c>
      <c r="E52" s="65">
        <f t="shared" si="1"/>
        <v>7.3830470683880087E-2</v>
      </c>
      <c r="F52" s="65">
        <f t="shared" si="1"/>
        <v>7.3830470683880087E-2</v>
      </c>
      <c r="G52" s="65">
        <f t="shared" si="1"/>
        <v>7.3830470683880087E-2</v>
      </c>
      <c r="H52" s="65">
        <f t="shared" si="1"/>
        <v>7.3830470683880087E-2</v>
      </c>
      <c r="I52" s="65">
        <f t="shared" si="2"/>
        <v>7.3830470683880087E-2</v>
      </c>
      <c r="J52" s="65">
        <f t="shared" si="2"/>
        <v>7.3830470683880087E-2</v>
      </c>
      <c r="K52" s="65">
        <f t="shared" si="2"/>
        <v>7.3830470683880087E-2</v>
      </c>
      <c r="L52" s="65">
        <f t="shared" si="2"/>
        <v>7.3830470683880087E-2</v>
      </c>
      <c r="M52" s="65">
        <f t="shared" si="3"/>
        <v>7.3830470683880087E-2</v>
      </c>
      <c r="N52" s="65">
        <f t="shared" si="3"/>
        <v>7.3830470683880087E-2</v>
      </c>
      <c r="O52" s="65">
        <f t="shared" si="3"/>
        <v>7.3830470683880087E-2</v>
      </c>
      <c r="P52" s="65">
        <f t="shared" si="3"/>
        <v>7.3830470683880087E-2</v>
      </c>
      <c r="Q52" s="65">
        <f t="shared" si="4"/>
        <v>7.3830470683880087E-2</v>
      </c>
      <c r="R52" s="65">
        <f t="shared" si="4"/>
        <v>7.3830470683880087E-2</v>
      </c>
    </row>
    <row r="53" spans="1:18" x14ac:dyDescent="0.25">
      <c r="A53" s="3">
        <v>39</v>
      </c>
      <c r="B53" s="3" t="s">
        <v>117</v>
      </c>
      <c r="C53" s="26">
        <f>Supply_Condensed!H40</f>
        <v>0</v>
      </c>
      <c r="D53" s="28">
        <f>IF(ISERROR(C53/Supply_Condensed!I40),"",C53/Supply_Condensed!I40)</f>
        <v>0</v>
      </c>
      <c r="E53" s="65">
        <f t="shared" si="1"/>
        <v>0</v>
      </c>
      <c r="F53" s="65">
        <f t="shared" si="1"/>
        <v>0</v>
      </c>
      <c r="G53" s="65">
        <f t="shared" si="1"/>
        <v>0</v>
      </c>
      <c r="H53" s="65">
        <f t="shared" si="1"/>
        <v>0</v>
      </c>
      <c r="I53" s="65">
        <f t="shared" si="2"/>
        <v>0</v>
      </c>
      <c r="J53" s="65">
        <f t="shared" si="2"/>
        <v>0</v>
      </c>
      <c r="K53" s="65">
        <f t="shared" si="2"/>
        <v>0</v>
      </c>
      <c r="L53" s="65">
        <f t="shared" si="2"/>
        <v>0</v>
      </c>
      <c r="M53" s="65">
        <f t="shared" si="3"/>
        <v>0</v>
      </c>
      <c r="N53" s="65">
        <f t="shared" si="3"/>
        <v>0</v>
      </c>
      <c r="O53" s="65">
        <f t="shared" si="3"/>
        <v>0</v>
      </c>
      <c r="P53" s="65">
        <f t="shared" si="3"/>
        <v>0</v>
      </c>
      <c r="Q53" s="65">
        <f t="shared" si="4"/>
        <v>0</v>
      </c>
      <c r="R53" s="65">
        <f t="shared" si="4"/>
        <v>0</v>
      </c>
    </row>
    <row r="54" spans="1:18" x14ac:dyDescent="0.25">
      <c r="A54" s="3">
        <v>40</v>
      </c>
      <c r="B54" s="3" t="s">
        <v>118</v>
      </c>
      <c r="C54" s="26">
        <f>Supply_Condensed!H41</f>
        <v>1083973</v>
      </c>
      <c r="D54" s="28">
        <f>IF(ISERROR(C54/Supply_Condensed!I41),"",C54/Supply_Condensed!I41)</f>
        <v>6.8778812552445945E-2</v>
      </c>
      <c r="E54" s="65">
        <f t="shared" si="1"/>
        <v>6.8778812552445945E-2</v>
      </c>
      <c r="F54" s="65">
        <f t="shared" si="1"/>
        <v>6.8778812552445945E-2</v>
      </c>
      <c r="G54" s="65">
        <f t="shared" si="1"/>
        <v>6.8778812552445945E-2</v>
      </c>
      <c r="H54" s="65">
        <f t="shared" si="1"/>
        <v>6.8778812552445945E-2</v>
      </c>
      <c r="I54" s="65">
        <f t="shared" si="2"/>
        <v>6.8778812552445945E-2</v>
      </c>
      <c r="J54" s="65">
        <f t="shared" si="2"/>
        <v>6.8778812552445945E-2</v>
      </c>
      <c r="K54" s="65">
        <f t="shared" si="2"/>
        <v>6.8778812552445945E-2</v>
      </c>
      <c r="L54" s="65">
        <f t="shared" si="2"/>
        <v>6.8778812552445945E-2</v>
      </c>
      <c r="M54" s="65">
        <f t="shared" si="3"/>
        <v>6.8778812552445945E-2</v>
      </c>
      <c r="N54" s="65">
        <f t="shared" si="3"/>
        <v>6.8778812552445945E-2</v>
      </c>
      <c r="O54" s="65">
        <f t="shared" si="3"/>
        <v>6.8778812552445945E-2</v>
      </c>
      <c r="P54" s="65">
        <f t="shared" si="3"/>
        <v>6.8778812552445945E-2</v>
      </c>
      <c r="Q54" s="65">
        <f t="shared" si="4"/>
        <v>6.8778812552445945E-2</v>
      </c>
      <c r="R54" s="65">
        <f t="shared" si="4"/>
        <v>6.8778812552445945E-2</v>
      </c>
    </row>
    <row r="55" spans="1:18" x14ac:dyDescent="0.25">
      <c r="A55" s="3">
        <v>41</v>
      </c>
      <c r="B55" s="3" t="s">
        <v>119</v>
      </c>
      <c r="C55" s="26">
        <f>Supply_Condensed!H42</f>
        <v>18464</v>
      </c>
      <c r="D55" s="28">
        <f>IF(ISERROR(C55/Supply_Condensed!I42),"",C55/Supply_Condensed!I42)</f>
        <v>3.0989391369964725E-3</v>
      </c>
      <c r="E55" s="65">
        <f t="shared" si="1"/>
        <v>3.0989391369964725E-3</v>
      </c>
      <c r="F55" s="65">
        <f t="shared" si="1"/>
        <v>3.0989391369964725E-3</v>
      </c>
      <c r="G55" s="65">
        <f t="shared" si="1"/>
        <v>3.0989391369964725E-3</v>
      </c>
      <c r="H55" s="65">
        <f t="shared" si="1"/>
        <v>3.0989391369964725E-3</v>
      </c>
      <c r="I55" s="65">
        <f t="shared" si="2"/>
        <v>3.0989391369964725E-3</v>
      </c>
      <c r="J55" s="65">
        <f t="shared" si="2"/>
        <v>3.0989391369964725E-3</v>
      </c>
      <c r="K55" s="65">
        <f t="shared" si="2"/>
        <v>3.0989391369964725E-3</v>
      </c>
      <c r="L55" s="65">
        <f t="shared" si="2"/>
        <v>3.0989391369964725E-3</v>
      </c>
      <c r="M55" s="65">
        <f t="shared" si="3"/>
        <v>3.0989391369964725E-3</v>
      </c>
      <c r="N55" s="65">
        <f t="shared" si="3"/>
        <v>3.0989391369964725E-3</v>
      </c>
      <c r="O55" s="65">
        <f t="shared" si="3"/>
        <v>3.0989391369964725E-3</v>
      </c>
      <c r="P55" s="65">
        <f t="shared" si="3"/>
        <v>3.0989391369964725E-3</v>
      </c>
      <c r="Q55" s="65">
        <f t="shared" si="4"/>
        <v>3.0989391369964725E-3</v>
      </c>
      <c r="R55" s="65">
        <f t="shared" si="4"/>
        <v>3.0989391369964725E-3</v>
      </c>
    </row>
    <row r="56" spans="1:18" x14ac:dyDescent="0.25">
      <c r="A56" s="3">
        <v>42</v>
      </c>
      <c r="B56" s="3" t="s">
        <v>120</v>
      </c>
      <c r="C56" s="26">
        <f>Supply_Condensed!H43</f>
        <v>302</v>
      </c>
      <c r="D56" s="28">
        <f>IF(ISERROR(C56/Supply_Condensed!I43),"",C56/Supply_Condensed!I43)</f>
        <v>1.8369717945754588E-3</v>
      </c>
      <c r="E56" s="65">
        <f t="shared" si="1"/>
        <v>1.8369717945754588E-3</v>
      </c>
      <c r="F56" s="65">
        <f t="shared" si="1"/>
        <v>1.8369717945754588E-3</v>
      </c>
      <c r="G56" s="65">
        <f t="shared" si="1"/>
        <v>1.8369717945754588E-3</v>
      </c>
      <c r="H56" s="65">
        <f t="shared" si="1"/>
        <v>1.8369717945754588E-3</v>
      </c>
      <c r="I56" s="65">
        <f t="shared" si="2"/>
        <v>1.8369717945754588E-3</v>
      </c>
      <c r="J56" s="65">
        <f t="shared" si="2"/>
        <v>1.8369717945754588E-3</v>
      </c>
      <c r="K56" s="65">
        <f t="shared" si="2"/>
        <v>1.8369717945754588E-3</v>
      </c>
      <c r="L56" s="65">
        <f t="shared" si="2"/>
        <v>1.8369717945754588E-3</v>
      </c>
      <c r="M56" s="65">
        <f t="shared" si="3"/>
        <v>1.8369717945754588E-3</v>
      </c>
      <c r="N56" s="65">
        <f t="shared" si="3"/>
        <v>1.8369717945754588E-3</v>
      </c>
      <c r="O56" s="65">
        <f t="shared" si="3"/>
        <v>1.8369717945754588E-3</v>
      </c>
      <c r="P56" s="65">
        <f t="shared" si="3"/>
        <v>1.8369717945754588E-3</v>
      </c>
      <c r="Q56" s="65">
        <f t="shared" si="4"/>
        <v>1.8369717945754588E-3</v>
      </c>
      <c r="R56" s="65">
        <f t="shared" si="4"/>
        <v>1.8369717945754588E-3</v>
      </c>
    </row>
    <row r="57" spans="1:18" x14ac:dyDescent="0.25">
      <c r="A57" s="3">
        <v>43</v>
      </c>
      <c r="B57" s="3" t="s">
        <v>121</v>
      </c>
      <c r="C57" s="26">
        <f>Supply_Condensed!H44</f>
        <v>31659</v>
      </c>
      <c r="D57" s="28">
        <f>IF(ISERROR(C57/Supply_Condensed!I44),"",C57/Supply_Condensed!I44)</f>
        <v>1.0738977614324878E-2</v>
      </c>
      <c r="E57" s="65">
        <f t="shared" si="1"/>
        <v>1.0738977614324878E-2</v>
      </c>
      <c r="F57" s="65">
        <f t="shared" si="1"/>
        <v>1.0738977614324878E-2</v>
      </c>
      <c r="G57" s="65">
        <f t="shared" si="1"/>
        <v>1.0738977614324878E-2</v>
      </c>
      <c r="H57" s="65">
        <f t="shared" si="1"/>
        <v>1.0738977614324878E-2</v>
      </c>
      <c r="I57" s="65">
        <f t="shared" si="2"/>
        <v>1.0738977614324878E-2</v>
      </c>
      <c r="J57" s="65">
        <f t="shared" si="2"/>
        <v>1.0738977614324878E-2</v>
      </c>
      <c r="K57" s="65">
        <f t="shared" si="2"/>
        <v>1.0738977614324878E-2</v>
      </c>
      <c r="L57" s="65">
        <f t="shared" si="2"/>
        <v>1.0738977614324878E-2</v>
      </c>
      <c r="M57" s="65">
        <f t="shared" si="3"/>
        <v>1.0738977614324878E-2</v>
      </c>
      <c r="N57" s="65">
        <f t="shared" si="3"/>
        <v>1.0738977614324878E-2</v>
      </c>
      <c r="O57" s="65">
        <f t="shared" si="3"/>
        <v>1.0738977614324878E-2</v>
      </c>
      <c r="P57" s="65">
        <f t="shared" si="3"/>
        <v>1.0738977614324878E-2</v>
      </c>
      <c r="Q57" s="65">
        <f t="shared" si="4"/>
        <v>1.0738977614324878E-2</v>
      </c>
      <c r="R57" s="65">
        <f t="shared" si="4"/>
        <v>1.0738977614324878E-2</v>
      </c>
    </row>
    <row r="58" spans="1:18" x14ac:dyDescent="0.25">
      <c r="A58" s="3">
        <v>44</v>
      </c>
      <c r="B58" s="3" t="s">
        <v>122</v>
      </c>
      <c r="C58" s="26">
        <f>Supply_Condensed!H45</f>
        <v>677356</v>
      </c>
      <c r="D58" s="28">
        <f>IF(ISERROR(C58/Supply_Condensed!I45),"",C58/Supply_Condensed!I45)</f>
        <v>0.27307115348410066</v>
      </c>
      <c r="E58" s="65">
        <f t="shared" si="1"/>
        <v>0.27307115348410066</v>
      </c>
      <c r="F58" s="65">
        <f t="shared" si="1"/>
        <v>0.27307115348410066</v>
      </c>
      <c r="G58" s="65">
        <f t="shared" si="1"/>
        <v>0.27307115348410066</v>
      </c>
      <c r="H58" s="65">
        <f t="shared" si="1"/>
        <v>0.27307115348410066</v>
      </c>
      <c r="I58" s="65">
        <f t="shared" si="2"/>
        <v>0.27307115348410066</v>
      </c>
      <c r="J58" s="65">
        <f t="shared" si="2"/>
        <v>0.27307115348410066</v>
      </c>
      <c r="K58" s="65">
        <f t="shared" si="2"/>
        <v>0.27307115348410066</v>
      </c>
      <c r="L58" s="65">
        <f t="shared" si="2"/>
        <v>0.27307115348410066</v>
      </c>
      <c r="M58" s="65">
        <f t="shared" si="3"/>
        <v>0.27307115348410066</v>
      </c>
      <c r="N58" s="65">
        <f t="shared" si="3"/>
        <v>0.27307115348410066</v>
      </c>
      <c r="O58" s="65">
        <f t="shared" si="3"/>
        <v>0.27307115348410066</v>
      </c>
      <c r="P58" s="65">
        <f t="shared" si="3"/>
        <v>0.27307115348410066</v>
      </c>
      <c r="Q58" s="65">
        <f t="shared" si="4"/>
        <v>0.27307115348410066</v>
      </c>
      <c r="R58" s="65">
        <f t="shared" si="4"/>
        <v>0.27307115348410066</v>
      </c>
    </row>
    <row r="59" spans="1:18" x14ac:dyDescent="0.25">
      <c r="A59" s="3">
        <v>45</v>
      </c>
      <c r="B59" s="3" t="s">
        <v>123</v>
      </c>
      <c r="C59" s="26">
        <f>Supply_Condensed!H46</f>
        <v>47365</v>
      </c>
      <c r="D59" s="28">
        <f>IF(ISERROR(C59/Supply_Condensed!I46),"",C59/Supply_Condensed!I46)</f>
        <v>2.8762195696242793E-3</v>
      </c>
      <c r="E59" s="65">
        <f t="shared" si="1"/>
        <v>2.8762195696242793E-3</v>
      </c>
      <c r="F59" s="65">
        <f t="shared" si="1"/>
        <v>2.8762195696242793E-3</v>
      </c>
      <c r="G59" s="65">
        <f t="shared" si="1"/>
        <v>2.8762195696242793E-3</v>
      </c>
      <c r="H59" s="65">
        <f t="shared" si="1"/>
        <v>2.8762195696242793E-3</v>
      </c>
      <c r="I59" s="65">
        <f t="shared" si="2"/>
        <v>2.8762195696242793E-3</v>
      </c>
      <c r="J59" s="65">
        <f t="shared" si="2"/>
        <v>2.8762195696242793E-3</v>
      </c>
      <c r="K59" s="65">
        <f t="shared" si="2"/>
        <v>2.8762195696242793E-3</v>
      </c>
      <c r="L59" s="65">
        <f t="shared" si="2"/>
        <v>2.8762195696242793E-3</v>
      </c>
      <c r="M59" s="65">
        <f t="shared" si="3"/>
        <v>2.8762195696242793E-3</v>
      </c>
      <c r="N59" s="65">
        <f t="shared" si="3"/>
        <v>2.8762195696242793E-3</v>
      </c>
      <c r="O59" s="65">
        <f t="shared" si="3"/>
        <v>2.8762195696242793E-3</v>
      </c>
      <c r="P59" s="65">
        <f t="shared" si="3"/>
        <v>2.8762195696242793E-3</v>
      </c>
      <c r="Q59" s="65">
        <f t="shared" si="4"/>
        <v>2.8762195696242793E-3</v>
      </c>
      <c r="R59" s="65">
        <f t="shared" si="4"/>
        <v>2.8762195696242793E-3</v>
      </c>
    </row>
    <row r="60" spans="1:18" x14ac:dyDescent="0.25">
      <c r="A60" s="3">
        <v>46</v>
      </c>
      <c r="B60" s="3" t="s">
        <v>124</v>
      </c>
      <c r="C60" s="26">
        <f>Supply_Condensed!H47</f>
        <v>8653785</v>
      </c>
      <c r="D60" s="28">
        <f>IF(ISERROR(C60/Supply_Condensed!I47),"",C60/Supply_Condensed!I47)</f>
        <v>0.43446560607700646</v>
      </c>
      <c r="E60" s="65">
        <f t="shared" si="1"/>
        <v>0.43446560607700646</v>
      </c>
      <c r="F60" s="65">
        <f t="shared" si="1"/>
        <v>0.43446560607700646</v>
      </c>
      <c r="G60" s="65">
        <f t="shared" si="1"/>
        <v>0.43446560607700646</v>
      </c>
      <c r="H60" s="65">
        <f t="shared" si="1"/>
        <v>0.43446560607700646</v>
      </c>
      <c r="I60" s="65">
        <f t="shared" si="2"/>
        <v>0.43446560607700646</v>
      </c>
      <c r="J60" s="65">
        <f t="shared" si="2"/>
        <v>0.43446560607700646</v>
      </c>
      <c r="K60" s="65">
        <f t="shared" si="2"/>
        <v>0.43446560607700646</v>
      </c>
      <c r="L60" s="65">
        <f t="shared" si="2"/>
        <v>0.43446560607700646</v>
      </c>
      <c r="M60" s="65">
        <f t="shared" si="3"/>
        <v>0.43446560607700646</v>
      </c>
      <c r="N60" s="65">
        <f t="shared" si="3"/>
        <v>0.43446560607700646</v>
      </c>
      <c r="O60" s="65">
        <f t="shared" si="3"/>
        <v>0.43446560607700646</v>
      </c>
      <c r="P60" s="65">
        <f t="shared" si="3"/>
        <v>0.43446560607700646</v>
      </c>
      <c r="Q60" s="65">
        <f t="shared" si="4"/>
        <v>0.43446560607700646</v>
      </c>
      <c r="R60" s="65">
        <f t="shared" si="4"/>
        <v>0.43446560607700646</v>
      </c>
    </row>
    <row r="61" spans="1:18" x14ac:dyDescent="0.25">
      <c r="A61" s="3">
        <v>47</v>
      </c>
      <c r="B61" s="3" t="s">
        <v>125</v>
      </c>
      <c r="C61" s="26">
        <f>Supply_Condensed!H48</f>
        <v>2616149</v>
      </c>
      <c r="D61" s="28">
        <f>IF(ISERROR(C61/Supply_Condensed!I48),"",C61/Supply_Condensed!I48)</f>
        <v>6.8989448116376251E-2</v>
      </c>
      <c r="E61" s="65">
        <f t="shared" si="1"/>
        <v>6.8989448116376251E-2</v>
      </c>
      <c r="F61" s="65">
        <f t="shared" si="1"/>
        <v>6.8989448116376251E-2</v>
      </c>
      <c r="G61" s="65">
        <f t="shared" si="1"/>
        <v>6.8989448116376251E-2</v>
      </c>
      <c r="H61" s="65">
        <f t="shared" ref="H61:K124" si="5">$D61</f>
        <v>6.8989448116376251E-2</v>
      </c>
      <c r="I61" s="65">
        <f t="shared" si="2"/>
        <v>6.8989448116376251E-2</v>
      </c>
      <c r="J61" s="65">
        <f t="shared" si="2"/>
        <v>6.8989448116376251E-2</v>
      </c>
      <c r="K61" s="65">
        <f t="shared" si="2"/>
        <v>6.8989448116376251E-2</v>
      </c>
      <c r="L61" s="65">
        <f t="shared" si="2"/>
        <v>6.8989448116376251E-2</v>
      </c>
      <c r="M61" s="65">
        <f t="shared" si="3"/>
        <v>6.8989448116376251E-2</v>
      </c>
      <c r="N61" s="65">
        <f t="shared" si="3"/>
        <v>6.8989448116376251E-2</v>
      </c>
      <c r="O61" s="65">
        <f t="shared" si="3"/>
        <v>6.8989448116376251E-2</v>
      </c>
      <c r="P61" s="65">
        <f t="shared" si="3"/>
        <v>6.8989448116376251E-2</v>
      </c>
      <c r="Q61" s="65">
        <f t="shared" si="4"/>
        <v>6.8989448116376251E-2</v>
      </c>
      <c r="R61" s="65">
        <f t="shared" si="4"/>
        <v>6.8989448116376251E-2</v>
      </c>
    </row>
    <row r="62" spans="1:18" x14ac:dyDescent="0.25">
      <c r="A62" s="3">
        <v>48</v>
      </c>
      <c r="B62" s="3" t="s">
        <v>126</v>
      </c>
      <c r="C62" s="26">
        <f>Supply_Condensed!H49</f>
        <v>550667</v>
      </c>
      <c r="D62" s="28">
        <f>IF(ISERROR(C62/Supply_Condensed!I49),"",C62/Supply_Condensed!I49)</f>
        <v>5.0259673810046659E-2</v>
      </c>
      <c r="E62" s="65">
        <f t="shared" si="1"/>
        <v>5.0259673810046659E-2</v>
      </c>
      <c r="F62" s="65">
        <f t="shared" si="1"/>
        <v>5.0259673810046659E-2</v>
      </c>
      <c r="G62" s="65">
        <f t="shared" si="1"/>
        <v>5.0259673810046659E-2</v>
      </c>
      <c r="H62" s="65">
        <f t="shared" si="5"/>
        <v>5.0259673810046659E-2</v>
      </c>
      <c r="I62" s="65">
        <f t="shared" si="2"/>
        <v>5.0259673810046659E-2</v>
      </c>
      <c r="J62" s="65">
        <f t="shared" si="2"/>
        <v>5.0259673810046659E-2</v>
      </c>
      <c r="K62" s="65">
        <f t="shared" si="2"/>
        <v>5.0259673810046659E-2</v>
      </c>
      <c r="L62" s="65">
        <f t="shared" si="2"/>
        <v>5.0259673810046659E-2</v>
      </c>
      <c r="M62" s="65">
        <f t="shared" si="3"/>
        <v>5.0259673810046659E-2</v>
      </c>
      <c r="N62" s="65">
        <f t="shared" si="3"/>
        <v>5.0259673810046659E-2</v>
      </c>
      <c r="O62" s="65">
        <f t="shared" si="3"/>
        <v>5.0259673810046659E-2</v>
      </c>
      <c r="P62" s="65">
        <f t="shared" si="3"/>
        <v>5.0259673810046659E-2</v>
      </c>
      <c r="Q62" s="65">
        <f t="shared" si="4"/>
        <v>5.0259673810046659E-2</v>
      </c>
      <c r="R62" s="65">
        <f t="shared" si="4"/>
        <v>5.0259673810046659E-2</v>
      </c>
    </row>
    <row r="63" spans="1:18" x14ac:dyDescent="0.25">
      <c r="A63" s="3">
        <v>49</v>
      </c>
      <c r="B63" s="3" t="s">
        <v>127</v>
      </c>
      <c r="C63" s="26">
        <f>Supply_Condensed!H50</f>
        <v>23501</v>
      </c>
      <c r="D63" s="28">
        <f>IF(ISERROR(C63/Supply_Condensed!I50),"",C63/Supply_Condensed!I50)</f>
        <v>5.2228344160808451E-3</v>
      </c>
      <c r="E63" s="65">
        <f t="shared" si="1"/>
        <v>5.2228344160808451E-3</v>
      </c>
      <c r="F63" s="65">
        <f t="shared" si="1"/>
        <v>5.2228344160808451E-3</v>
      </c>
      <c r="G63" s="65">
        <f t="shared" si="1"/>
        <v>5.2228344160808451E-3</v>
      </c>
      <c r="H63" s="65">
        <f t="shared" si="5"/>
        <v>5.2228344160808451E-3</v>
      </c>
      <c r="I63" s="65">
        <f t="shared" si="2"/>
        <v>5.2228344160808451E-3</v>
      </c>
      <c r="J63" s="65">
        <f t="shared" si="2"/>
        <v>5.2228344160808451E-3</v>
      </c>
      <c r="K63" s="65">
        <f t="shared" si="2"/>
        <v>5.2228344160808451E-3</v>
      </c>
      <c r="L63" s="65">
        <f t="shared" si="2"/>
        <v>5.2228344160808451E-3</v>
      </c>
      <c r="M63" s="65">
        <f t="shared" si="3"/>
        <v>5.2228344160808451E-3</v>
      </c>
      <c r="N63" s="65">
        <f t="shared" si="3"/>
        <v>5.2228344160808451E-3</v>
      </c>
      <c r="O63" s="65">
        <f t="shared" si="3"/>
        <v>5.2228344160808451E-3</v>
      </c>
      <c r="P63" s="65">
        <f t="shared" si="3"/>
        <v>5.2228344160808451E-3</v>
      </c>
      <c r="Q63" s="65">
        <f t="shared" si="4"/>
        <v>5.2228344160808451E-3</v>
      </c>
      <c r="R63" s="65">
        <f t="shared" si="4"/>
        <v>5.2228344160808451E-3</v>
      </c>
    </row>
    <row r="64" spans="1:18" x14ac:dyDescent="0.25">
      <c r="A64" s="3">
        <v>50</v>
      </c>
      <c r="B64" s="3" t="s">
        <v>128</v>
      </c>
      <c r="C64" s="26">
        <f>Supply_Condensed!H51</f>
        <v>601611</v>
      </c>
      <c r="D64" s="28">
        <f>IF(ISERROR(C64/Supply_Condensed!I51),"",C64/Supply_Condensed!I51)</f>
        <v>3.1218401416675118E-2</v>
      </c>
      <c r="E64" s="65">
        <f t="shared" si="1"/>
        <v>3.1218401416675118E-2</v>
      </c>
      <c r="F64" s="65">
        <f t="shared" si="1"/>
        <v>3.1218401416675118E-2</v>
      </c>
      <c r="G64" s="65">
        <f t="shared" si="1"/>
        <v>3.1218401416675118E-2</v>
      </c>
      <c r="H64" s="65">
        <f t="shared" si="5"/>
        <v>3.1218401416675118E-2</v>
      </c>
      <c r="I64" s="65">
        <f t="shared" si="2"/>
        <v>3.1218401416675118E-2</v>
      </c>
      <c r="J64" s="65">
        <f t="shared" si="2"/>
        <v>3.1218401416675118E-2</v>
      </c>
      <c r="K64" s="65">
        <f t="shared" si="2"/>
        <v>3.1218401416675118E-2</v>
      </c>
      <c r="L64" s="65">
        <f t="shared" si="2"/>
        <v>3.1218401416675118E-2</v>
      </c>
      <c r="M64" s="65">
        <f t="shared" si="3"/>
        <v>3.1218401416675118E-2</v>
      </c>
      <c r="N64" s="65">
        <f t="shared" si="3"/>
        <v>3.1218401416675118E-2</v>
      </c>
      <c r="O64" s="65">
        <f t="shared" si="3"/>
        <v>3.1218401416675118E-2</v>
      </c>
      <c r="P64" s="65">
        <f t="shared" si="3"/>
        <v>3.1218401416675118E-2</v>
      </c>
      <c r="Q64" s="65">
        <f t="shared" si="4"/>
        <v>3.1218401416675118E-2</v>
      </c>
      <c r="R64" s="65">
        <f t="shared" si="4"/>
        <v>3.1218401416675118E-2</v>
      </c>
    </row>
    <row r="65" spans="1:18" x14ac:dyDescent="0.25">
      <c r="A65" s="3">
        <v>51</v>
      </c>
      <c r="B65" s="3" t="s">
        <v>129</v>
      </c>
      <c r="C65" s="26">
        <f>Supply_Condensed!H52</f>
        <v>628549</v>
      </c>
      <c r="D65" s="28">
        <f>IF(ISERROR(C65/Supply_Condensed!I52),"",C65/Supply_Condensed!I52)</f>
        <v>7.9018387785979319E-2</v>
      </c>
      <c r="E65" s="65">
        <f t="shared" si="1"/>
        <v>7.9018387785979319E-2</v>
      </c>
      <c r="F65" s="65">
        <f t="shared" si="1"/>
        <v>7.9018387785979319E-2</v>
      </c>
      <c r="G65" s="65">
        <f t="shared" si="1"/>
        <v>7.9018387785979319E-2</v>
      </c>
      <c r="H65" s="65">
        <f t="shared" si="5"/>
        <v>7.9018387785979319E-2</v>
      </c>
      <c r="I65" s="65">
        <f t="shared" si="2"/>
        <v>7.9018387785979319E-2</v>
      </c>
      <c r="J65" s="65">
        <f t="shared" si="2"/>
        <v>7.9018387785979319E-2</v>
      </c>
      <c r="K65" s="65">
        <f t="shared" si="2"/>
        <v>7.9018387785979319E-2</v>
      </c>
      <c r="L65" s="65">
        <f t="shared" si="2"/>
        <v>7.9018387785979319E-2</v>
      </c>
      <c r="M65" s="65">
        <f t="shared" si="3"/>
        <v>7.9018387785979319E-2</v>
      </c>
      <c r="N65" s="65">
        <f t="shared" si="3"/>
        <v>7.9018387785979319E-2</v>
      </c>
      <c r="O65" s="65">
        <f t="shared" si="3"/>
        <v>7.9018387785979319E-2</v>
      </c>
      <c r="P65" s="65">
        <f t="shared" si="3"/>
        <v>7.9018387785979319E-2</v>
      </c>
      <c r="Q65" s="65">
        <f t="shared" si="4"/>
        <v>7.9018387785979319E-2</v>
      </c>
      <c r="R65" s="65">
        <f t="shared" si="4"/>
        <v>7.9018387785979319E-2</v>
      </c>
    </row>
    <row r="66" spans="1:18" x14ac:dyDescent="0.25">
      <c r="A66" s="3">
        <v>52</v>
      </c>
      <c r="B66" s="3" t="s">
        <v>130</v>
      </c>
      <c r="C66" s="26">
        <f>Supply_Condensed!H53</f>
        <v>134565</v>
      </c>
      <c r="D66" s="28">
        <f>IF(ISERROR(C66/Supply_Condensed!I53),"",C66/Supply_Condensed!I53)</f>
        <v>4.4611658274664463E-2</v>
      </c>
      <c r="E66" s="65">
        <f t="shared" si="1"/>
        <v>4.4611658274664463E-2</v>
      </c>
      <c r="F66" s="65">
        <f t="shared" si="1"/>
        <v>4.4611658274664463E-2</v>
      </c>
      <c r="G66" s="65">
        <f t="shared" si="1"/>
        <v>4.4611658274664463E-2</v>
      </c>
      <c r="H66" s="65">
        <f t="shared" si="5"/>
        <v>4.4611658274664463E-2</v>
      </c>
      <c r="I66" s="65">
        <f t="shared" si="2"/>
        <v>4.4611658274664463E-2</v>
      </c>
      <c r="J66" s="65">
        <f t="shared" si="2"/>
        <v>4.4611658274664463E-2</v>
      </c>
      <c r="K66" s="65">
        <f t="shared" si="2"/>
        <v>4.4611658274664463E-2</v>
      </c>
      <c r="L66" s="65">
        <f t="shared" si="2"/>
        <v>4.4611658274664463E-2</v>
      </c>
      <c r="M66" s="65">
        <f t="shared" si="3"/>
        <v>4.4611658274664463E-2</v>
      </c>
      <c r="N66" s="65">
        <f t="shared" si="3"/>
        <v>4.4611658274664463E-2</v>
      </c>
      <c r="O66" s="65">
        <f t="shared" si="3"/>
        <v>4.4611658274664463E-2</v>
      </c>
      <c r="P66" s="65">
        <f t="shared" si="3"/>
        <v>4.4611658274664463E-2</v>
      </c>
      <c r="Q66" s="65">
        <f t="shared" si="4"/>
        <v>4.4611658274664463E-2</v>
      </c>
      <c r="R66" s="65">
        <f t="shared" si="4"/>
        <v>4.4611658274664463E-2</v>
      </c>
    </row>
    <row r="67" spans="1:18" x14ac:dyDescent="0.25">
      <c r="A67" s="3">
        <v>53</v>
      </c>
      <c r="B67" s="3" t="s">
        <v>131</v>
      </c>
      <c r="C67" s="26">
        <f>Supply_Condensed!H54</f>
        <v>68099</v>
      </c>
      <c r="D67" s="28">
        <f>IF(ISERROR(C67/Supply_Condensed!I54),"",C67/Supply_Condensed!I54)</f>
        <v>1.9711233426111602E-2</v>
      </c>
      <c r="E67" s="65">
        <f t="shared" si="1"/>
        <v>1.9711233426111602E-2</v>
      </c>
      <c r="F67" s="65">
        <f t="shared" si="1"/>
        <v>1.9711233426111602E-2</v>
      </c>
      <c r="G67" s="65">
        <f t="shared" si="1"/>
        <v>1.9711233426111602E-2</v>
      </c>
      <c r="H67" s="65">
        <f t="shared" si="5"/>
        <v>1.9711233426111602E-2</v>
      </c>
      <c r="I67" s="65">
        <f t="shared" si="2"/>
        <v>1.9711233426111602E-2</v>
      </c>
      <c r="J67" s="65">
        <f t="shared" si="2"/>
        <v>1.9711233426111602E-2</v>
      </c>
      <c r="K67" s="65">
        <f t="shared" si="2"/>
        <v>1.9711233426111602E-2</v>
      </c>
      <c r="L67" s="65">
        <f t="shared" si="2"/>
        <v>1.9711233426111602E-2</v>
      </c>
      <c r="M67" s="65">
        <f t="shared" si="3"/>
        <v>1.9711233426111602E-2</v>
      </c>
      <c r="N67" s="65">
        <f t="shared" si="3"/>
        <v>1.9711233426111602E-2</v>
      </c>
      <c r="O67" s="65">
        <f t="shared" si="3"/>
        <v>1.9711233426111602E-2</v>
      </c>
      <c r="P67" s="65">
        <f t="shared" si="3"/>
        <v>1.9711233426111602E-2</v>
      </c>
      <c r="Q67" s="65">
        <f t="shared" si="4"/>
        <v>1.9711233426111602E-2</v>
      </c>
      <c r="R67" s="65">
        <f t="shared" si="4"/>
        <v>1.9711233426111602E-2</v>
      </c>
    </row>
    <row r="68" spans="1:18" x14ac:dyDescent="0.25">
      <c r="A68" s="3">
        <v>54</v>
      </c>
      <c r="B68" s="3" t="s">
        <v>132</v>
      </c>
      <c r="C68" s="26">
        <f>Supply_Condensed!H55</f>
        <v>151656</v>
      </c>
      <c r="D68" s="28">
        <f>IF(ISERROR(C68/Supply_Condensed!I55),"",C68/Supply_Condensed!I55)</f>
        <v>0.1010966536431686</v>
      </c>
      <c r="E68" s="65">
        <f t="shared" si="1"/>
        <v>0.1010966536431686</v>
      </c>
      <c r="F68" s="65">
        <f t="shared" si="1"/>
        <v>0.1010966536431686</v>
      </c>
      <c r="G68" s="65">
        <f t="shared" si="1"/>
        <v>0.1010966536431686</v>
      </c>
      <c r="H68" s="65">
        <f t="shared" si="5"/>
        <v>0.1010966536431686</v>
      </c>
      <c r="I68" s="65">
        <f t="shared" si="2"/>
        <v>0.1010966536431686</v>
      </c>
      <c r="J68" s="65">
        <f t="shared" si="2"/>
        <v>0.1010966536431686</v>
      </c>
      <c r="K68" s="65">
        <f t="shared" si="2"/>
        <v>0.1010966536431686</v>
      </c>
      <c r="L68" s="65">
        <f t="shared" si="2"/>
        <v>0.1010966536431686</v>
      </c>
      <c r="M68" s="65">
        <f t="shared" si="3"/>
        <v>0.1010966536431686</v>
      </c>
      <c r="N68" s="65">
        <f t="shared" si="3"/>
        <v>0.1010966536431686</v>
      </c>
      <c r="O68" s="65">
        <f t="shared" si="3"/>
        <v>0.1010966536431686</v>
      </c>
      <c r="P68" s="65">
        <f t="shared" si="3"/>
        <v>0.1010966536431686</v>
      </c>
      <c r="Q68" s="65">
        <f t="shared" si="4"/>
        <v>0.1010966536431686</v>
      </c>
      <c r="R68" s="65">
        <f t="shared" si="4"/>
        <v>0.1010966536431686</v>
      </c>
    </row>
    <row r="69" spans="1:18" x14ac:dyDescent="0.25">
      <c r="A69" s="3">
        <v>55</v>
      </c>
      <c r="B69" s="3" t="s">
        <v>133</v>
      </c>
      <c r="C69" s="26">
        <f>Supply_Condensed!H56</f>
        <v>41085</v>
      </c>
      <c r="D69" s="28">
        <f>IF(ISERROR(C69/Supply_Condensed!I56),"",C69/Supply_Condensed!I56)</f>
        <v>3.5471818790420045E-3</v>
      </c>
      <c r="E69" s="65">
        <f t="shared" si="1"/>
        <v>3.5471818790420045E-3</v>
      </c>
      <c r="F69" s="65">
        <f t="shared" si="1"/>
        <v>3.5471818790420045E-3</v>
      </c>
      <c r="G69" s="65">
        <f t="shared" si="1"/>
        <v>3.5471818790420045E-3</v>
      </c>
      <c r="H69" s="65">
        <f t="shared" si="5"/>
        <v>3.5471818790420045E-3</v>
      </c>
      <c r="I69" s="65">
        <f t="shared" si="2"/>
        <v>3.5471818790420045E-3</v>
      </c>
      <c r="J69" s="65">
        <f t="shared" si="2"/>
        <v>3.5471818790420045E-3</v>
      </c>
      <c r="K69" s="65">
        <f t="shared" si="2"/>
        <v>3.5471818790420045E-3</v>
      </c>
      <c r="L69" s="65">
        <f t="shared" si="2"/>
        <v>3.5471818790420045E-3</v>
      </c>
      <c r="M69" s="65">
        <f t="shared" si="3"/>
        <v>3.5471818790420045E-3</v>
      </c>
      <c r="N69" s="65">
        <f t="shared" si="3"/>
        <v>3.5471818790420045E-3</v>
      </c>
      <c r="O69" s="65">
        <f t="shared" si="3"/>
        <v>3.5471818790420045E-3</v>
      </c>
      <c r="P69" s="65">
        <f t="shared" si="3"/>
        <v>3.5471818790420045E-3</v>
      </c>
      <c r="Q69" s="65">
        <f t="shared" si="4"/>
        <v>3.5471818790420045E-3</v>
      </c>
      <c r="R69" s="65">
        <f t="shared" si="4"/>
        <v>3.5471818790420045E-3</v>
      </c>
    </row>
    <row r="70" spans="1:18" x14ac:dyDescent="0.25">
      <c r="A70" s="3">
        <v>56</v>
      </c>
      <c r="B70" s="3" t="s">
        <v>134</v>
      </c>
      <c r="C70" s="26">
        <f>Supply_Condensed!H57</f>
        <v>483688</v>
      </c>
      <c r="D70" s="28">
        <f>IF(ISERROR(C70/Supply_Condensed!I57),"",C70/Supply_Condensed!I57)</f>
        <v>1.6542517187869209E-2</v>
      </c>
      <c r="E70" s="65">
        <f t="shared" si="1"/>
        <v>1.6542517187869209E-2</v>
      </c>
      <c r="F70" s="65">
        <f t="shared" si="1"/>
        <v>1.6542517187869209E-2</v>
      </c>
      <c r="G70" s="65">
        <f t="shared" si="1"/>
        <v>1.6542517187869209E-2</v>
      </c>
      <c r="H70" s="65">
        <f t="shared" si="5"/>
        <v>1.6542517187869209E-2</v>
      </c>
      <c r="I70" s="65">
        <f t="shared" si="2"/>
        <v>1.6542517187869209E-2</v>
      </c>
      <c r="J70" s="65">
        <f t="shared" si="2"/>
        <v>1.6542517187869209E-2</v>
      </c>
      <c r="K70" s="65">
        <f t="shared" si="2"/>
        <v>1.6542517187869209E-2</v>
      </c>
      <c r="L70" s="65">
        <f t="shared" si="2"/>
        <v>1.6542517187869209E-2</v>
      </c>
      <c r="M70" s="65">
        <f t="shared" si="3"/>
        <v>1.6542517187869209E-2</v>
      </c>
      <c r="N70" s="65">
        <f t="shared" si="3"/>
        <v>1.6542517187869209E-2</v>
      </c>
      <c r="O70" s="65">
        <f t="shared" si="3"/>
        <v>1.6542517187869209E-2</v>
      </c>
      <c r="P70" s="65">
        <f t="shared" si="3"/>
        <v>1.6542517187869209E-2</v>
      </c>
      <c r="Q70" s="65">
        <f t="shared" si="4"/>
        <v>1.6542517187869209E-2</v>
      </c>
      <c r="R70" s="65">
        <f t="shared" si="4"/>
        <v>1.6542517187869209E-2</v>
      </c>
    </row>
    <row r="71" spans="1:18" x14ac:dyDescent="0.25">
      <c r="A71" s="3">
        <v>57</v>
      </c>
      <c r="B71" s="3" t="s">
        <v>135</v>
      </c>
      <c r="C71" s="26">
        <f>Supply_Condensed!H58</f>
        <v>1667512</v>
      </c>
      <c r="D71" s="28">
        <f>IF(ISERROR(C71/Supply_Condensed!I58),"",C71/Supply_Condensed!I58)</f>
        <v>6.1012579806990153E-2</v>
      </c>
      <c r="E71" s="65">
        <f t="shared" si="1"/>
        <v>6.1012579806990153E-2</v>
      </c>
      <c r="F71" s="65">
        <f t="shared" si="1"/>
        <v>6.1012579806990153E-2</v>
      </c>
      <c r="G71" s="65">
        <f t="shared" si="1"/>
        <v>6.1012579806990153E-2</v>
      </c>
      <c r="H71" s="65">
        <f t="shared" si="5"/>
        <v>6.1012579806990153E-2</v>
      </c>
      <c r="I71" s="65">
        <f t="shared" si="2"/>
        <v>6.1012579806990153E-2</v>
      </c>
      <c r="J71" s="65">
        <f t="shared" si="2"/>
        <v>6.1012579806990153E-2</v>
      </c>
      <c r="K71" s="65">
        <f t="shared" si="2"/>
        <v>6.1012579806990153E-2</v>
      </c>
      <c r="L71" s="65">
        <f t="shared" si="2"/>
        <v>6.1012579806990153E-2</v>
      </c>
      <c r="M71" s="65">
        <f t="shared" si="3"/>
        <v>6.1012579806990153E-2</v>
      </c>
      <c r="N71" s="65">
        <f t="shared" si="3"/>
        <v>6.1012579806990153E-2</v>
      </c>
      <c r="O71" s="65">
        <f t="shared" si="3"/>
        <v>6.1012579806990153E-2</v>
      </c>
      <c r="P71" s="65">
        <f t="shared" si="3"/>
        <v>6.1012579806990153E-2</v>
      </c>
      <c r="Q71" s="65">
        <f t="shared" si="4"/>
        <v>6.1012579806990153E-2</v>
      </c>
      <c r="R71" s="65">
        <f t="shared" si="4"/>
        <v>6.1012579806990153E-2</v>
      </c>
    </row>
    <row r="72" spans="1:18" x14ac:dyDescent="0.25">
      <c r="A72" s="3">
        <v>58</v>
      </c>
      <c r="B72" s="3" t="s">
        <v>136</v>
      </c>
      <c r="C72" s="26">
        <f>Supply_Condensed!H59</f>
        <v>41488</v>
      </c>
      <c r="D72" s="28">
        <f>IF(ISERROR(C72/Supply_Condensed!I59),"",C72/Supply_Condensed!I59)</f>
        <v>7.8402618459991764E-3</v>
      </c>
      <c r="E72" s="65">
        <f t="shared" si="1"/>
        <v>7.8402618459991764E-3</v>
      </c>
      <c r="F72" s="65">
        <f t="shared" si="1"/>
        <v>7.8402618459991764E-3</v>
      </c>
      <c r="G72" s="65">
        <f t="shared" si="1"/>
        <v>7.8402618459991764E-3</v>
      </c>
      <c r="H72" s="65">
        <f t="shared" si="5"/>
        <v>7.8402618459991764E-3</v>
      </c>
      <c r="I72" s="65">
        <f t="shared" si="2"/>
        <v>7.8402618459991764E-3</v>
      </c>
      <c r="J72" s="65">
        <f t="shared" si="2"/>
        <v>7.8402618459991764E-3</v>
      </c>
      <c r="K72" s="65">
        <f t="shared" si="2"/>
        <v>7.8402618459991764E-3</v>
      </c>
      <c r="L72" s="65">
        <f t="shared" si="2"/>
        <v>7.8402618459991764E-3</v>
      </c>
      <c r="M72" s="65">
        <f t="shared" si="3"/>
        <v>7.8402618459991764E-3</v>
      </c>
      <c r="N72" s="65">
        <f t="shared" si="3"/>
        <v>7.8402618459991764E-3</v>
      </c>
      <c r="O72" s="65">
        <f t="shared" si="3"/>
        <v>7.8402618459991764E-3</v>
      </c>
      <c r="P72" s="65">
        <f t="shared" si="3"/>
        <v>7.8402618459991764E-3</v>
      </c>
      <c r="Q72" s="65">
        <f t="shared" si="4"/>
        <v>7.8402618459991764E-3</v>
      </c>
      <c r="R72" s="65">
        <f t="shared" si="4"/>
        <v>7.8402618459991764E-3</v>
      </c>
    </row>
    <row r="73" spans="1:18" x14ac:dyDescent="0.25">
      <c r="A73" s="3">
        <v>59</v>
      </c>
      <c r="B73" s="3" t="s">
        <v>137</v>
      </c>
      <c r="C73" s="26">
        <f>Supply_Condensed!H60</f>
        <v>39877</v>
      </c>
      <c r="D73" s="28">
        <f>IF(ISERROR(C73/Supply_Condensed!I60),"",C73/Supply_Condensed!I60)</f>
        <v>5.1354731030610395E-3</v>
      </c>
      <c r="E73" s="65">
        <f t="shared" si="1"/>
        <v>5.1354731030610395E-3</v>
      </c>
      <c r="F73" s="65">
        <f t="shared" si="1"/>
        <v>5.1354731030610395E-3</v>
      </c>
      <c r="G73" s="65">
        <f t="shared" si="1"/>
        <v>5.1354731030610395E-3</v>
      </c>
      <c r="H73" s="65">
        <f t="shared" si="5"/>
        <v>5.1354731030610395E-3</v>
      </c>
      <c r="I73" s="65">
        <f t="shared" si="2"/>
        <v>5.1354731030610395E-3</v>
      </c>
      <c r="J73" s="65">
        <f t="shared" si="2"/>
        <v>5.1354731030610395E-3</v>
      </c>
      <c r="K73" s="65">
        <f t="shared" si="2"/>
        <v>5.1354731030610395E-3</v>
      </c>
      <c r="L73" s="65">
        <f t="shared" si="2"/>
        <v>5.1354731030610395E-3</v>
      </c>
      <c r="M73" s="65">
        <f t="shared" si="3"/>
        <v>5.1354731030610395E-3</v>
      </c>
      <c r="N73" s="65">
        <f t="shared" si="3"/>
        <v>5.1354731030610395E-3</v>
      </c>
      <c r="O73" s="65">
        <f t="shared" si="3"/>
        <v>5.1354731030610395E-3</v>
      </c>
      <c r="P73" s="65">
        <f t="shared" si="3"/>
        <v>5.1354731030610395E-3</v>
      </c>
      <c r="Q73" s="65">
        <f t="shared" si="4"/>
        <v>5.1354731030610395E-3</v>
      </c>
      <c r="R73" s="65">
        <f t="shared" si="4"/>
        <v>5.1354731030610395E-3</v>
      </c>
    </row>
    <row r="74" spans="1:18" x14ac:dyDescent="0.25">
      <c r="A74" s="3">
        <v>60</v>
      </c>
      <c r="B74" s="3" t="s">
        <v>138</v>
      </c>
      <c r="C74" s="26">
        <f>Supply_Condensed!H61</f>
        <v>72113</v>
      </c>
      <c r="D74" s="28">
        <f>IF(ISERROR(C74/Supply_Condensed!I61),"",C74/Supply_Condensed!I61)</f>
        <v>3.3616935778986813E-2</v>
      </c>
      <c r="E74" s="65">
        <f t="shared" si="1"/>
        <v>3.3616935778986813E-2</v>
      </c>
      <c r="F74" s="65">
        <f t="shared" si="1"/>
        <v>3.3616935778986813E-2</v>
      </c>
      <c r="G74" s="65">
        <f t="shared" si="1"/>
        <v>3.3616935778986813E-2</v>
      </c>
      <c r="H74" s="65">
        <f t="shared" si="5"/>
        <v>3.3616935778986813E-2</v>
      </c>
      <c r="I74" s="65">
        <f t="shared" si="2"/>
        <v>3.3616935778986813E-2</v>
      </c>
      <c r="J74" s="65">
        <f t="shared" si="2"/>
        <v>3.3616935778986813E-2</v>
      </c>
      <c r="K74" s="65">
        <f t="shared" si="2"/>
        <v>3.3616935778986813E-2</v>
      </c>
      <c r="L74" s="65">
        <f t="shared" si="2"/>
        <v>3.3616935778986813E-2</v>
      </c>
      <c r="M74" s="65">
        <f t="shared" si="3"/>
        <v>3.3616935778986813E-2</v>
      </c>
      <c r="N74" s="65">
        <f t="shared" si="3"/>
        <v>3.3616935778986813E-2</v>
      </c>
      <c r="O74" s="65">
        <f t="shared" si="3"/>
        <v>3.3616935778986813E-2</v>
      </c>
      <c r="P74" s="65">
        <f t="shared" si="3"/>
        <v>3.3616935778986813E-2</v>
      </c>
      <c r="Q74" s="65">
        <f t="shared" si="4"/>
        <v>3.3616935778986813E-2</v>
      </c>
      <c r="R74" s="65">
        <f t="shared" si="4"/>
        <v>3.3616935778986813E-2</v>
      </c>
    </row>
    <row r="75" spans="1:18" x14ac:dyDescent="0.25">
      <c r="A75" s="3">
        <v>61</v>
      </c>
      <c r="B75" s="3" t="s">
        <v>139</v>
      </c>
      <c r="C75" s="26">
        <f>Supply_Condensed!H62</f>
        <v>464522</v>
      </c>
      <c r="D75" s="28">
        <f>IF(ISERROR(C75/Supply_Condensed!I62),"",C75/Supply_Condensed!I62)</f>
        <v>2.0746753979045653E-2</v>
      </c>
      <c r="E75" s="65">
        <f t="shared" si="1"/>
        <v>2.0746753979045653E-2</v>
      </c>
      <c r="F75" s="65">
        <f t="shared" si="1"/>
        <v>2.0746753979045653E-2</v>
      </c>
      <c r="G75" s="65">
        <f t="shared" si="1"/>
        <v>2.0746753979045653E-2</v>
      </c>
      <c r="H75" s="65">
        <f t="shared" si="5"/>
        <v>2.0746753979045653E-2</v>
      </c>
      <c r="I75" s="65">
        <f t="shared" si="2"/>
        <v>2.0746753979045653E-2</v>
      </c>
      <c r="J75" s="65">
        <f t="shared" si="2"/>
        <v>2.0746753979045653E-2</v>
      </c>
      <c r="K75" s="65">
        <f t="shared" si="2"/>
        <v>2.0746753979045653E-2</v>
      </c>
      <c r="L75" s="65">
        <f t="shared" si="2"/>
        <v>2.0746753979045653E-2</v>
      </c>
      <c r="M75" s="65">
        <f t="shared" si="3"/>
        <v>2.0746753979045653E-2</v>
      </c>
      <c r="N75" s="65">
        <f t="shared" si="3"/>
        <v>2.0746753979045653E-2</v>
      </c>
      <c r="O75" s="65">
        <f t="shared" si="3"/>
        <v>2.0746753979045653E-2</v>
      </c>
      <c r="P75" s="65">
        <f t="shared" si="3"/>
        <v>2.0746753979045653E-2</v>
      </c>
      <c r="Q75" s="65">
        <f t="shared" si="4"/>
        <v>2.0746753979045653E-2</v>
      </c>
      <c r="R75" s="65">
        <f t="shared" si="4"/>
        <v>2.0746753979045653E-2</v>
      </c>
    </row>
    <row r="76" spans="1:18" x14ac:dyDescent="0.25">
      <c r="A76" s="3">
        <v>62</v>
      </c>
      <c r="B76" s="3" t="s">
        <v>140</v>
      </c>
      <c r="C76" s="26">
        <f>Supply_Condensed!H63</f>
        <v>1186507</v>
      </c>
      <c r="D76" s="28">
        <f>IF(ISERROR(C76/Supply_Condensed!I63),"",C76/Supply_Condensed!I63)</f>
        <v>7.8089509465195647E-2</v>
      </c>
      <c r="E76" s="65">
        <f t="shared" si="1"/>
        <v>7.8089509465195647E-2</v>
      </c>
      <c r="F76" s="65">
        <f t="shared" si="1"/>
        <v>7.8089509465195647E-2</v>
      </c>
      <c r="G76" s="65">
        <f t="shared" si="1"/>
        <v>7.8089509465195647E-2</v>
      </c>
      <c r="H76" s="65">
        <f t="shared" si="5"/>
        <v>7.8089509465195647E-2</v>
      </c>
      <c r="I76" s="65">
        <f t="shared" si="2"/>
        <v>7.8089509465195647E-2</v>
      </c>
      <c r="J76" s="65">
        <f t="shared" si="2"/>
        <v>7.8089509465195647E-2</v>
      </c>
      <c r="K76" s="65">
        <f t="shared" si="2"/>
        <v>7.8089509465195647E-2</v>
      </c>
      <c r="L76" s="65">
        <f t="shared" si="2"/>
        <v>7.8089509465195647E-2</v>
      </c>
      <c r="M76" s="65">
        <f t="shared" si="3"/>
        <v>7.8089509465195647E-2</v>
      </c>
      <c r="N76" s="65">
        <f t="shared" si="3"/>
        <v>7.8089509465195647E-2</v>
      </c>
      <c r="O76" s="65">
        <f t="shared" si="3"/>
        <v>7.8089509465195647E-2</v>
      </c>
      <c r="P76" s="65">
        <f t="shared" si="3"/>
        <v>7.8089509465195647E-2</v>
      </c>
      <c r="Q76" s="65">
        <f t="shared" si="4"/>
        <v>7.8089509465195647E-2</v>
      </c>
      <c r="R76" s="65">
        <f t="shared" si="4"/>
        <v>7.8089509465195647E-2</v>
      </c>
    </row>
    <row r="77" spans="1:18" x14ac:dyDescent="0.25">
      <c r="A77" s="3">
        <v>63</v>
      </c>
      <c r="B77" s="3" t="s">
        <v>141</v>
      </c>
      <c r="C77" s="26">
        <f>Supply_Condensed!H64</f>
        <v>372636</v>
      </c>
      <c r="D77" s="28">
        <f>IF(ISERROR(C77/Supply_Condensed!I64),"",C77/Supply_Condensed!I64)</f>
        <v>4.7557514337664787E-2</v>
      </c>
      <c r="E77" s="65">
        <f t="shared" si="1"/>
        <v>4.7557514337664787E-2</v>
      </c>
      <c r="F77" s="65">
        <f t="shared" si="1"/>
        <v>4.7557514337664787E-2</v>
      </c>
      <c r="G77" s="65">
        <f t="shared" si="1"/>
        <v>4.7557514337664787E-2</v>
      </c>
      <c r="H77" s="65">
        <f t="shared" si="5"/>
        <v>4.7557514337664787E-2</v>
      </c>
      <c r="I77" s="65">
        <f t="shared" si="2"/>
        <v>4.7557514337664787E-2</v>
      </c>
      <c r="J77" s="65">
        <f t="shared" si="2"/>
        <v>4.7557514337664787E-2</v>
      </c>
      <c r="K77" s="65">
        <f t="shared" si="2"/>
        <v>4.7557514337664787E-2</v>
      </c>
      <c r="L77" s="65">
        <f t="shared" si="2"/>
        <v>4.7557514337664787E-2</v>
      </c>
      <c r="M77" s="65">
        <f t="shared" si="3"/>
        <v>4.7557514337664787E-2</v>
      </c>
      <c r="N77" s="65">
        <f t="shared" si="3"/>
        <v>4.7557514337664787E-2</v>
      </c>
      <c r="O77" s="65">
        <f t="shared" si="3"/>
        <v>4.7557514337664787E-2</v>
      </c>
      <c r="P77" s="65">
        <f t="shared" si="3"/>
        <v>4.7557514337664787E-2</v>
      </c>
      <c r="Q77" s="65">
        <f t="shared" si="4"/>
        <v>4.7557514337664787E-2</v>
      </c>
      <c r="R77" s="65">
        <f t="shared" si="4"/>
        <v>4.7557514337664787E-2</v>
      </c>
    </row>
    <row r="78" spans="1:18" x14ac:dyDescent="0.25">
      <c r="A78" s="3">
        <v>64</v>
      </c>
      <c r="B78" s="3" t="s">
        <v>142</v>
      </c>
      <c r="C78" s="26">
        <f>Supply_Condensed!H65</f>
        <v>602049</v>
      </c>
      <c r="D78" s="28">
        <f>IF(ISERROR(C78/Supply_Condensed!I65),"",C78/Supply_Condensed!I65)</f>
        <v>0.11890571406056233</v>
      </c>
      <c r="E78" s="65">
        <f t="shared" si="1"/>
        <v>0.11890571406056233</v>
      </c>
      <c r="F78" s="65">
        <f t="shared" si="1"/>
        <v>0.11890571406056233</v>
      </c>
      <c r="G78" s="65">
        <f t="shared" si="1"/>
        <v>0.11890571406056233</v>
      </c>
      <c r="H78" s="65">
        <f t="shared" si="5"/>
        <v>0.11890571406056233</v>
      </c>
      <c r="I78" s="65">
        <f t="shared" si="2"/>
        <v>0.11890571406056233</v>
      </c>
      <c r="J78" s="65">
        <f t="shared" si="2"/>
        <v>0.11890571406056233</v>
      </c>
      <c r="K78" s="65">
        <f t="shared" si="2"/>
        <v>0.11890571406056233</v>
      </c>
      <c r="L78" s="65">
        <f t="shared" si="2"/>
        <v>0.11890571406056233</v>
      </c>
      <c r="M78" s="65">
        <f t="shared" si="3"/>
        <v>0.11890571406056233</v>
      </c>
      <c r="N78" s="65">
        <f t="shared" si="3"/>
        <v>0.11890571406056233</v>
      </c>
      <c r="O78" s="65">
        <f t="shared" si="3"/>
        <v>0.11890571406056233</v>
      </c>
      <c r="P78" s="65">
        <f t="shared" si="3"/>
        <v>0.11890571406056233</v>
      </c>
      <c r="Q78" s="65">
        <f t="shared" si="4"/>
        <v>0.11890571406056233</v>
      </c>
      <c r="R78" s="65">
        <f t="shared" si="4"/>
        <v>0.11890571406056233</v>
      </c>
    </row>
    <row r="79" spans="1:18" x14ac:dyDescent="0.25">
      <c r="A79" s="3">
        <v>65</v>
      </c>
      <c r="B79" s="3" t="s">
        <v>143</v>
      </c>
      <c r="C79" s="26">
        <f>Supply_Condensed!H66</f>
        <v>851902</v>
      </c>
      <c r="D79" s="28">
        <f>IF(ISERROR(C79/Supply_Condensed!I66),"",C79/Supply_Condensed!I66)</f>
        <v>7.7557438937202475E-2</v>
      </c>
      <c r="E79" s="65">
        <f t="shared" si="1"/>
        <v>7.7557438937202475E-2</v>
      </c>
      <c r="F79" s="65">
        <f t="shared" si="1"/>
        <v>7.7557438937202475E-2</v>
      </c>
      <c r="G79" s="65">
        <f t="shared" si="1"/>
        <v>7.7557438937202475E-2</v>
      </c>
      <c r="H79" s="65">
        <f t="shared" si="5"/>
        <v>7.7557438937202475E-2</v>
      </c>
      <c r="I79" s="65">
        <f t="shared" si="2"/>
        <v>7.7557438937202475E-2</v>
      </c>
      <c r="J79" s="65">
        <f t="shared" si="2"/>
        <v>7.7557438937202475E-2</v>
      </c>
      <c r="K79" s="65">
        <f t="shared" si="2"/>
        <v>7.7557438937202475E-2</v>
      </c>
      <c r="L79" s="65">
        <f t="shared" si="2"/>
        <v>7.7557438937202475E-2</v>
      </c>
      <c r="M79" s="65">
        <f t="shared" si="3"/>
        <v>7.7557438937202475E-2</v>
      </c>
      <c r="N79" s="65">
        <f t="shared" si="3"/>
        <v>7.7557438937202475E-2</v>
      </c>
      <c r="O79" s="65">
        <f t="shared" si="3"/>
        <v>7.7557438937202475E-2</v>
      </c>
      <c r="P79" s="65">
        <f t="shared" si="3"/>
        <v>7.7557438937202475E-2</v>
      </c>
      <c r="Q79" s="65">
        <f t="shared" si="4"/>
        <v>7.7557438937202475E-2</v>
      </c>
      <c r="R79" s="65">
        <f t="shared" si="4"/>
        <v>7.7557438937202475E-2</v>
      </c>
    </row>
    <row r="80" spans="1:18" x14ac:dyDescent="0.25">
      <c r="A80" s="3">
        <v>66</v>
      </c>
      <c r="B80" s="3" t="s">
        <v>144</v>
      </c>
      <c r="C80" s="26">
        <f>Supply_Condensed!H67</f>
        <v>2887559</v>
      </c>
      <c r="D80" s="28">
        <f>IF(ISERROR(C80/Supply_Condensed!I67),"",C80/Supply_Condensed!I67)</f>
        <v>0.16268088336140119</v>
      </c>
      <c r="E80" s="65">
        <f t="shared" ref="E80:K143" si="6">$D80</f>
        <v>0.16268088336140119</v>
      </c>
      <c r="F80" s="65">
        <f t="shared" si="6"/>
        <v>0.16268088336140119</v>
      </c>
      <c r="G80" s="65">
        <f t="shared" si="6"/>
        <v>0.16268088336140119</v>
      </c>
      <c r="H80" s="65">
        <f t="shared" si="5"/>
        <v>0.16268088336140119</v>
      </c>
      <c r="I80" s="65">
        <f t="shared" si="2"/>
        <v>0.16268088336140119</v>
      </c>
      <c r="J80" s="65">
        <f t="shared" si="2"/>
        <v>0.16268088336140119</v>
      </c>
      <c r="K80" s="65">
        <f t="shared" si="2"/>
        <v>0.16268088336140119</v>
      </c>
      <c r="L80" s="65">
        <f t="shared" si="2"/>
        <v>0.16268088336140119</v>
      </c>
      <c r="M80" s="65">
        <f t="shared" si="3"/>
        <v>0.16268088336140119</v>
      </c>
      <c r="N80" s="65">
        <f t="shared" si="3"/>
        <v>0.16268088336140119</v>
      </c>
      <c r="O80" s="65">
        <f t="shared" si="3"/>
        <v>0.16268088336140119</v>
      </c>
      <c r="P80" s="65">
        <f t="shared" si="3"/>
        <v>0.16268088336140119</v>
      </c>
      <c r="Q80" s="65">
        <f t="shared" si="4"/>
        <v>0.16268088336140119</v>
      </c>
      <c r="R80" s="65">
        <f t="shared" si="4"/>
        <v>0.16268088336140119</v>
      </c>
    </row>
    <row r="81" spans="1:18" x14ac:dyDescent="0.25">
      <c r="A81" s="3">
        <v>67</v>
      </c>
      <c r="B81" s="3" t="s">
        <v>145</v>
      </c>
      <c r="C81" s="26">
        <f>Supply_Condensed!H68</f>
        <v>243540</v>
      </c>
      <c r="D81" s="28">
        <f>IF(ISERROR(C81/Supply_Condensed!I68),"",C81/Supply_Condensed!I68)</f>
        <v>4.5986422354907401E-2</v>
      </c>
      <c r="E81" s="65">
        <f t="shared" si="6"/>
        <v>4.5986422354907401E-2</v>
      </c>
      <c r="F81" s="65">
        <f t="shared" si="6"/>
        <v>4.5986422354907401E-2</v>
      </c>
      <c r="G81" s="65">
        <f t="shared" si="6"/>
        <v>4.5986422354907401E-2</v>
      </c>
      <c r="H81" s="65">
        <f t="shared" si="5"/>
        <v>4.5986422354907401E-2</v>
      </c>
      <c r="I81" s="65">
        <f t="shared" si="2"/>
        <v>4.5986422354907401E-2</v>
      </c>
      <c r="J81" s="65">
        <f t="shared" si="2"/>
        <v>4.5986422354907401E-2</v>
      </c>
      <c r="K81" s="65">
        <f t="shared" si="2"/>
        <v>4.5986422354907401E-2</v>
      </c>
      <c r="L81" s="65">
        <f t="shared" si="2"/>
        <v>4.5986422354907401E-2</v>
      </c>
      <c r="M81" s="65">
        <f t="shared" si="3"/>
        <v>4.5986422354907401E-2</v>
      </c>
      <c r="N81" s="65">
        <f t="shared" si="3"/>
        <v>4.5986422354907401E-2</v>
      </c>
      <c r="O81" s="65">
        <f t="shared" si="3"/>
        <v>4.5986422354907401E-2</v>
      </c>
      <c r="P81" s="65">
        <f t="shared" si="3"/>
        <v>4.5986422354907401E-2</v>
      </c>
      <c r="Q81" s="65">
        <f t="shared" si="4"/>
        <v>4.5986422354907401E-2</v>
      </c>
      <c r="R81" s="65">
        <f t="shared" si="4"/>
        <v>4.5986422354907401E-2</v>
      </c>
    </row>
    <row r="82" spans="1:18" x14ac:dyDescent="0.25">
      <c r="A82" s="3">
        <v>68</v>
      </c>
      <c r="B82" s="3" t="s">
        <v>146</v>
      </c>
      <c r="C82" s="26">
        <f>Supply_Condensed!H69</f>
        <v>549902</v>
      </c>
      <c r="D82" s="28">
        <f>IF(ISERROR(C82/Supply_Condensed!I69),"",C82/Supply_Condensed!I69)</f>
        <v>4.7825778775050495E-2</v>
      </c>
      <c r="E82" s="65">
        <f t="shared" si="6"/>
        <v>4.7825778775050495E-2</v>
      </c>
      <c r="F82" s="65">
        <f t="shared" si="6"/>
        <v>4.7825778775050495E-2</v>
      </c>
      <c r="G82" s="65">
        <f t="shared" si="6"/>
        <v>4.7825778775050495E-2</v>
      </c>
      <c r="H82" s="65">
        <f t="shared" si="5"/>
        <v>4.7825778775050495E-2</v>
      </c>
      <c r="I82" s="65">
        <f t="shared" si="2"/>
        <v>4.7825778775050495E-2</v>
      </c>
      <c r="J82" s="65">
        <f t="shared" si="2"/>
        <v>4.7825778775050495E-2</v>
      </c>
      <c r="K82" s="65">
        <f t="shared" si="2"/>
        <v>4.7825778775050495E-2</v>
      </c>
      <c r="L82" s="65">
        <f t="shared" si="2"/>
        <v>4.7825778775050495E-2</v>
      </c>
      <c r="M82" s="65">
        <f t="shared" si="3"/>
        <v>4.7825778775050495E-2</v>
      </c>
      <c r="N82" s="65">
        <f t="shared" si="3"/>
        <v>4.7825778775050495E-2</v>
      </c>
      <c r="O82" s="65">
        <f t="shared" si="3"/>
        <v>4.7825778775050495E-2</v>
      </c>
      <c r="P82" s="65">
        <f t="shared" si="3"/>
        <v>4.7825778775050495E-2</v>
      </c>
      <c r="Q82" s="65">
        <f t="shared" si="4"/>
        <v>4.7825778775050495E-2</v>
      </c>
      <c r="R82" s="65">
        <f t="shared" si="4"/>
        <v>4.7825778775050495E-2</v>
      </c>
    </row>
    <row r="83" spans="1:18" x14ac:dyDescent="0.25">
      <c r="A83" s="3">
        <v>69</v>
      </c>
      <c r="B83" s="3" t="s">
        <v>147</v>
      </c>
      <c r="C83" s="26">
        <f>Supply_Condensed!H70</f>
        <v>2136992</v>
      </c>
      <c r="D83" s="28">
        <f>IF(ISERROR(C83/Supply_Condensed!I70),"",C83/Supply_Condensed!I70)</f>
        <v>0.11558187416304916</v>
      </c>
      <c r="E83" s="65">
        <f t="shared" si="6"/>
        <v>0.11558187416304916</v>
      </c>
      <c r="F83" s="65">
        <f t="shared" si="6"/>
        <v>0.11558187416304916</v>
      </c>
      <c r="G83" s="65">
        <f t="shared" si="6"/>
        <v>0.11558187416304916</v>
      </c>
      <c r="H83" s="65">
        <f t="shared" si="5"/>
        <v>0.11558187416304916</v>
      </c>
      <c r="I83" s="65">
        <f t="shared" si="2"/>
        <v>0.11558187416304916</v>
      </c>
      <c r="J83" s="65">
        <f t="shared" si="2"/>
        <v>0.11558187416304916</v>
      </c>
      <c r="K83" s="65">
        <f t="shared" si="2"/>
        <v>0.11558187416304916</v>
      </c>
      <c r="L83" s="65">
        <f t="shared" si="2"/>
        <v>0.11558187416304916</v>
      </c>
      <c r="M83" s="65">
        <f t="shared" si="3"/>
        <v>0.11558187416304916</v>
      </c>
      <c r="N83" s="65">
        <f t="shared" si="3"/>
        <v>0.11558187416304916</v>
      </c>
      <c r="O83" s="65">
        <f t="shared" si="3"/>
        <v>0.11558187416304916</v>
      </c>
      <c r="P83" s="65">
        <f t="shared" si="3"/>
        <v>0.11558187416304916</v>
      </c>
      <c r="Q83" s="65">
        <f t="shared" si="4"/>
        <v>0.11558187416304916</v>
      </c>
      <c r="R83" s="65">
        <f t="shared" si="4"/>
        <v>0.11558187416304916</v>
      </c>
    </row>
    <row r="84" spans="1:18" x14ac:dyDescent="0.25">
      <c r="A84" s="3">
        <v>70</v>
      </c>
      <c r="B84" s="3" t="s">
        <v>148</v>
      </c>
      <c r="C84" s="26">
        <f>Supply_Condensed!H71</f>
        <v>8065069</v>
      </c>
      <c r="D84" s="28">
        <f>IF(ISERROR(C84/Supply_Condensed!I71),"",C84/Supply_Condensed!I71)</f>
        <v>0.22901084573592267</v>
      </c>
      <c r="E84" s="65">
        <f t="shared" si="6"/>
        <v>0.22901084573592267</v>
      </c>
      <c r="F84" s="65">
        <f t="shared" si="6"/>
        <v>0.22901084573592267</v>
      </c>
      <c r="G84" s="65">
        <f t="shared" si="6"/>
        <v>0.22901084573592267</v>
      </c>
      <c r="H84" s="65">
        <f t="shared" si="5"/>
        <v>0.22901084573592267</v>
      </c>
      <c r="I84" s="65">
        <f t="shared" si="2"/>
        <v>0.22901084573592267</v>
      </c>
      <c r="J84" s="65">
        <f t="shared" si="2"/>
        <v>0.22901084573592267</v>
      </c>
      <c r="K84" s="65">
        <f t="shared" si="2"/>
        <v>0.22901084573592267</v>
      </c>
      <c r="L84" s="65">
        <f t="shared" si="2"/>
        <v>0.22901084573592267</v>
      </c>
      <c r="M84" s="65">
        <f t="shared" si="3"/>
        <v>0.22901084573592267</v>
      </c>
      <c r="N84" s="65">
        <f t="shared" si="3"/>
        <v>0.22901084573592267</v>
      </c>
      <c r="O84" s="65">
        <f t="shared" si="3"/>
        <v>0.22901084573592267</v>
      </c>
      <c r="P84" s="65">
        <f t="shared" si="3"/>
        <v>0.22901084573592267</v>
      </c>
      <c r="Q84" s="65">
        <f t="shared" si="4"/>
        <v>0.22901084573592267</v>
      </c>
      <c r="R84" s="65">
        <f t="shared" si="4"/>
        <v>0.22901084573592267</v>
      </c>
    </row>
    <row r="85" spans="1:18" x14ac:dyDescent="0.25">
      <c r="A85" s="3">
        <v>71</v>
      </c>
      <c r="B85" s="3" t="s">
        <v>149</v>
      </c>
      <c r="C85" s="26">
        <f>Supply_Condensed!H72</f>
        <v>11825479</v>
      </c>
      <c r="D85" s="28">
        <f>IF(ISERROR(C85/Supply_Condensed!I72),"",C85/Supply_Condensed!I72)</f>
        <v>7.0833345138412662E-2</v>
      </c>
      <c r="E85" s="65">
        <f t="shared" si="6"/>
        <v>7.0833345138412662E-2</v>
      </c>
      <c r="F85" s="65">
        <f t="shared" si="6"/>
        <v>7.0833345138412662E-2</v>
      </c>
      <c r="G85" s="65">
        <f t="shared" si="6"/>
        <v>7.0833345138412662E-2</v>
      </c>
      <c r="H85" s="65">
        <f t="shared" si="5"/>
        <v>7.0833345138412662E-2</v>
      </c>
      <c r="I85" s="65">
        <f t="shared" si="2"/>
        <v>7.0833345138412662E-2</v>
      </c>
      <c r="J85" s="65">
        <f t="shared" si="2"/>
        <v>7.0833345138412662E-2</v>
      </c>
      <c r="K85" s="65">
        <f t="shared" si="2"/>
        <v>7.0833345138412662E-2</v>
      </c>
      <c r="L85" s="65">
        <f t="shared" si="2"/>
        <v>7.0833345138412662E-2</v>
      </c>
      <c r="M85" s="65">
        <f t="shared" si="3"/>
        <v>7.0833345138412662E-2</v>
      </c>
      <c r="N85" s="65">
        <f t="shared" si="3"/>
        <v>7.0833345138412662E-2</v>
      </c>
      <c r="O85" s="65">
        <f t="shared" si="3"/>
        <v>7.0833345138412662E-2</v>
      </c>
      <c r="P85" s="65">
        <f t="shared" si="3"/>
        <v>7.0833345138412662E-2</v>
      </c>
      <c r="Q85" s="65">
        <f t="shared" si="4"/>
        <v>7.0833345138412662E-2</v>
      </c>
      <c r="R85" s="65">
        <f t="shared" si="4"/>
        <v>7.0833345138412662E-2</v>
      </c>
    </row>
    <row r="86" spans="1:18" x14ac:dyDescent="0.25">
      <c r="A86" s="3">
        <v>72</v>
      </c>
      <c r="B86" s="3" t="s">
        <v>150</v>
      </c>
      <c r="C86" s="26">
        <f>Supply_Condensed!H73</f>
        <v>4844</v>
      </c>
      <c r="D86" s="28">
        <f>IF(ISERROR(C86/Supply_Condensed!I73),"",C86/Supply_Condensed!I73)</f>
        <v>1.0649023231314636E-3</v>
      </c>
      <c r="E86" s="65">
        <f t="shared" si="6"/>
        <v>1.0649023231314636E-3</v>
      </c>
      <c r="F86" s="65">
        <f t="shared" si="6"/>
        <v>1.0649023231314636E-3</v>
      </c>
      <c r="G86" s="65">
        <f t="shared" si="6"/>
        <v>1.0649023231314636E-3</v>
      </c>
      <c r="H86" s="65">
        <f t="shared" si="5"/>
        <v>1.0649023231314636E-3</v>
      </c>
      <c r="I86" s="65">
        <f t="shared" si="2"/>
        <v>1.0649023231314636E-3</v>
      </c>
      <c r="J86" s="65">
        <f t="shared" si="2"/>
        <v>1.0649023231314636E-3</v>
      </c>
      <c r="K86" s="65">
        <f t="shared" si="2"/>
        <v>1.0649023231314636E-3</v>
      </c>
      <c r="L86" s="65">
        <f t="shared" si="2"/>
        <v>1.0649023231314636E-3</v>
      </c>
      <c r="M86" s="65">
        <f t="shared" si="3"/>
        <v>1.0649023231314636E-3</v>
      </c>
      <c r="N86" s="65">
        <f t="shared" si="3"/>
        <v>1.0649023231314636E-3</v>
      </c>
      <c r="O86" s="65">
        <f t="shared" si="3"/>
        <v>1.0649023231314636E-3</v>
      </c>
      <c r="P86" s="65">
        <f t="shared" si="3"/>
        <v>1.0649023231314636E-3</v>
      </c>
      <c r="Q86" s="65">
        <f t="shared" si="4"/>
        <v>1.0649023231314636E-3</v>
      </c>
      <c r="R86" s="65">
        <f t="shared" si="4"/>
        <v>1.0649023231314636E-3</v>
      </c>
    </row>
    <row r="87" spans="1:18" x14ac:dyDescent="0.25">
      <c r="A87" s="3">
        <v>73</v>
      </c>
      <c r="B87" s="3" t="s">
        <v>151</v>
      </c>
      <c r="C87" s="26">
        <f>Supply_Condensed!H74</f>
        <v>3633284</v>
      </c>
      <c r="D87" s="28">
        <f>IF(ISERROR(C87/Supply_Condensed!I74),"",C87/Supply_Condensed!I74)</f>
        <v>0.14076611227569746</v>
      </c>
      <c r="E87" s="65">
        <f t="shared" si="6"/>
        <v>0.14076611227569746</v>
      </c>
      <c r="F87" s="65">
        <f t="shared" si="6"/>
        <v>0.14076611227569746</v>
      </c>
      <c r="G87" s="65">
        <f t="shared" si="6"/>
        <v>0.14076611227569746</v>
      </c>
      <c r="H87" s="65">
        <f t="shared" si="5"/>
        <v>0.14076611227569746</v>
      </c>
      <c r="I87" s="65">
        <f t="shared" si="2"/>
        <v>0.14076611227569746</v>
      </c>
      <c r="J87" s="65">
        <f t="shared" si="2"/>
        <v>0.14076611227569746</v>
      </c>
      <c r="K87" s="65">
        <f t="shared" si="2"/>
        <v>0.14076611227569746</v>
      </c>
      <c r="L87" s="65">
        <f t="shared" si="2"/>
        <v>0.14076611227569746</v>
      </c>
      <c r="M87" s="65">
        <f t="shared" si="3"/>
        <v>0.14076611227569746</v>
      </c>
      <c r="N87" s="65">
        <f t="shared" si="3"/>
        <v>0.14076611227569746</v>
      </c>
      <c r="O87" s="65">
        <f t="shared" si="3"/>
        <v>0.14076611227569746</v>
      </c>
      <c r="P87" s="65">
        <f t="shared" si="3"/>
        <v>0.14076611227569746</v>
      </c>
      <c r="Q87" s="65">
        <f t="shared" si="4"/>
        <v>0.14076611227569746</v>
      </c>
      <c r="R87" s="65">
        <f t="shared" si="4"/>
        <v>0.14076611227569746</v>
      </c>
    </row>
    <row r="88" spans="1:18" x14ac:dyDescent="0.25">
      <c r="A88" s="3">
        <v>74</v>
      </c>
      <c r="B88" s="3" t="s">
        <v>152</v>
      </c>
      <c r="C88" s="26">
        <f>Supply_Condensed!H75</f>
        <v>13957781</v>
      </c>
      <c r="D88" s="28">
        <f>IF(ISERROR(C88/Supply_Condensed!I75),"",C88/Supply_Condensed!I75)</f>
        <v>0.25682812327899179</v>
      </c>
      <c r="E88" s="65">
        <f t="shared" si="6"/>
        <v>0.25682812327899179</v>
      </c>
      <c r="F88" s="65">
        <f t="shared" si="6"/>
        <v>0.25682812327899179</v>
      </c>
      <c r="G88" s="65">
        <f t="shared" si="6"/>
        <v>0.25682812327899179</v>
      </c>
      <c r="H88" s="65">
        <f t="shared" si="5"/>
        <v>0.25682812327899179</v>
      </c>
      <c r="I88" s="65">
        <f t="shared" si="2"/>
        <v>0.25682812327899179</v>
      </c>
      <c r="J88" s="65">
        <f t="shared" si="2"/>
        <v>0.25682812327899179</v>
      </c>
      <c r="K88" s="65">
        <f t="shared" si="2"/>
        <v>0.25682812327899179</v>
      </c>
      <c r="L88" s="65">
        <f t="shared" si="2"/>
        <v>0.25682812327899179</v>
      </c>
      <c r="M88" s="65">
        <f t="shared" si="3"/>
        <v>0.25682812327899179</v>
      </c>
      <c r="N88" s="65">
        <f t="shared" si="3"/>
        <v>0.25682812327899179</v>
      </c>
      <c r="O88" s="65">
        <f t="shared" si="3"/>
        <v>0.25682812327899179</v>
      </c>
      <c r="P88" s="65">
        <f t="shared" si="3"/>
        <v>0.25682812327899179</v>
      </c>
      <c r="Q88" s="65">
        <f t="shared" si="4"/>
        <v>0.25682812327899179</v>
      </c>
      <c r="R88" s="65">
        <f t="shared" si="4"/>
        <v>0.25682812327899179</v>
      </c>
    </row>
    <row r="89" spans="1:18" x14ac:dyDescent="0.25">
      <c r="A89" s="3">
        <v>75</v>
      </c>
      <c r="B89" s="3" t="s">
        <v>153</v>
      </c>
      <c r="C89" s="26">
        <f>Supply_Condensed!H76</f>
        <v>4874669</v>
      </c>
      <c r="D89" s="28">
        <f>IF(ISERROR(C89/Supply_Condensed!I76),"",C89/Supply_Condensed!I76)</f>
        <v>0.78086971565601915</v>
      </c>
      <c r="E89" s="65">
        <f t="shared" si="6"/>
        <v>0.78086971565601915</v>
      </c>
      <c r="F89" s="65">
        <f t="shared" si="6"/>
        <v>0.78086971565601915</v>
      </c>
      <c r="G89" s="65">
        <f t="shared" si="6"/>
        <v>0.78086971565601915</v>
      </c>
      <c r="H89" s="65">
        <f t="shared" si="5"/>
        <v>0.78086971565601915</v>
      </c>
      <c r="I89" s="65">
        <f t="shared" si="2"/>
        <v>0.78086971565601915</v>
      </c>
      <c r="J89" s="65">
        <f t="shared" si="2"/>
        <v>0.78086971565601915</v>
      </c>
      <c r="K89" s="65">
        <f t="shared" si="2"/>
        <v>0.78086971565601915</v>
      </c>
      <c r="L89" s="65">
        <f t="shared" si="2"/>
        <v>0.78086971565601915</v>
      </c>
      <c r="M89" s="65">
        <f t="shared" si="3"/>
        <v>0.78086971565601915</v>
      </c>
      <c r="N89" s="65">
        <f t="shared" si="3"/>
        <v>0.78086971565601915</v>
      </c>
      <c r="O89" s="65">
        <f t="shared" si="3"/>
        <v>0.78086971565601915</v>
      </c>
      <c r="P89" s="65">
        <f t="shared" si="3"/>
        <v>0.78086971565601915</v>
      </c>
      <c r="Q89" s="65">
        <f t="shared" si="4"/>
        <v>0.78086971565601915</v>
      </c>
      <c r="R89" s="65">
        <f t="shared" si="4"/>
        <v>0.78086971565601915</v>
      </c>
    </row>
    <row r="90" spans="1:18" x14ac:dyDescent="0.25">
      <c r="A90" s="3">
        <v>76</v>
      </c>
      <c r="B90" s="3" t="s">
        <v>154</v>
      </c>
      <c r="C90" s="26">
        <f>Supply_Condensed!H77</f>
        <v>0</v>
      </c>
      <c r="D90" s="28">
        <f>IF(ISERROR(C90/Supply_Condensed!I77),"",C90/Supply_Condensed!I77)</f>
        <v>0</v>
      </c>
      <c r="E90" s="65">
        <f t="shared" si="6"/>
        <v>0</v>
      </c>
      <c r="F90" s="65">
        <f t="shared" si="6"/>
        <v>0</v>
      </c>
      <c r="G90" s="65">
        <f t="shared" si="6"/>
        <v>0</v>
      </c>
      <c r="H90" s="65">
        <f t="shared" si="5"/>
        <v>0</v>
      </c>
      <c r="I90" s="65">
        <f t="shared" si="2"/>
        <v>0</v>
      </c>
      <c r="J90" s="65">
        <f t="shared" si="2"/>
        <v>0</v>
      </c>
      <c r="K90" s="65">
        <f t="shared" si="2"/>
        <v>0</v>
      </c>
      <c r="L90" s="65">
        <f t="shared" si="2"/>
        <v>0</v>
      </c>
      <c r="M90" s="65">
        <f t="shared" si="3"/>
        <v>0</v>
      </c>
      <c r="N90" s="65">
        <f t="shared" si="3"/>
        <v>0</v>
      </c>
      <c r="O90" s="65">
        <f t="shared" si="3"/>
        <v>0</v>
      </c>
      <c r="P90" s="65">
        <f t="shared" si="3"/>
        <v>0</v>
      </c>
      <c r="Q90" s="65">
        <f t="shared" si="4"/>
        <v>0</v>
      </c>
      <c r="R90" s="65">
        <f t="shared" si="4"/>
        <v>0</v>
      </c>
    </row>
    <row r="91" spans="1:18" x14ac:dyDescent="0.25">
      <c r="A91" s="3">
        <v>77</v>
      </c>
      <c r="B91" s="3" t="s">
        <v>155</v>
      </c>
      <c r="C91" s="26">
        <f>Supply_Condensed!H78</f>
        <v>1153438</v>
      </c>
      <c r="D91" s="28">
        <f>IF(ISERROR(C91/Supply_Condensed!I78),"",C91/Supply_Condensed!I78)</f>
        <v>0.11740774598906559</v>
      </c>
      <c r="E91" s="65">
        <f t="shared" si="6"/>
        <v>0.11740774598906559</v>
      </c>
      <c r="F91" s="65">
        <f t="shared" si="6"/>
        <v>0.11740774598906559</v>
      </c>
      <c r="G91" s="65">
        <f t="shared" si="6"/>
        <v>0.11740774598906559</v>
      </c>
      <c r="H91" s="65">
        <f t="shared" si="5"/>
        <v>0.11740774598906559</v>
      </c>
      <c r="I91" s="65">
        <f t="shared" si="2"/>
        <v>0.11740774598906559</v>
      </c>
      <c r="J91" s="65">
        <f t="shared" si="2"/>
        <v>0.11740774598906559</v>
      </c>
      <c r="K91" s="65">
        <f t="shared" si="2"/>
        <v>0.11740774598906559</v>
      </c>
      <c r="L91" s="65">
        <f t="shared" si="2"/>
        <v>0.11740774598906559</v>
      </c>
      <c r="M91" s="65">
        <f t="shared" si="3"/>
        <v>0.11740774598906559</v>
      </c>
      <c r="N91" s="65">
        <f t="shared" si="3"/>
        <v>0.11740774598906559</v>
      </c>
      <c r="O91" s="65">
        <f t="shared" si="3"/>
        <v>0.11740774598906559</v>
      </c>
      <c r="P91" s="65">
        <f t="shared" si="3"/>
        <v>0.11740774598906559</v>
      </c>
      <c r="Q91" s="65">
        <f t="shared" si="4"/>
        <v>0.11740774598906559</v>
      </c>
      <c r="R91" s="65">
        <f t="shared" si="4"/>
        <v>0.11740774598906559</v>
      </c>
    </row>
    <row r="92" spans="1:18" x14ac:dyDescent="0.25">
      <c r="A92" s="3">
        <v>78</v>
      </c>
      <c r="B92" s="3" t="s">
        <v>156</v>
      </c>
      <c r="C92" s="26">
        <f>Supply_Condensed!H79</f>
        <v>1151498</v>
      </c>
      <c r="D92" s="28">
        <f>IF(ISERROR(C92/Supply_Condensed!I79),"",C92/Supply_Condensed!I79)</f>
        <v>4.0392103296766055E-2</v>
      </c>
      <c r="E92" s="65">
        <f t="shared" si="6"/>
        <v>4.0392103296766055E-2</v>
      </c>
      <c r="F92" s="65">
        <f t="shared" si="6"/>
        <v>4.0392103296766055E-2</v>
      </c>
      <c r="G92" s="65">
        <f t="shared" si="6"/>
        <v>4.0392103296766055E-2</v>
      </c>
      <c r="H92" s="65">
        <f t="shared" si="5"/>
        <v>4.0392103296766055E-2</v>
      </c>
      <c r="I92" s="65">
        <f t="shared" si="2"/>
        <v>4.0392103296766055E-2</v>
      </c>
      <c r="J92" s="65">
        <f t="shared" si="2"/>
        <v>4.0392103296766055E-2</v>
      </c>
      <c r="K92" s="65">
        <f t="shared" si="2"/>
        <v>4.0392103296766055E-2</v>
      </c>
      <c r="L92" s="65">
        <f t="shared" si="2"/>
        <v>4.0392103296766055E-2</v>
      </c>
      <c r="M92" s="65">
        <f t="shared" si="3"/>
        <v>4.0392103296766055E-2</v>
      </c>
      <c r="N92" s="65">
        <f t="shared" si="3"/>
        <v>4.0392103296766055E-2</v>
      </c>
      <c r="O92" s="65">
        <f t="shared" si="3"/>
        <v>4.0392103296766055E-2</v>
      </c>
      <c r="P92" s="65">
        <f t="shared" si="3"/>
        <v>4.0392103296766055E-2</v>
      </c>
      <c r="Q92" s="65">
        <f t="shared" si="4"/>
        <v>4.0392103296766055E-2</v>
      </c>
      <c r="R92" s="65">
        <f t="shared" si="4"/>
        <v>4.0392103296766055E-2</v>
      </c>
    </row>
    <row r="93" spans="1:18" x14ac:dyDescent="0.25">
      <c r="A93" s="3">
        <v>79</v>
      </c>
      <c r="B93" s="3" t="s">
        <v>157</v>
      </c>
      <c r="C93" s="26">
        <f>Supply_Condensed!H80</f>
        <v>797456</v>
      </c>
      <c r="D93" s="28">
        <f>IF(ISERROR(C93/Supply_Condensed!I80),"",C93/Supply_Condensed!I80)</f>
        <v>6.4592282760522743E-2</v>
      </c>
      <c r="E93" s="65">
        <f t="shared" si="6"/>
        <v>6.4592282760522743E-2</v>
      </c>
      <c r="F93" s="65">
        <f t="shared" si="6"/>
        <v>6.4592282760522743E-2</v>
      </c>
      <c r="G93" s="65">
        <f t="shared" si="6"/>
        <v>6.4592282760522743E-2</v>
      </c>
      <c r="H93" s="65">
        <f t="shared" si="5"/>
        <v>6.4592282760522743E-2</v>
      </c>
      <c r="I93" s="65">
        <f t="shared" si="2"/>
        <v>6.4592282760522743E-2</v>
      </c>
      <c r="J93" s="65">
        <f t="shared" si="2"/>
        <v>6.4592282760522743E-2</v>
      </c>
      <c r="K93" s="65">
        <f t="shared" si="2"/>
        <v>6.4592282760522743E-2</v>
      </c>
      <c r="L93" s="65">
        <f t="shared" si="2"/>
        <v>6.4592282760522743E-2</v>
      </c>
      <c r="M93" s="65">
        <f t="shared" si="3"/>
        <v>6.4592282760522743E-2</v>
      </c>
      <c r="N93" s="65">
        <f t="shared" si="3"/>
        <v>6.4592282760522743E-2</v>
      </c>
      <c r="O93" s="65">
        <f t="shared" si="3"/>
        <v>6.4592282760522743E-2</v>
      </c>
      <c r="P93" s="65">
        <f t="shared" si="3"/>
        <v>6.4592282760522743E-2</v>
      </c>
      <c r="Q93" s="65">
        <f t="shared" si="4"/>
        <v>6.4592282760522743E-2</v>
      </c>
      <c r="R93" s="65">
        <f t="shared" si="4"/>
        <v>6.4592282760522743E-2</v>
      </c>
    </row>
    <row r="94" spans="1:18" x14ac:dyDescent="0.25">
      <c r="A94" s="3">
        <v>80</v>
      </c>
      <c r="B94" s="3" t="s">
        <v>158</v>
      </c>
      <c r="C94" s="26">
        <f>Supply_Condensed!H81</f>
        <v>0</v>
      </c>
      <c r="D94" s="28">
        <f>IF(ISERROR(C94/Supply_Condensed!I81),"",C94/Supply_Condensed!I81)</f>
        <v>0</v>
      </c>
      <c r="E94" s="65">
        <f t="shared" si="6"/>
        <v>0</v>
      </c>
      <c r="F94" s="65">
        <f t="shared" si="6"/>
        <v>0</v>
      </c>
      <c r="G94" s="65">
        <f t="shared" si="6"/>
        <v>0</v>
      </c>
      <c r="H94" s="65">
        <f t="shared" si="5"/>
        <v>0</v>
      </c>
      <c r="I94" s="65">
        <f t="shared" si="2"/>
        <v>0</v>
      </c>
      <c r="J94" s="65">
        <f t="shared" si="2"/>
        <v>0</v>
      </c>
      <c r="K94" s="65">
        <f t="shared" si="2"/>
        <v>0</v>
      </c>
      <c r="L94" s="65">
        <f t="shared" ref="L94:O154" si="7">$D94</f>
        <v>0</v>
      </c>
      <c r="M94" s="65">
        <f t="shared" si="3"/>
        <v>0</v>
      </c>
      <c r="N94" s="65">
        <f t="shared" si="3"/>
        <v>0</v>
      </c>
      <c r="O94" s="65">
        <f t="shared" si="3"/>
        <v>0</v>
      </c>
      <c r="P94" s="65">
        <f t="shared" ref="P94:R154" si="8">$D94</f>
        <v>0</v>
      </c>
      <c r="Q94" s="65">
        <f t="shared" si="4"/>
        <v>0</v>
      </c>
      <c r="R94" s="65">
        <f t="shared" si="4"/>
        <v>0</v>
      </c>
    </row>
    <row r="95" spans="1:18" x14ac:dyDescent="0.25">
      <c r="A95" s="3">
        <v>81</v>
      </c>
      <c r="B95" s="3" t="s">
        <v>159</v>
      </c>
      <c r="C95" s="26">
        <f>Supply_Condensed!H82</f>
        <v>414376</v>
      </c>
      <c r="D95" s="28">
        <f>IF(ISERROR(C95/Supply_Condensed!I82),"",C95/Supply_Condensed!I82)</f>
        <v>2.9437805517507024E-2</v>
      </c>
      <c r="E95" s="65">
        <f t="shared" si="6"/>
        <v>2.9437805517507024E-2</v>
      </c>
      <c r="F95" s="65">
        <f t="shared" si="6"/>
        <v>2.9437805517507024E-2</v>
      </c>
      <c r="G95" s="65">
        <f t="shared" si="6"/>
        <v>2.9437805517507024E-2</v>
      </c>
      <c r="H95" s="65">
        <f t="shared" si="5"/>
        <v>2.9437805517507024E-2</v>
      </c>
      <c r="I95" s="65">
        <f t="shared" si="5"/>
        <v>2.9437805517507024E-2</v>
      </c>
      <c r="J95" s="65">
        <f t="shared" si="5"/>
        <v>2.9437805517507024E-2</v>
      </c>
      <c r="K95" s="65">
        <f t="shared" si="5"/>
        <v>2.9437805517507024E-2</v>
      </c>
      <c r="L95" s="65">
        <f t="shared" si="7"/>
        <v>2.9437805517507024E-2</v>
      </c>
      <c r="M95" s="65">
        <f t="shared" si="7"/>
        <v>2.9437805517507024E-2</v>
      </c>
      <c r="N95" s="65">
        <f t="shared" si="7"/>
        <v>2.9437805517507024E-2</v>
      </c>
      <c r="O95" s="65">
        <f t="shared" si="7"/>
        <v>2.9437805517507024E-2</v>
      </c>
      <c r="P95" s="65">
        <f t="shared" si="8"/>
        <v>2.9437805517507024E-2</v>
      </c>
      <c r="Q95" s="65">
        <f t="shared" si="8"/>
        <v>2.9437805517507024E-2</v>
      </c>
      <c r="R95" s="65">
        <f t="shared" si="8"/>
        <v>2.9437805517507024E-2</v>
      </c>
    </row>
    <row r="96" spans="1:18" x14ac:dyDescent="0.25">
      <c r="A96" s="3">
        <v>82</v>
      </c>
      <c r="B96" s="3" t="s">
        <v>160</v>
      </c>
      <c r="C96" s="26">
        <f>Supply_Condensed!H83</f>
        <v>233983</v>
      </c>
      <c r="D96" s="28">
        <f>IF(ISERROR(C96/Supply_Condensed!I83),"",C96/Supply_Condensed!I83)</f>
        <v>1.4135248391877853E-2</v>
      </c>
      <c r="E96" s="65">
        <f t="shared" si="6"/>
        <v>1.4135248391877853E-2</v>
      </c>
      <c r="F96" s="65">
        <f t="shared" si="6"/>
        <v>1.4135248391877853E-2</v>
      </c>
      <c r="G96" s="65">
        <f t="shared" si="6"/>
        <v>1.4135248391877853E-2</v>
      </c>
      <c r="H96" s="65">
        <f t="shared" si="5"/>
        <v>1.4135248391877853E-2</v>
      </c>
      <c r="I96" s="65">
        <f t="shared" si="5"/>
        <v>1.4135248391877853E-2</v>
      </c>
      <c r="J96" s="65">
        <f t="shared" si="5"/>
        <v>1.4135248391877853E-2</v>
      </c>
      <c r="K96" s="65">
        <f t="shared" si="5"/>
        <v>1.4135248391877853E-2</v>
      </c>
      <c r="L96" s="65">
        <f t="shared" si="7"/>
        <v>1.4135248391877853E-2</v>
      </c>
      <c r="M96" s="65">
        <f t="shared" si="7"/>
        <v>1.4135248391877853E-2</v>
      </c>
      <c r="N96" s="65">
        <f t="shared" si="7"/>
        <v>1.4135248391877853E-2</v>
      </c>
      <c r="O96" s="65">
        <f t="shared" si="7"/>
        <v>1.4135248391877853E-2</v>
      </c>
      <c r="P96" s="65">
        <f t="shared" si="8"/>
        <v>1.4135248391877853E-2</v>
      </c>
      <c r="Q96" s="65">
        <f t="shared" si="8"/>
        <v>1.4135248391877853E-2</v>
      </c>
      <c r="R96" s="65">
        <f t="shared" si="8"/>
        <v>1.4135248391877853E-2</v>
      </c>
    </row>
    <row r="97" spans="1:18" x14ac:dyDescent="0.25">
      <c r="A97" s="3">
        <v>83</v>
      </c>
      <c r="B97" s="3" t="s">
        <v>161</v>
      </c>
      <c r="C97" s="26">
        <f>Supply_Condensed!H84</f>
        <v>1712104</v>
      </c>
      <c r="D97" s="28">
        <f>IF(ISERROR(C97/Supply_Condensed!I84),"",C97/Supply_Condensed!I84)</f>
        <v>5.3015359586108965E-2</v>
      </c>
      <c r="E97" s="65">
        <f t="shared" si="6"/>
        <v>5.3015359586108965E-2</v>
      </c>
      <c r="F97" s="65">
        <f t="shared" si="6"/>
        <v>5.3015359586108965E-2</v>
      </c>
      <c r="G97" s="65">
        <f t="shared" si="6"/>
        <v>5.3015359586108965E-2</v>
      </c>
      <c r="H97" s="65">
        <f t="shared" si="5"/>
        <v>5.3015359586108965E-2</v>
      </c>
      <c r="I97" s="65">
        <f t="shared" si="5"/>
        <v>5.3015359586108965E-2</v>
      </c>
      <c r="J97" s="65">
        <f t="shared" si="5"/>
        <v>5.3015359586108965E-2</v>
      </c>
      <c r="K97" s="65">
        <f t="shared" si="5"/>
        <v>5.3015359586108965E-2</v>
      </c>
      <c r="L97" s="65">
        <f t="shared" si="7"/>
        <v>5.3015359586108965E-2</v>
      </c>
      <c r="M97" s="65">
        <f t="shared" si="7"/>
        <v>5.3015359586108965E-2</v>
      </c>
      <c r="N97" s="65">
        <f t="shared" si="7"/>
        <v>5.3015359586108965E-2</v>
      </c>
      <c r="O97" s="65">
        <f t="shared" si="7"/>
        <v>5.3015359586108965E-2</v>
      </c>
      <c r="P97" s="65">
        <f t="shared" si="8"/>
        <v>5.3015359586108965E-2</v>
      </c>
      <c r="Q97" s="65">
        <f t="shared" si="8"/>
        <v>5.3015359586108965E-2</v>
      </c>
      <c r="R97" s="65">
        <f t="shared" si="8"/>
        <v>5.3015359586108965E-2</v>
      </c>
    </row>
    <row r="98" spans="1:18" x14ac:dyDescent="0.25">
      <c r="A98" s="3">
        <v>84</v>
      </c>
      <c r="B98" s="3" t="s">
        <v>162</v>
      </c>
      <c r="C98" s="26">
        <f>Supply_Condensed!H85</f>
        <v>2627947</v>
      </c>
      <c r="D98" s="28">
        <f>IF(ISERROR(C98/Supply_Condensed!I85),"",C98/Supply_Condensed!I85)</f>
        <v>0.21829066819307086</v>
      </c>
      <c r="E98" s="65">
        <f t="shared" si="6"/>
        <v>0.21829066819307086</v>
      </c>
      <c r="F98" s="65">
        <f t="shared" si="6"/>
        <v>0.21829066819307086</v>
      </c>
      <c r="G98" s="65">
        <f t="shared" si="6"/>
        <v>0.21829066819307086</v>
      </c>
      <c r="H98" s="65">
        <f t="shared" si="5"/>
        <v>0.21829066819307086</v>
      </c>
      <c r="I98" s="65">
        <f t="shared" si="5"/>
        <v>0.21829066819307086</v>
      </c>
      <c r="J98" s="65">
        <f t="shared" si="5"/>
        <v>0.21829066819307086</v>
      </c>
      <c r="K98" s="65">
        <f t="shared" si="5"/>
        <v>0.21829066819307086</v>
      </c>
      <c r="L98" s="65">
        <f t="shared" si="7"/>
        <v>0.21829066819307086</v>
      </c>
      <c r="M98" s="65">
        <f t="shared" si="7"/>
        <v>0.21829066819307086</v>
      </c>
      <c r="N98" s="65">
        <f t="shared" si="7"/>
        <v>0.21829066819307086</v>
      </c>
      <c r="O98" s="65">
        <f t="shared" si="7"/>
        <v>0.21829066819307086</v>
      </c>
      <c r="P98" s="65">
        <f t="shared" si="8"/>
        <v>0.21829066819307086</v>
      </c>
      <c r="Q98" s="65">
        <f t="shared" si="8"/>
        <v>0.21829066819307086</v>
      </c>
      <c r="R98" s="65">
        <f t="shared" si="8"/>
        <v>0.21829066819307086</v>
      </c>
    </row>
    <row r="99" spans="1:18" x14ac:dyDescent="0.25">
      <c r="A99" s="3">
        <v>85</v>
      </c>
      <c r="B99" s="3" t="s">
        <v>163</v>
      </c>
      <c r="C99" s="26">
        <f>Supply_Condensed!H86</f>
        <v>156810</v>
      </c>
      <c r="D99" s="28">
        <f>IF(ISERROR(C99/Supply_Condensed!I86),"",C99/Supply_Condensed!I86)</f>
        <v>5.4040254251452704E-3</v>
      </c>
      <c r="E99" s="65">
        <f t="shared" si="6"/>
        <v>5.4040254251452704E-3</v>
      </c>
      <c r="F99" s="65">
        <f t="shared" si="6"/>
        <v>5.4040254251452704E-3</v>
      </c>
      <c r="G99" s="65">
        <f t="shared" si="6"/>
        <v>5.4040254251452704E-3</v>
      </c>
      <c r="H99" s="65">
        <f t="shared" si="5"/>
        <v>5.4040254251452704E-3</v>
      </c>
      <c r="I99" s="65">
        <f t="shared" si="5"/>
        <v>5.4040254251452704E-3</v>
      </c>
      <c r="J99" s="65">
        <f t="shared" si="5"/>
        <v>5.4040254251452704E-3</v>
      </c>
      <c r="K99" s="65">
        <f t="shared" si="5"/>
        <v>5.4040254251452704E-3</v>
      </c>
      <c r="L99" s="65">
        <f t="shared" si="7"/>
        <v>5.4040254251452704E-3</v>
      </c>
      <c r="M99" s="65">
        <f t="shared" si="7"/>
        <v>5.4040254251452704E-3</v>
      </c>
      <c r="N99" s="65">
        <f t="shared" si="7"/>
        <v>5.4040254251452704E-3</v>
      </c>
      <c r="O99" s="65">
        <f t="shared" si="7"/>
        <v>5.4040254251452704E-3</v>
      </c>
      <c r="P99" s="65">
        <f t="shared" si="8"/>
        <v>5.4040254251452704E-3</v>
      </c>
      <c r="Q99" s="65">
        <f t="shared" si="8"/>
        <v>5.4040254251452704E-3</v>
      </c>
      <c r="R99" s="65">
        <f t="shared" si="8"/>
        <v>5.4040254251452704E-3</v>
      </c>
    </row>
    <row r="100" spans="1:18" x14ac:dyDescent="0.25">
      <c r="A100" s="3">
        <v>86</v>
      </c>
      <c r="B100" s="3" t="s">
        <v>164</v>
      </c>
      <c r="C100" s="26">
        <f>Supply_Condensed!H87</f>
        <v>8186921</v>
      </c>
      <c r="D100" s="28">
        <f>IF(ISERROR(C100/Supply_Condensed!I87),"",C100/Supply_Condensed!I87)</f>
        <v>0.15022138004632743</v>
      </c>
      <c r="E100" s="65">
        <f t="shared" si="6"/>
        <v>0.15022138004632743</v>
      </c>
      <c r="F100" s="65">
        <f t="shared" si="6"/>
        <v>0.15022138004632743</v>
      </c>
      <c r="G100" s="65">
        <f t="shared" si="6"/>
        <v>0.15022138004632743</v>
      </c>
      <c r="H100" s="65">
        <f t="shared" si="5"/>
        <v>0.15022138004632743</v>
      </c>
      <c r="I100" s="65">
        <f t="shared" si="5"/>
        <v>0.15022138004632743</v>
      </c>
      <c r="J100" s="65">
        <f t="shared" si="5"/>
        <v>0.15022138004632743</v>
      </c>
      <c r="K100" s="65">
        <f t="shared" si="5"/>
        <v>0.15022138004632743</v>
      </c>
      <c r="L100" s="65">
        <f t="shared" si="7"/>
        <v>0.15022138004632743</v>
      </c>
      <c r="M100" s="65">
        <f t="shared" si="7"/>
        <v>0.15022138004632743</v>
      </c>
      <c r="N100" s="65">
        <f t="shared" si="7"/>
        <v>0.15022138004632743</v>
      </c>
      <c r="O100" s="65">
        <f t="shared" si="7"/>
        <v>0.15022138004632743</v>
      </c>
      <c r="P100" s="65">
        <f t="shared" si="8"/>
        <v>0.15022138004632743</v>
      </c>
      <c r="Q100" s="65">
        <f t="shared" si="8"/>
        <v>0.15022138004632743</v>
      </c>
      <c r="R100" s="65">
        <f t="shared" si="8"/>
        <v>0.15022138004632743</v>
      </c>
    </row>
    <row r="101" spans="1:18" x14ac:dyDescent="0.25">
      <c r="A101" s="3">
        <v>87</v>
      </c>
      <c r="B101" s="3" t="s">
        <v>165</v>
      </c>
      <c r="C101" s="26">
        <f>Supply_Condensed!H88</f>
        <v>4174485</v>
      </c>
      <c r="D101" s="28">
        <f>IF(ISERROR(C101/Supply_Condensed!I88),"",C101/Supply_Condensed!I88)</f>
        <v>0.119388450946943</v>
      </c>
      <c r="E101" s="65">
        <f t="shared" si="6"/>
        <v>0.119388450946943</v>
      </c>
      <c r="F101" s="65">
        <f t="shared" si="6"/>
        <v>0.119388450946943</v>
      </c>
      <c r="G101" s="65">
        <f t="shared" si="6"/>
        <v>0.119388450946943</v>
      </c>
      <c r="H101" s="65">
        <f t="shared" si="5"/>
        <v>0.119388450946943</v>
      </c>
      <c r="I101" s="65">
        <f t="shared" si="5"/>
        <v>0.119388450946943</v>
      </c>
      <c r="J101" s="65">
        <f t="shared" si="5"/>
        <v>0.119388450946943</v>
      </c>
      <c r="K101" s="65">
        <f t="shared" si="5"/>
        <v>0.119388450946943</v>
      </c>
      <c r="L101" s="65">
        <f t="shared" si="7"/>
        <v>0.119388450946943</v>
      </c>
      <c r="M101" s="65">
        <f t="shared" si="7"/>
        <v>0.119388450946943</v>
      </c>
      <c r="N101" s="65">
        <f t="shared" si="7"/>
        <v>0.119388450946943</v>
      </c>
      <c r="O101" s="65">
        <f t="shared" si="7"/>
        <v>0.119388450946943</v>
      </c>
      <c r="P101" s="65">
        <f t="shared" si="8"/>
        <v>0.119388450946943</v>
      </c>
      <c r="Q101" s="65">
        <f t="shared" si="8"/>
        <v>0.119388450946943</v>
      </c>
      <c r="R101" s="65">
        <f t="shared" si="8"/>
        <v>0.119388450946943</v>
      </c>
    </row>
    <row r="102" spans="1:18" x14ac:dyDescent="0.25">
      <c r="A102" s="3">
        <v>88</v>
      </c>
      <c r="B102" s="3" t="s">
        <v>166</v>
      </c>
      <c r="C102" s="26">
        <f>Supply_Condensed!H89</f>
        <v>648095</v>
      </c>
      <c r="D102" s="28">
        <f>IF(ISERROR(C102/Supply_Condensed!I89),"",C102/Supply_Condensed!I89)</f>
        <v>0.13681454192951581</v>
      </c>
      <c r="E102" s="65">
        <f t="shared" si="6"/>
        <v>0.13681454192951581</v>
      </c>
      <c r="F102" s="65">
        <f t="shared" si="6"/>
        <v>0.13681454192951581</v>
      </c>
      <c r="G102" s="65">
        <f t="shared" si="6"/>
        <v>0.13681454192951581</v>
      </c>
      <c r="H102" s="65">
        <f t="shared" si="5"/>
        <v>0.13681454192951581</v>
      </c>
      <c r="I102" s="65">
        <f t="shared" si="5"/>
        <v>0.13681454192951581</v>
      </c>
      <c r="J102" s="65">
        <f t="shared" si="5"/>
        <v>0.13681454192951581</v>
      </c>
      <c r="K102" s="65">
        <f t="shared" si="5"/>
        <v>0.13681454192951581</v>
      </c>
      <c r="L102" s="65">
        <f t="shared" si="7"/>
        <v>0.13681454192951581</v>
      </c>
      <c r="M102" s="65">
        <f t="shared" si="7"/>
        <v>0.13681454192951581</v>
      </c>
      <c r="N102" s="65">
        <f t="shared" si="7"/>
        <v>0.13681454192951581</v>
      </c>
      <c r="O102" s="65">
        <f t="shared" si="7"/>
        <v>0.13681454192951581</v>
      </c>
      <c r="P102" s="65">
        <f t="shared" si="8"/>
        <v>0.13681454192951581</v>
      </c>
      <c r="Q102" s="65">
        <f t="shared" si="8"/>
        <v>0.13681454192951581</v>
      </c>
      <c r="R102" s="65">
        <f t="shared" si="8"/>
        <v>0.13681454192951581</v>
      </c>
    </row>
    <row r="103" spans="1:18" x14ac:dyDescent="0.25">
      <c r="A103" s="3">
        <v>89</v>
      </c>
      <c r="B103" s="3" t="s">
        <v>167</v>
      </c>
      <c r="C103" s="26">
        <f>Supply_Condensed!H90</f>
        <v>2608975</v>
      </c>
      <c r="D103" s="28">
        <f>IF(ISERROR(C103/Supply_Condensed!I90),"",C103/Supply_Condensed!I90)</f>
        <v>9.2045697298702794E-2</v>
      </c>
      <c r="E103" s="65">
        <f t="shared" si="6"/>
        <v>9.2045697298702794E-2</v>
      </c>
      <c r="F103" s="65">
        <f t="shared" si="6"/>
        <v>9.2045697298702794E-2</v>
      </c>
      <c r="G103" s="65">
        <f t="shared" si="6"/>
        <v>9.2045697298702794E-2</v>
      </c>
      <c r="H103" s="65">
        <f t="shared" si="5"/>
        <v>9.2045697298702794E-2</v>
      </c>
      <c r="I103" s="65">
        <f t="shared" si="5"/>
        <v>9.2045697298702794E-2</v>
      </c>
      <c r="J103" s="65">
        <f t="shared" si="5"/>
        <v>9.2045697298702794E-2</v>
      </c>
      <c r="K103" s="65">
        <f t="shared" si="5"/>
        <v>9.2045697298702794E-2</v>
      </c>
      <c r="L103" s="65">
        <f t="shared" si="7"/>
        <v>9.2045697298702794E-2</v>
      </c>
      <c r="M103" s="65">
        <f t="shared" si="7"/>
        <v>9.2045697298702794E-2</v>
      </c>
      <c r="N103" s="65">
        <f t="shared" si="7"/>
        <v>9.2045697298702794E-2</v>
      </c>
      <c r="O103" s="65">
        <f t="shared" si="7"/>
        <v>9.2045697298702794E-2</v>
      </c>
      <c r="P103" s="65">
        <f t="shared" si="8"/>
        <v>9.2045697298702794E-2</v>
      </c>
      <c r="Q103" s="65">
        <f t="shared" si="8"/>
        <v>9.2045697298702794E-2</v>
      </c>
      <c r="R103" s="65">
        <f t="shared" si="8"/>
        <v>9.2045697298702794E-2</v>
      </c>
    </row>
    <row r="104" spans="1:18" x14ac:dyDescent="0.25">
      <c r="A104" s="3">
        <v>90</v>
      </c>
      <c r="B104" s="3" t="s">
        <v>168</v>
      </c>
      <c r="C104" s="26">
        <f>Supply_Condensed!H91</f>
        <v>140185</v>
      </c>
      <c r="D104" s="28">
        <f>IF(ISERROR(C104/Supply_Condensed!I91),"",C104/Supply_Condensed!I91)</f>
        <v>2.0255740920714707E-2</v>
      </c>
      <c r="E104" s="65">
        <f t="shared" si="6"/>
        <v>2.0255740920714707E-2</v>
      </c>
      <c r="F104" s="65">
        <f t="shared" si="6"/>
        <v>2.0255740920714707E-2</v>
      </c>
      <c r="G104" s="65">
        <f t="shared" si="6"/>
        <v>2.0255740920714707E-2</v>
      </c>
      <c r="H104" s="65">
        <f t="shared" si="5"/>
        <v>2.0255740920714707E-2</v>
      </c>
      <c r="I104" s="65">
        <f t="shared" si="5"/>
        <v>2.0255740920714707E-2</v>
      </c>
      <c r="J104" s="65">
        <f t="shared" si="5"/>
        <v>2.0255740920714707E-2</v>
      </c>
      <c r="K104" s="65">
        <f t="shared" si="5"/>
        <v>2.0255740920714707E-2</v>
      </c>
      <c r="L104" s="65">
        <f t="shared" si="7"/>
        <v>2.0255740920714707E-2</v>
      </c>
      <c r="M104" s="65">
        <f t="shared" si="7"/>
        <v>2.0255740920714707E-2</v>
      </c>
      <c r="N104" s="65">
        <f t="shared" si="7"/>
        <v>2.0255740920714707E-2</v>
      </c>
      <c r="O104" s="65">
        <f t="shared" si="7"/>
        <v>2.0255740920714707E-2</v>
      </c>
      <c r="P104" s="65">
        <f t="shared" si="8"/>
        <v>2.0255740920714707E-2</v>
      </c>
      <c r="Q104" s="65">
        <f t="shared" si="8"/>
        <v>2.0255740920714707E-2</v>
      </c>
      <c r="R104" s="65">
        <f t="shared" si="8"/>
        <v>2.0255740920714707E-2</v>
      </c>
    </row>
    <row r="105" spans="1:18" x14ac:dyDescent="0.25">
      <c r="A105" s="3">
        <v>91</v>
      </c>
      <c r="B105" s="3" t="s">
        <v>169</v>
      </c>
      <c r="C105" s="26">
        <f>Supply_Condensed!H92</f>
        <v>2519429</v>
      </c>
      <c r="D105" s="28">
        <f>IF(ISERROR(C105/Supply_Condensed!I92),"",C105/Supply_Condensed!I92)</f>
        <v>0.60524031083731389</v>
      </c>
      <c r="E105" s="65">
        <f t="shared" si="6"/>
        <v>0.60524031083731389</v>
      </c>
      <c r="F105" s="65">
        <f t="shared" si="6"/>
        <v>0.60524031083731389</v>
      </c>
      <c r="G105" s="65">
        <f t="shared" si="6"/>
        <v>0.60524031083731389</v>
      </c>
      <c r="H105" s="65">
        <f t="shared" si="5"/>
        <v>0.60524031083731389</v>
      </c>
      <c r="I105" s="65">
        <f t="shared" si="5"/>
        <v>0.60524031083731389</v>
      </c>
      <c r="J105" s="65">
        <f t="shared" si="5"/>
        <v>0.60524031083731389</v>
      </c>
      <c r="K105" s="65">
        <f t="shared" si="5"/>
        <v>0.60524031083731389</v>
      </c>
      <c r="L105" s="65">
        <f t="shared" si="7"/>
        <v>0.60524031083731389</v>
      </c>
      <c r="M105" s="65">
        <f t="shared" si="7"/>
        <v>0.60524031083731389</v>
      </c>
      <c r="N105" s="65">
        <f t="shared" si="7"/>
        <v>0.60524031083731389</v>
      </c>
      <c r="O105" s="65">
        <f t="shared" si="7"/>
        <v>0.60524031083731389</v>
      </c>
      <c r="P105" s="65">
        <f t="shared" si="8"/>
        <v>0.60524031083731389</v>
      </c>
      <c r="Q105" s="65">
        <f t="shared" si="8"/>
        <v>0.60524031083731389</v>
      </c>
      <c r="R105" s="65">
        <f t="shared" si="8"/>
        <v>0.60524031083731389</v>
      </c>
    </row>
    <row r="106" spans="1:18" x14ac:dyDescent="0.25">
      <c r="A106" s="3">
        <v>92</v>
      </c>
      <c r="B106" s="3" t="s">
        <v>170</v>
      </c>
      <c r="C106" s="26">
        <f>Supply_Condensed!H93</f>
        <v>2731706</v>
      </c>
      <c r="D106" s="28">
        <f>IF(ISERROR(C106/Supply_Condensed!I93),"",C106/Supply_Condensed!I93)</f>
        <v>0.31543439251559441</v>
      </c>
      <c r="E106" s="65">
        <f t="shared" si="6"/>
        <v>0.31543439251559441</v>
      </c>
      <c r="F106" s="65">
        <f t="shared" si="6"/>
        <v>0.31543439251559441</v>
      </c>
      <c r="G106" s="65">
        <f t="shared" si="6"/>
        <v>0.31543439251559441</v>
      </c>
      <c r="H106" s="65">
        <f t="shared" si="5"/>
        <v>0.31543439251559441</v>
      </c>
      <c r="I106" s="65">
        <f t="shared" si="5"/>
        <v>0.31543439251559441</v>
      </c>
      <c r="J106" s="65">
        <f t="shared" si="5"/>
        <v>0.31543439251559441</v>
      </c>
      <c r="K106" s="65">
        <f t="shared" si="5"/>
        <v>0.31543439251559441</v>
      </c>
      <c r="L106" s="65">
        <f t="shared" si="7"/>
        <v>0.31543439251559441</v>
      </c>
      <c r="M106" s="65">
        <f t="shared" si="7"/>
        <v>0.31543439251559441</v>
      </c>
      <c r="N106" s="65">
        <f t="shared" si="7"/>
        <v>0.31543439251559441</v>
      </c>
      <c r="O106" s="65">
        <f t="shared" si="7"/>
        <v>0.31543439251559441</v>
      </c>
      <c r="P106" s="65">
        <f t="shared" si="8"/>
        <v>0.31543439251559441</v>
      </c>
      <c r="Q106" s="65">
        <f t="shared" si="8"/>
        <v>0.31543439251559441</v>
      </c>
      <c r="R106" s="65">
        <f t="shared" si="8"/>
        <v>0.31543439251559441</v>
      </c>
    </row>
    <row r="107" spans="1:18" x14ac:dyDescent="0.25">
      <c r="A107" s="3">
        <v>93</v>
      </c>
      <c r="B107" s="3" t="s">
        <v>171</v>
      </c>
      <c r="C107" s="26">
        <f>Supply_Condensed!H94</f>
        <v>6630550</v>
      </c>
      <c r="D107" s="28">
        <f>IF(ISERROR(C107/Supply_Condensed!I94),"",C107/Supply_Condensed!I94)</f>
        <v>0.55258764579853203</v>
      </c>
      <c r="E107" s="65">
        <f t="shared" si="6"/>
        <v>0.55258764579853203</v>
      </c>
      <c r="F107" s="65">
        <f t="shared" si="6"/>
        <v>0.55258764579853203</v>
      </c>
      <c r="G107" s="65">
        <f t="shared" si="6"/>
        <v>0.55258764579853203</v>
      </c>
      <c r="H107" s="65">
        <f t="shared" si="5"/>
        <v>0.55258764579853203</v>
      </c>
      <c r="I107" s="65">
        <f t="shared" si="5"/>
        <v>0.55258764579853203</v>
      </c>
      <c r="J107" s="65">
        <f t="shared" si="5"/>
        <v>0.55258764579853203</v>
      </c>
      <c r="K107" s="65">
        <f t="shared" si="5"/>
        <v>0.55258764579853203</v>
      </c>
      <c r="L107" s="65">
        <f t="shared" si="7"/>
        <v>0.55258764579853203</v>
      </c>
      <c r="M107" s="65">
        <f t="shared" si="7"/>
        <v>0.55258764579853203</v>
      </c>
      <c r="N107" s="65">
        <f t="shared" si="7"/>
        <v>0.55258764579853203</v>
      </c>
      <c r="O107" s="65">
        <f t="shared" si="7"/>
        <v>0.55258764579853203</v>
      </c>
      <c r="P107" s="65">
        <f t="shared" si="8"/>
        <v>0.55258764579853203</v>
      </c>
      <c r="Q107" s="65">
        <f t="shared" si="8"/>
        <v>0.55258764579853203</v>
      </c>
      <c r="R107" s="65">
        <f t="shared" si="8"/>
        <v>0.55258764579853203</v>
      </c>
    </row>
    <row r="108" spans="1:18" x14ac:dyDescent="0.25">
      <c r="A108" s="3">
        <v>94</v>
      </c>
      <c r="B108" s="3" t="s">
        <v>172</v>
      </c>
      <c r="C108" s="26">
        <f>Supply_Condensed!H95</f>
        <v>12965918</v>
      </c>
      <c r="D108" s="28">
        <f>IF(ISERROR(C108/Supply_Condensed!I95),"",C108/Supply_Condensed!I95)</f>
        <v>0.31475751368151489</v>
      </c>
      <c r="E108" s="65">
        <f t="shared" si="6"/>
        <v>0.31475751368151489</v>
      </c>
      <c r="F108" s="65">
        <f t="shared" si="6"/>
        <v>0.31475751368151489</v>
      </c>
      <c r="G108" s="65">
        <f t="shared" si="6"/>
        <v>0.31475751368151489</v>
      </c>
      <c r="H108" s="65">
        <f t="shared" si="5"/>
        <v>0.31475751368151489</v>
      </c>
      <c r="I108" s="65">
        <f t="shared" si="5"/>
        <v>0.31475751368151489</v>
      </c>
      <c r="J108" s="65">
        <f t="shared" si="5"/>
        <v>0.31475751368151489</v>
      </c>
      <c r="K108" s="65">
        <f t="shared" si="5"/>
        <v>0.31475751368151489</v>
      </c>
      <c r="L108" s="65">
        <f t="shared" si="7"/>
        <v>0.31475751368151489</v>
      </c>
      <c r="M108" s="65">
        <f t="shared" si="7"/>
        <v>0.31475751368151489</v>
      </c>
      <c r="N108" s="65">
        <f t="shared" si="7"/>
        <v>0.31475751368151489</v>
      </c>
      <c r="O108" s="65">
        <f t="shared" si="7"/>
        <v>0.31475751368151489</v>
      </c>
      <c r="P108" s="65">
        <f t="shared" si="8"/>
        <v>0.31475751368151489</v>
      </c>
      <c r="Q108" s="65">
        <f t="shared" si="8"/>
        <v>0.31475751368151489</v>
      </c>
      <c r="R108" s="65">
        <f t="shared" si="8"/>
        <v>0.31475751368151489</v>
      </c>
    </row>
    <row r="109" spans="1:18" x14ac:dyDescent="0.25">
      <c r="A109" s="3">
        <v>95</v>
      </c>
      <c r="B109" s="3" t="s">
        <v>173</v>
      </c>
      <c r="C109" s="26">
        <f>Supply_Condensed!H96</f>
        <v>1972563</v>
      </c>
      <c r="D109" s="28">
        <f>IF(ISERROR(C109/Supply_Condensed!I96),"",C109/Supply_Condensed!I96)</f>
        <v>0.13644946519397722</v>
      </c>
      <c r="E109" s="65">
        <f t="shared" si="6"/>
        <v>0.13644946519397722</v>
      </c>
      <c r="F109" s="65">
        <f t="shared" si="6"/>
        <v>0.13644946519397722</v>
      </c>
      <c r="G109" s="65">
        <f t="shared" si="6"/>
        <v>0.13644946519397722</v>
      </c>
      <c r="H109" s="65">
        <f t="shared" si="5"/>
        <v>0.13644946519397722</v>
      </c>
      <c r="I109" s="65">
        <f t="shared" si="5"/>
        <v>0.13644946519397722</v>
      </c>
      <c r="J109" s="65">
        <f t="shared" si="5"/>
        <v>0.13644946519397722</v>
      </c>
      <c r="K109" s="65">
        <f t="shared" si="5"/>
        <v>0.13644946519397722</v>
      </c>
      <c r="L109" s="65">
        <f t="shared" si="7"/>
        <v>0.13644946519397722</v>
      </c>
      <c r="M109" s="65">
        <f t="shared" si="7"/>
        <v>0.13644946519397722</v>
      </c>
      <c r="N109" s="65">
        <f t="shared" si="7"/>
        <v>0.13644946519397722</v>
      </c>
      <c r="O109" s="65">
        <f t="shared" si="7"/>
        <v>0.13644946519397722</v>
      </c>
      <c r="P109" s="65">
        <f t="shared" si="8"/>
        <v>0.13644946519397722</v>
      </c>
      <c r="Q109" s="65">
        <f t="shared" si="8"/>
        <v>0.13644946519397722</v>
      </c>
      <c r="R109" s="65">
        <f t="shared" si="8"/>
        <v>0.13644946519397722</v>
      </c>
    </row>
    <row r="110" spans="1:18" x14ac:dyDescent="0.25">
      <c r="A110" s="3">
        <v>96</v>
      </c>
      <c r="B110" s="3" t="s">
        <v>174</v>
      </c>
      <c r="C110" s="26">
        <f>Supply_Condensed!H97</f>
        <v>1684826</v>
      </c>
      <c r="D110" s="28">
        <f>IF(ISERROR(C110/Supply_Condensed!I97),"",C110/Supply_Condensed!I97)</f>
        <v>0.29890523743155517</v>
      </c>
      <c r="E110" s="65">
        <f t="shared" si="6"/>
        <v>0.29890523743155517</v>
      </c>
      <c r="F110" s="65">
        <f t="shared" si="6"/>
        <v>0.29890523743155517</v>
      </c>
      <c r="G110" s="65">
        <f t="shared" si="6"/>
        <v>0.29890523743155517</v>
      </c>
      <c r="H110" s="65">
        <f t="shared" si="5"/>
        <v>0.29890523743155517</v>
      </c>
      <c r="I110" s="65">
        <f t="shared" si="5"/>
        <v>0.29890523743155517</v>
      </c>
      <c r="J110" s="65">
        <f t="shared" si="5"/>
        <v>0.29890523743155517</v>
      </c>
      <c r="K110" s="65">
        <f t="shared" si="5"/>
        <v>0.29890523743155517</v>
      </c>
      <c r="L110" s="65">
        <f t="shared" si="7"/>
        <v>0.29890523743155517</v>
      </c>
      <c r="M110" s="65">
        <f t="shared" si="7"/>
        <v>0.29890523743155517</v>
      </c>
      <c r="N110" s="65">
        <f t="shared" si="7"/>
        <v>0.29890523743155517</v>
      </c>
      <c r="O110" s="65">
        <f t="shared" si="7"/>
        <v>0.29890523743155517</v>
      </c>
      <c r="P110" s="65">
        <f t="shared" si="8"/>
        <v>0.29890523743155517</v>
      </c>
      <c r="Q110" s="65">
        <f t="shared" si="8"/>
        <v>0.29890523743155517</v>
      </c>
      <c r="R110" s="65">
        <f t="shared" si="8"/>
        <v>0.29890523743155517</v>
      </c>
    </row>
    <row r="111" spans="1:18" x14ac:dyDescent="0.25">
      <c r="A111" s="3">
        <v>97</v>
      </c>
      <c r="B111" s="3" t="s">
        <v>175</v>
      </c>
      <c r="C111" s="26">
        <f>Supply_Condensed!H98</f>
        <v>523177</v>
      </c>
      <c r="D111" s="28">
        <f>IF(ISERROR(C111/Supply_Condensed!I98),"",C111/Supply_Condensed!I98)</f>
        <v>0.14794169053999678</v>
      </c>
      <c r="E111" s="65">
        <f t="shared" si="6"/>
        <v>0.14794169053999678</v>
      </c>
      <c r="F111" s="65">
        <f t="shared" si="6"/>
        <v>0.14794169053999678</v>
      </c>
      <c r="G111" s="65">
        <f t="shared" si="6"/>
        <v>0.14794169053999678</v>
      </c>
      <c r="H111" s="65">
        <f t="shared" si="5"/>
        <v>0.14794169053999678</v>
      </c>
      <c r="I111" s="65">
        <f t="shared" si="5"/>
        <v>0.14794169053999678</v>
      </c>
      <c r="J111" s="65">
        <f t="shared" si="5"/>
        <v>0.14794169053999678</v>
      </c>
      <c r="K111" s="65">
        <f t="shared" si="5"/>
        <v>0.14794169053999678</v>
      </c>
      <c r="L111" s="65">
        <f t="shared" si="7"/>
        <v>0.14794169053999678</v>
      </c>
      <c r="M111" s="65">
        <f t="shared" si="7"/>
        <v>0.14794169053999678</v>
      </c>
      <c r="N111" s="65">
        <f t="shared" si="7"/>
        <v>0.14794169053999678</v>
      </c>
      <c r="O111" s="65">
        <f t="shared" si="7"/>
        <v>0.14794169053999678</v>
      </c>
      <c r="P111" s="65">
        <f t="shared" si="8"/>
        <v>0.14794169053999678</v>
      </c>
      <c r="Q111" s="65">
        <f t="shared" si="8"/>
        <v>0.14794169053999678</v>
      </c>
      <c r="R111" s="65">
        <f t="shared" si="8"/>
        <v>0.14794169053999678</v>
      </c>
    </row>
    <row r="112" spans="1:18" x14ac:dyDescent="0.25">
      <c r="A112" s="3">
        <v>98</v>
      </c>
      <c r="B112" s="3" t="s">
        <v>176</v>
      </c>
      <c r="C112" s="26">
        <f>Supply_Condensed!H99</f>
        <v>1456367</v>
      </c>
      <c r="D112" s="28">
        <f>IF(ISERROR(C112/Supply_Condensed!I99),"",C112/Supply_Condensed!I99)</f>
        <v>0.15415822767793538</v>
      </c>
      <c r="E112" s="65">
        <f t="shared" si="6"/>
        <v>0.15415822767793538</v>
      </c>
      <c r="F112" s="65">
        <f t="shared" si="6"/>
        <v>0.15415822767793538</v>
      </c>
      <c r="G112" s="65">
        <f t="shared" si="6"/>
        <v>0.15415822767793538</v>
      </c>
      <c r="H112" s="65">
        <f t="shared" si="5"/>
        <v>0.15415822767793538</v>
      </c>
      <c r="I112" s="65">
        <f t="shared" si="5"/>
        <v>0.15415822767793538</v>
      </c>
      <c r="J112" s="65">
        <f t="shared" si="5"/>
        <v>0.15415822767793538</v>
      </c>
      <c r="K112" s="65">
        <f t="shared" si="5"/>
        <v>0.15415822767793538</v>
      </c>
      <c r="L112" s="65">
        <f t="shared" si="7"/>
        <v>0.15415822767793538</v>
      </c>
      <c r="M112" s="65">
        <f t="shared" si="7"/>
        <v>0.15415822767793538</v>
      </c>
      <c r="N112" s="65">
        <f t="shared" si="7"/>
        <v>0.15415822767793538</v>
      </c>
      <c r="O112" s="65">
        <f t="shared" si="7"/>
        <v>0.15415822767793538</v>
      </c>
      <c r="P112" s="65">
        <f t="shared" si="8"/>
        <v>0.15415822767793538</v>
      </c>
      <c r="Q112" s="65">
        <f t="shared" si="8"/>
        <v>0.15415822767793538</v>
      </c>
      <c r="R112" s="65">
        <f t="shared" si="8"/>
        <v>0.15415822767793538</v>
      </c>
    </row>
    <row r="113" spans="1:18" x14ac:dyDescent="0.25">
      <c r="A113" s="3">
        <v>99</v>
      </c>
      <c r="B113" s="3" t="s">
        <v>177</v>
      </c>
      <c r="C113" s="26">
        <f>Supply_Condensed!H100</f>
        <v>10929494</v>
      </c>
      <c r="D113" s="28">
        <f>IF(ISERROR(C113/Supply_Condensed!I100),"",C113/Supply_Condensed!I100)</f>
        <v>0.80173102696009568</v>
      </c>
      <c r="E113" s="65">
        <f t="shared" si="6"/>
        <v>0.80173102696009568</v>
      </c>
      <c r="F113" s="65">
        <f t="shared" si="6"/>
        <v>0.80173102696009568</v>
      </c>
      <c r="G113" s="65">
        <f t="shared" si="6"/>
        <v>0.80173102696009568</v>
      </c>
      <c r="H113" s="65">
        <f t="shared" si="5"/>
        <v>0.80173102696009568</v>
      </c>
      <c r="I113" s="65">
        <f t="shared" si="5"/>
        <v>0.80173102696009568</v>
      </c>
      <c r="J113" s="65">
        <f t="shared" si="5"/>
        <v>0.80173102696009568</v>
      </c>
      <c r="K113" s="65">
        <f t="shared" si="5"/>
        <v>0.80173102696009568</v>
      </c>
      <c r="L113" s="65">
        <f t="shared" si="7"/>
        <v>0.80173102696009568</v>
      </c>
      <c r="M113" s="65">
        <f t="shared" si="7"/>
        <v>0.80173102696009568</v>
      </c>
      <c r="N113" s="65">
        <f t="shared" si="7"/>
        <v>0.80173102696009568</v>
      </c>
      <c r="O113" s="65">
        <f t="shared" si="7"/>
        <v>0.80173102696009568</v>
      </c>
      <c r="P113" s="65">
        <f t="shared" si="8"/>
        <v>0.80173102696009568</v>
      </c>
      <c r="Q113" s="65">
        <f t="shared" si="8"/>
        <v>0.80173102696009568</v>
      </c>
      <c r="R113" s="65">
        <f t="shared" si="8"/>
        <v>0.80173102696009568</v>
      </c>
    </row>
    <row r="114" spans="1:18" x14ac:dyDescent="0.25">
      <c r="A114" s="3">
        <v>100</v>
      </c>
      <c r="B114" s="3" t="s">
        <v>178</v>
      </c>
      <c r="C114" s="26">
        <f>Supply_Condensed!H101</f>
        <v>7083742</v>
      </c>
      <c r="D114" s="28">
        <f>IF(ISERROR(C114/Supply_Condensed!I101),"",C114/Supply_Condensed!I101)</f>
        <v>0.65317545287574097</v>
      </c>
      <c r="E114" s="65">
        <f t="shared" si="6"/>
        <v>0.65317545287574097</v>
      </c>
      <c r="F114" s="65">
        <f t="shared" si="6"/>
        <v>0.65317545287574097</v>
      </c>
      <c r="G114" s="65">
        <f t="shared" si="6"/>
        <v>0.65317545287574097</v>
      </c>
      <c r="H114" s="65">
        <f t="shared" si="5"/>
        <v>0.65317545287574097</v>
      </c>
      <c r="I114" s="65">
        <f t="shared" si="5"/>
        <v>0.65317545287574097</v>
      </c>
      <c r="J114" s="65">
        <f t="shared" si="5"/>
        <v>0.65317545287574097</v>
      </c>
      <c r="K114" s="65">
        <f t="shared" si="5"/>
        <v>0.65317545287574097</v>
      </c>
      <c r="L114" s="65">
        <f t="shared" si="7"/>
        <v>0.65317545287574097</v>
      </c>
      <c r="M114" s="65">
        <f t="shared" si="7"/>
        <v>0.65317545287574097</v>
      </c>
      <c r="N114" s="65">
        <f t="shared" si="7"/>
        <v>0.65317545287574097</v>
      </c>
      <c r="O114" s="65">
        <f t="shared" si="7"/>
        <v>0.65317545287574097</v>
      </c>
      <c r="P114" s="65">
        <f t="shared" si="8"/>
        <v>0.65317545287574097</v>
      </c>
      <c r="Q114" s="65">
        <f t="shared" si="8"/>
        <v>0.65317545287574097</v>
      </c>
      <c r="R114" s="65">
        <f t="shared" si="8"/>
        <v>0.65317545287574097</v>
      </c>
    </row>
    <row r="115" spans="1:18" x14ac:dyDescent="0.25">
      <c r="A115" s="3">
        <v>101</v>
      </c>
      <c r="B115" s="3" t="s">
        <v>179</v>
      </c>
      <c r="C115" s="26">
        <f>Supply_Condensed!H102</f>
        <v>2215655</v>
      </c>
      <c r="D115" s="28">
        <f>IF(ISERROR(C115/Supply_Condensed!I102),"",C115/Supply_Condensed!I102)</f>
        <v>0.29483787047602572</v>
      </c>
      <c r="E115" s="65">
        <f t="shared" si="6"/>
        <v>0.29483787047602572</v>
      </c>
      <c r="F115" s="65">
        <f t="shared" si="6"/>
        <v>0.29483787047602572</v>
      </c>
      <c r="G115" s="65">
        <f t="shared" si="6"/>
        <v>0.29483787047602572</v>
      </c>
      <c r="H115" s="65">
        <f t="shared" si="5"/>
        <v>0.29483787047602572</v>
      </c>
      <c r="I115" s="65">
        <f t="shared" si="5"/>
        <v>0.29483787047602572</v>
      </c>
      <c r="J115" s="65">
        <f t="shared" si="5"/>
        <v>0.29483787047602572</v>
      </c>
      <c r="K115" s="65">
        <f t="shared" si="5"/>
        <v>0.29483787047602572</v>
      </c>
      <c r="L115" s="65">
        <f t="shared" si="7"/>
        <v>0.29483787047602572</v>
      </c>
      <c r="M115" s="65">
        <f t="shared" si="7"/>
        <v>0.29483787047602572</v>
      </c>
      <c r="N115" s="65">
        <f t="shared" si="7"/>
        <v>0.29483787047602572</v>
      </c>
      <c r="O115" s="65">
        <f t="shared" si="7"/>
        <v>0.29483787047602572</v>
      </c>
      <c r="P115" s="65">
        <f t="shared" si="8"/>
        <v>0.29483787047602572</v>
      </c>
      <c r="Q115" s="65">
        <f t="shared" si="8"/>
        <v>0.29483787047602572</v>
      </c>
      <c r="R115" s="65">
        <f t="shared" si="8"/>
        <v>0.29483787047602572</v>
      </c>
    </row>
    <row r="116" spans="1:18" x14ac:dyDescent="0.25">
      <c r="A116" s="3">
        <v>102</v>
      </c>
      <c r="B116" s="3" t="s">
        <v>180</v>
      </c>
      <c r="C116" s="26">
        <f>Supply_Condensed!H103</f>
        <v>5172738</v>
      </c>
      <c r="D116" s="28">
        <f>IF(ISERROR(C116/Supply_Condensed!I103),"",C116/Supply_Condensed!I103)</f>
        <v>0.46180563274281178</v>
      </c>
      <c r="E116" s="65">
        <f t="shared" si="6"/>
        <v>0.46180563274281178</v>
      </c>
      <c r="F116" s="65">
        <f t="shared" si="6"/>
        <v>0.46180563274281178</v>
      </c>
      <c r="G116" s="65">
        <f t="shared" si="6"/>
        <v>0.46180563274281178</v>
      </c>
      <c r="H116" s="65">
        <f t="shared" si="5"/>
        <v>0.46180563274281178</v>
      </c>
      <c r="I116" s="65">
        <f t="shared" si="5"/>
        <v>0.46180563274281178</v>
      </c>
      <c r="J116" s="65">
        <f t="shared" si="5"/>
        <v>0.46180563274281178</v>
      </c>
      <c r="K116" s="65">
        <f t="shared" si="5"/>
        <v>0.46180563274281178</v>
      </c>
      <c r="L116" s="65">
        <f t="shared" si="7"/>
        <v>0.46180563274281178</v>
      </c>
      <c r="M116" s="65">
        <f t="shared" si="7"/>
        <v>0.46180563274281178</v>
      </c>
      <c r="N116" s="65">
        <f t="shared" si="7"/>
        <v>0.46180563274281178</v>
      </c>
      <c r="O116" s="65">
        <f t="shared" si="7"/>
        <v>0.46180563274281178</v>
      </c>
      <c r="P116" s="65">
        <f t="shared" si="8"/>
        <v>0.46180563274281178</v>
      </c>
      <c r="Q116" s="65">
        <f t="shared" si="8"/>
        <v>0.46180563274281178</v>
      </c>
      <c r="R116" s="65">
        <f t="shared" si="8"/>
        <v>0.46180563274281178</v>
      </c>
    </row>
    <row r="117" spans="1:18" x14ac:dyDescent="0.25">
      <c r="A117" s="3">
        <v>103</v>
      </c>
      <c r="B117" s="3" t="s">
        <v>181</v>
      </c>
      <c r="C117" s="26">
        <f>Supply_Condensed!H104</f>
        <v>215313</v>
      </c>
      <c r="D117" s="28">
        <f>IF(ISERROR(C117/Supply_Condensed!I104),"",C117/Supply_Condensed!I104)</f>
        <v>0.25597364569822612</v>
      </c>
      <c r="E117" s="65">
        <f t="shared" si="6"/>
        <v>0.25597364569822612</v>
      </c>
      <c r="F117" s="65">
        <f t="shared" si="6"/>
        <v>0.25597364569822612</v>
      </c>
      <c r="G117" s="65">
        <f t="shared" si="6"/>
        <v>0.25597364569822612</v>
      </c>
      <c r="H117" s="65">
        <f t="shared" si="5"/>
        <v>0.25597364569822612</v>
      </c>
      <c r="I117" s="65">
        <f t="shared" si="5"/>
        <v>0.25597364569822612</v>
      </c>
      <c r="J117" s="65">
        <f t="shared" si="5"/>
        <v>0.25597364569822612</v>
      </c>
      <c r="K117" s="65">
        <f t="shared" si="5"/>
        <v>0.25597364569822612</v>
      </c>
      <c r="L117" s="65">
        <f t="shared" si="7"/>
        <v>0.25597364569822612</v>
      </c>
      <c r="M117" s="65">
        <f t="shared" si="7"/>
        <v>0.25597364569822612</v>
      </c>
      <c r="N117" s="65">
        <f t="shared" si="7"/>
        <v>0.25597364569822612</v>
      </c>
      <c r="O117" s="65">
        <f t="shared" si="7"/>
        <v>0.25597364569822612</v>
      </c>
      <c r="P117" s="65">
        <f t="shared" si="8"/>
        <v>0.25597364569822612</v>
      </c>
      <c r="Q117" s="65">
        <f t="shared" si="8"/>
        <v>0.25597364569822612</v>
      </c>
      <c r="R117" s="65">
        <f t="shared" si="8"/>
        <v>0.25597364569822612</v>
      </c>
    </row>
    <row r="118" spans="1:18" x14ac:dyDescent="0.25">
      <c r="A118" s="3">
        <v>104</v>
      </c>
      <c r="B118" s="3" t="s">
        <v>182</v>
      </c>
      <c r="C118" s="26">
        <f>Supply_Condensed!H105</f>
        <v>3565989</v>
      </c>
      <c r="D118" s="28">
        <f>IF(ISERROR(C118/Supply_Condensed!I105),"",C118/Supply_Condensed!I105)</f>
        <v>0.73271121863237365</v>
      </c>
      <c r="E118" s="65">
        <f t="shared" si="6"/>
        <v>0.73271121863237365</v>
      </c>
      <c r="F118" s="65">
        <f t="shared" si="6"/>
        <v>0.73271121863237365</v>
      </c>
      <c r="G118" s="65">
        <f t="shared" si="6"/>
        <v>0.73271121863237365</v>
      </c>
      <c r="H118" s="65">
        <f t="shared" si="5"/>
        <v>0.73271121863237365</v>
      </c>
      <c r="I118" s="65">
        <f t="shared" si="5"/>
        <v>0.73271121863237365</v>
      </c>
      <c r="J118" s="65">
        <f t="shared" si="5"/>
        <v>0.73271121863237365</v>
      </c>
      <c r="K118" s="65">
        <f t="shared" si="5"/>
        <v>0.73271121863237365</v>
      </c>
      <c r="L118" s="65">
        <f t="shared" si="7"/>
        <v>0.73271121863237365</v>
      </c>
      <c r="M118" s="65">
        <f t="shared" si="7"/>
        <v>0.73271121863237365</v>
      </c>
      <c r="N118" s="65">
        <f t="shared" si="7"/>
        <v>0.73271121863237365</v>
      </c>
      <c r="O118" s="65">
        <f t="shared" si="7"/>
        <v>0.73271121863237365</v>
      </c>
      <c r="P118" s="65">
        <f t="shared" si="8"/>
        <v>0.73271121863237365</v>
      </c>
      <c r="Q118" s="65">
        <f t="shared" si="8"/>
        <v>0.73271121863237365</v>
      </c>
      <c r="R118" s="65">
        <f t="shared" si="8"/>
        <v>0.73271121863237365</v>
      </c>
    </row>
    <row r="119" spans="1:18" x14ac:dyDescent="0.25">
      <c r="A119" s="3">
        <v>105</v>
      </c>
      <c r="B119" s="3" t="s">
        <v>183</v>
      </c>
      <c r="C119" s="26">
        <f>Supply_Condensed!H106</f>
        <v>353029</v>
      </c>
      <c r="D119" s="28">
        <f>IF(ISERROR(C119/Supply_Condensed!I106),"",C119/Supply_Condensed!I106)</f>
        <v>0.16910815470256893</v>
      </c>
      <c r="E119" s="65">
        <f t="shared" si="6"/>
        <v>0.16910815470256893</v>
      </c>
      <c r="F119" s="65">
        <f t="shared" si="6"/>
        <v>0.16910815470256893</v>
      </c>
      <c r="G119" s="65">
        <f t="shared" si="6"/>
        <v>0.16910815470256893</v>
      </c>
      <c r="H119" s="65">
        <f t="shared" si="5"/>
        <v>0.16910815470256893</v>
      </c>
      <c r="I119" s="65">
        <f t="shared" si="5"/>
        <v>0.16910815470256893</v>
      </c>
      <c r="J119" s="65">
        <f t="shared" si="5"/>
        <v>0.16910815470256893</v>
      </c>
      <c r="K119" s="65">
        <f t="shared" si="5"/>
        <v>0.16910815470256893</v>
      </c>
      <c r="L119" s="65">
        <f t="shared" si="7"/>
        <v>0.16910815470256893</v>
      </c>
      <c r="M119" s="65">
        <f t="shared" si="7"/>
        <v>0.16910815470256893</v>
      </c>
      <c r="N119" s="65">
        <f t="shared" si="7"/>
        <v>0.16910815470256893</v>
      </c>
      <c r="O119" s="65">
        <f t="shared" si="7"/>
        <v>0.16910815470256893</v>
      </c>
      <c r="P119" s="65">
        <f t="shared" si="8"/>
        <v>0.16910815470256893</v>
      </c>
      <c r="Q119" s="65">
        <f t="shared" si="8"/>
        <v>0.16910815470256893</v>
      </c>
      <c r="R119" s="65">
        <f t="shared" si="8"/>
        <v>0.16910815470256893</v>
      </c>
    </row>
    <row r="120" spans="1:18" x14ac:dyDescent="0.25">
      <c r="A120" s="3">
        <v>106</v>
      </c>
      <c r="B120" s="3" t="s">
        <v>184</v>
      </c>
      <c r="C120" s="26">
        <f>Supply_Condensed!H107</f>
        <v>3245093</v>
      </c>
      <c r="D120" s="28">
        <f>IF(ISERROR(C120/Supply_Condensed!I107),"",C120/Supply_Condensed!I107)</f>
        <v>4.9438847832714822E-2</v>
      </c>
      <c r="E120" s="65">
        <f t="shared" si="6"/>
        <v>4.9438847832714822E-2</v>
      </c>
      <c r="F120" s="65">
        <f t="shared" si="6"/>
        <v>4.9438847832714822E-2</v>
      </c>
      <c r="G120" s="65">
        <f t="shared" si="6"/>
        <v>4.9438847832714822E-2</v>
      </c>
      <c r="H120" s="65">
        <f t="shared" si="5"/>
        <v>4.9438847832714822E-2</v>
      </c>
      <c r="I120" s="65">
        <f t="shared" si="5"/>
        <v>4.9438847832714822E-2</v>
      </c>
      <c r="J120" s="65">
        <f t="shared" si="5"/>
        <v>4.9438847832714822E-2</v>
      </c>
      <c r="K120" s="65">
        <f t="shared" si="5"/>
        <v>4.9438847832714822E-2</v>
      </c>
      <c r="L120" s="65">
        <f t="shared" si="7"/>
        <v>4.9438847832714822E-2</v>
      </c>
      <c r="M120" s="65">
        <f t="shared" si="7"/>
        <v>4.9438847832714822E-2</v>
      </c>
      <c r="N120" s="65">
        <f t="shared" si="7"/>
        <v>4.9438847832714822E-2</v>
      </c>
      <c r="O120" s="65">
        <f t="shared" si="7"/>
        <v>4.9438847832714822E-2</v>
      </c>
      <c r="P120" s="65">
        <f t="shared" si="8"/>
        <v>4.9438847832714822E-2</v>
      </c>
      <c r="Q120" s="65">
        <f t="shared" si="8"/>
        <v>4.9438847832714822E-2</v>
      </c>
      <c r="R120" s="65">
        <f t="shared" si="8"/>
        <v>4.9438847832714822E-2</v>
      </c>
    </row>
    <row r="121" spans="1:18" x14ac:dyDescent="0.25">
      <c r="A121" s="3">
        <v>107</v>
      </c>
      <c r="B121" s="3" t="s">
        <v>185</v>
      </c>
      <c r="C121" s="26">
        <f>Supply_Condensed!H108</f>
        <v>369400</v>
      </c>
      <c r="D121" s="28">
        <f>IF(ISERROR(C121/Supply_Condensed!I108),"",C121/Supply_Condensed!I108)</f>
        <v>2.3236198600682656E-2</v>
      </c>
      <c r="E121" s="65">
        <f t="shared" si="6"/>
        <v>2.3236198600682656E-2</v>
      </c>
      <c r="F121" s="65">
        <f t="shared" si="6"/>
        <v>2.3236198600682656E-2</v>
      </c>
      <c r="G121" s="65">
        <f t="shared" si="6"/>
        <v>2.3236198600682656E-2</v>
      </c>
      <c r="H121" s="65">
        <f t="shared" si="5"/>
        <v>2.3236198600682656E-2</v>
      </c>
      <c r="I121" s="65">
        <f t="shared" si="5"/>
        <v>2.3236198600682656E-2</v>
      </c>
      <c r="J121" s="65">
        <f t="shared" si="5"/>
        <v>2.3236198600682656E-2</v>
      </c>
      <c r="K121" s="65">
        <f t="shared" si="5"/>
        <v>2.3236198600682656E-2</v>
      </c>
      <c r="L121" s="65">
        <f t="shared" si="7"/>
        <v>2.3236198600682656E-2</v>
      </c>
      <c r="M121" s="65">
        <f t="shared" si="7"/>
        <v>2.3236198600682656E-2</v>
      </c>
      <c r="N121" s="65">
        <f t="shared" si="7"/>
        <v>2.3236198600682656E-2</v>
      </c>
      <c r="O121" s="65">
        <f t="shared" si="7"/>
        <v>2.3236198600682656E-2</v>
      </c>
      <c r="P121" s="65">
        <f t="shared" si="8"/>
        <v>2.3236198600682656E-2</v>
      </c>
      <c r="Q121" s="65">
        <f t="shared" si="8"/>
        <v>2.3236198600682656E-2</v>
      </c>
      <c r="R121" s="65">
        <f t="shared" si="8"/>
        <v>2.3236198600682656E-2</v>
      </c>
    </row>
    <row r="122" spans="1:18" x14ac:dyDescent="0.25">
      <c r="A122" s="3">
        <v>108</v>
      </c>
      <c r="B122" s="3" t="s">
        <v>186</v>
      </c>
      <c r="C122" s="26">
        <f>Supply_Condensed!H109</f>
        <v>149768</v>
      </c>
      <c r="D122" s="28">
        <f>IF(ISERROR(C122/Supply_Condensed!I109),"",C122/Supply_Condensed!I109)</f>
        <v>3.3053408108554873E-2</v>
      </c>
      <c r="E122" s="65">
        <f t="shared" si="6"/>
        <v>3.3053408108554873E-2</v>
      </c>
      <c r="F122" s="65">
        <f t="shared" si="6"/>
        <v>3.3053408108554873E-2</v>
      </c>
      <c r="G122" s="65">
        <f t="shared" si="6"/>
        <v>3.3053408108554873E-2</v>
      </c>
      <c r="H122" s="65">
        <f t="shared" si="5"/>
        <v>3.3053408108554873E-2</v>
      </c>
      <c r="I122" s="65">
        <f t="shared" si="5"/>
        <v>3.3053408108554873E-2</v>
      </c>
      <c r="J122" s="65">
        <f t="shared" si="5"/>
        <v>3.3053408108554873E-2</v>
      </c>
      <c r="K122" s="65">
        <f t="shared" si="5"/>
        <v>3.3053408108554873E-2</v>
      </c>
      <c r="L122" s="65">
        <f t="shared" si="7"/>
        <v>3.3053408108554873E-2</v>
      </c>
      <c r="M122" s="65">
        <f t="shared" si="7"/>
        <v>3.3053408108554873E-2</v>
      </c>
      <c r="N122" s="65">
        <f t="shared" si="7"/>
        <v>3.3053408108554873E-2</v>
      </c>
      <c r="O122" s="65">
        <f t="shared" si="7"/>
        <v>3.3053408108554873E-2</v>
      </c>
      <c r="P122" s="65">
        <f t="shared" si="8"/>
        <v>3.3053408108554873E-2</v>
      </c>
      <c r="Q122" s="65">
        <f t="shared" si="8"/>
        <v>3.3053408108554873E-2</v>
      </c>
      <c r="R122" s="65">
        <f t="shared" si="8"/>
        <v>3.3053408108554873E-2</v>
      </c>
    </row>
    <row r="123" spans="1:18" x14ac:dyDescent="0.25">
      <c r="A123" s="3">
        <v>109</v>
      </c>
      <c r="B123" s="3" t="s">
        <v>187</v>
      </c>
      <c r="C123" s="26">
        <f>Supply_Condensed!H110</f>
        <v>3258673</v>
      </c>
      <c r="D123" s="28">
        <f>IF(ISERROR(C123/Supply_Condensed!I110),"",C123/Supply_Condensed!I110)</f>
        <v>0.87189251769445164</v>
      </c>
      <c r="E123" s="65">
        <f t="shared" si="6"/>
        <v>0.87189251769445164</v>
      </c>
      <c r="F123" s="65">
        <f t="shared" si="6"/>
        <v>0.87189251769445164</v>
      </c>
      <c r="G123" s="65">
        <f t="shared" si="6"/>
        <v>0.87189251769445164</v>
      </c>
      <c r="H123" s="65">
        <f t="shared" si="5"/>
        <v>0.87189251769445164</v>
      </c>
      <c r="I123" s="65">
        <f t="shared" si="5"/>
        <v>0.87189251769445164</v>
      </c>
      <c r="J123" s="65">
        <f t="shared" si="5"/>
        <v>0.87189251769445164</v>
      </c>
      <c r="K123" s="65">
        <f t="shared" si="5"/>
        <v>0.87189251769445164</v>
      </c>
      <c r="L123" s="65">
        <f t="shared" si="7"/>
        <v>0.87189251769445164</v>
      </c>
      <c r="M123" s="65">
        <f t="shared" si="7"/>
        <v>0.87189251769445164</v>
      </c>
      <c r="N123" s="65">
        <f t="shared" si="7"/>
        <v>0.87189251769445164</v>
      </c>
      <c r="O123" s="65">
        <f t="shared" si="7"/>
        <v>0.87189251769445164</v>
      </c>
      <c r="P123" s="65">
        <f t="shared" si="8"/>
        <v>0.87189251769445164</v>
      </c>
      <c r="Q123" s="65">
        <f t="shared" si="8"/>
        <v>0.87189251769445164</v>
      </c>
      <c r="R123" s="65">
        <f t="shared" si="8"/>
        <v>0.87189251769445164</v>
      </c>
    </row>
    <row r="124" spans="1:18" x14ac:dyDescent="0.25">
      <c r="A124" s="3">
        <v>110</v>
      </c>
      <c r="B124" s="3" t="s">
        <v>188</v>
      </c>
      <c r="C124" s="26">
        <f>Supply_Condensed!H111</f>
        <v>46</v>
      </c>
      <c r="D124" s="28">
        <f>IF(ISERROR(C124/Supply_Condensed!I111),"",C124/Supply_Condensed!I111)</f>
        <v>1.7321585783647367E-5</v>
      </c>
      <c r="E124" s="65">
        <f t="shared" si="6"/>
        <v>1.7321585783647367E-5</v>
      </c>
      <c r="F124" s="65">
        <f t="shared" si="6"/>
        <v>1.7321585783647367E-5</v>
      </c>
      <c r="G124" s="65">
        <f t="shared" si="6"/>
        <v>1.7321585783647367E-5</v>
      </c>
      <c r="H124" s="65">
        <f t="shared" si="5"/>
        <v>1.7321585783647367E-5</v>
      </c>
      <c r="I124" s="65">
        <f t="shared" si="5"/>
        <v>1.7321585783647367E-5</v>
      </c>
      <c r="J124" s="65">
        <f t="shared" si="5"/>
        <v>1.7321585783647367E-5</v>
      </c>
      <c r="K124" s="65">
        <f t="shared" si="5"/>
        <v>1.7321585783647367E-5</v>
      </c>
      <c r="L124" s="65">
        <f t="shared" si="7"/>
        <v>1.7321585783647367E-5</v>
      </c>
      <c r="M124" s="65">
        <f t="shared" si="7"/>
        <v>1.7321585783647367E-5</v>
      </c>
      <c r="N124" s="65">
        <f t="shared" si="7"/>
        <v>1.7321585783647367E-5</v>
      </c>
      <c r="O124" s="65">
        <f t="shared" si="7"/>
        <v>1.7321585783647367E-5</v>
      </c>
      <c r="P124" s="65">
        <f t="shared" si="8"/>
        <v>1.7321585783647367E-5</v>
      </c>
      <c r="Q124" s="65">
        <f t="shared" si="8"/>
        <v>1.7321585783647367E-5</v>
      </c>
      <c r="R124" s="65">
        <f t="shared" si="8"/>
        <v>1.7321585783647367E-5</v>
      </c>
    </row>
    <row r="125" spans="1:18" x14ac:dyDescent="0.25">
      <c r="A125" s="3">
        <v>111</v>
      </c>
      <c r="B125" s="3" t="s">
        <v>189</v>
      </c>
      <c r="C125" s="26">
        <f>Supply_Condensed!H112</f>
        <v>39095999</v>
      </c>
      <c r="D125" s="28">
        <f>IF(ISERROR(C125/Supply_Condensed!I112),"",C125/Supply_Condensed!I112)</f>
        <v>0.65923012151596427</v>
      </c>
      <c r="E125" s="65">
        <f t="shared" si="6"/>
        <v>0.65923012151596427</v>
      </c>
      <c r="F125" s="65">
        <f t="shared" si="6"/>
        <v>0.65923012151596427</v>
      </c>
      <c r="G125" s="65">
        <f t="shared" si="6"/>
        <v>0.65923012151596427</v>
      </c>
      <c r="H125" s="65">
        <f t="shared" si="6"/>
        <v>0.65923012151596427</v>
      </c>
      <c r="I125" s="65">
        <f t="shared" si="6"/>
        <v>0.65923012151596427</v>
      </c>
      <c r="J125" s="65">
        <f t="shared" si="6"/>
        <v>0.65923012151596427</v>
      </c>
      <c r="K125" s="65">
        <f t="shared" si="6"/>
        <v>0.65923012151596427</v>
      </c>
      <c r="L125" s="65">
        <f t="shared" si="7"/>
        <v>0.65923012151596427</v>
      </c>
      <c r="M125" s="65">
        <f t="shared" si="7"/>
        <v>0.65923012151596427</v>
      </c>
      <c r="N125" s="65">
        <f t="shared" si="7"/>
        <v>0.65923012151596427</v>
      </c>
      <c r="O125" s="65">
        <f t="shared" si="7"/>
        <v>0.65923012151596427</v>
      </c>
      <c r="P125" s="65">
        <f t="shared" si="8"/>
        <v>0.65923012151596427</v>
      </c>
      <c r="Q125" s="65">
        <f t="shared" si="8"/>
        <v>0.65923012151596427</v>
      </c>
      <c r="R125" s="65">
        <f t="shared" si="8"/>
        <v>0.65923012151596427</v>
      </c>
    </row>
    <row r="126" spans="1:18" x14ac:dyDescent="0.25">
      <c r="A126" s="3">
        <v>112</v>
      </c>
      <c r="B126" s="3" t="s">
        <v>190</v>
      </c>
      <c r="C126" s="26">
        <f>Supply_Condensed!H113</f>
        <v>7167302</v>
      </c>
      <c r="D126" s="28">
        <f>IF(ISERROR(C126/Supply_Condensed!I113),"",C126/Supply_Condensed!I113)</f>
        <v>0.34196983501783873</v>
      </c>
      <c r="E126" s="65">
        <f t="shared" si="6"/>
        <v>0.34196983501783873</v>
      </c>
      <c r="F126" s="65">
        <f t="shared" si="6"/>
        <v>0.34196983501783873</v>
      </c>
      <c r="G126" s="65">
        <f t="shared" si="6"/>
        <v>0.34196983501783873</v>
      </c>
      <c r="H126" s="65">
        <f t="shared" si="6"/>
        <v>0.34196983501783873</v>
      </c>
      <c r="I126" s="65">
        <f t="shared" si="6"/>
        <v>0.34196983501783873</v>
      </c>
      <c r="J126" s="65">
        <f t="shared" si="6"/>
        <v>0.34196983501783873</v>
      </c>
      <c r="K126" s="65">
        <f t="shared" si="6"/>
        <v>0.34196983501783873</v>
      </c>
      <c r="L126" s="65">
        <f t="shared" si="7"/>
        <v>0.34196983501783873</v>
      </c>
      <c r="M126" s="65">
        <f t="shared" si="7"/>
        <v>0.34196983501783873</v>
      </c>
      <c r="N126" s="65">
        <f t="shared" si="7"/>
        <v>0.34196983501783873</v>
      </c>
      <c r="O126" s="65">
        <f t="shared" si="7"/>
        <v>0.34196983501783873</v>
      </c>
      <c r="P126" s="65">
        <f t="shared" si="8"/>
        <v>0.34196983501783873</v>
      </c>
      <c r="Q126" s="65">
        <f t="shared" si="8"/>
        <v>0.34196983501783873</v>
      </c>
      <c r="R126" s="65">
        <f t="shared" si="8"/>
        <v>0.34196983501783873</v>
      </c>
    </row>
    <row r="127" spans="1:18" x14ac:dyDescent="0.25">
      <c r="A127" s="3">
        <v>113</v>
      </c>
      <c r="B127" s="3" t="s">
        <v>191</v>
      </c>
      <c r="C127" s="26">
        <f>Supply_Condensed!H114</f>
        <v>761172</v>
      </c>
      <c r="D127" s="28">
        <f>IF(ISERROR(C127/Supply_Condensed!I114),"",C127/Supply_Condensed!I114)</f>
        <v>2.8296270726224071E-3</v>
      </c>
      <c r="E127" s="65">
        <f t="shared" si="6"/>
        <v>2.8296270726224071E-3</v>
      </c>
      <c r="F127" s="65">
        <f t="shared" si="6"/>
        <v>2.8296270726224071E-3</v>
      </c>
      <c r="G127" s="65">
        <f t="shared" si="6"/>
        <v>2.8296270726224071E-3</v>
      </c>
      <c r="H127" s="65">
        <f t="shared" si="6"/>
        <v>2.8296270726224071E-3</v>
      </c>
      <c r="I127" s="65">
        <f t="shared" si="6"/>
        <v>2.8296270726224071E-3</v>
      </c>
      <c r="J127" s="65">
        <f t="shared" si="6"/>
        <v>2.8296270726224071E-3</v>
      </c>
      <c r="K127" s="65">
        <f t="shared" si="6"/>
        <v>2.8296270726224071E-3</v>
      </c>
      <c r="L127" s="65">
        <f t="shared" si="7"/>
        <v>2.8296270726224071E-3</v>
      </c>
      <c r="M127" s="65">
        <f t="shared" si="7"/>
        <v>2.8296270726224071E-3</v>
      </c>
      <c r="N127" s="65">
        <f t="shared" si="7"/>
        <v>2.8296270726224071E-3</v>
      </c>
      <c r="O127" s="65">
        <f t="shared" si="7"/>
        <v>2.8296270726224071E-3</v>
      </c>
      <c r="P127" s="65">
        <f t="shared" si="8"/>
        <v>2.8296270726224071E-3</v>
      </c>
      <c r="Q127" s="65">
        <f t="shared" si="8"/>
        <v>2.8296270726224071E-3</v>
      </c>
      <c r="R127" s="65">
        <f t="shared" si="8"/>
        <v>2.8296270726224071E-3</v>
      </c>
    </row>
    <row r="128" spans="1:18" x14ac:dyDescent="0.25">
      <c r="A128" s="3">
        <v>114</v>
      </c>
      <c r="B128" s="3" t="s">
        <v>44</v>
      </c>
      <c r="C128" s="26">
        <f>Supply_Condensed!H115</f>
        <v>0</v>
      </c>
      <c r="D128" s="28">
        <f>IF(ISERROR(C128/Supply_Condensed!I115),"",C128/Supply_Condensed!I115)</f>
        <v>0</v>
      </c>
      <c r="E128" s="65">
        <f t="shared" si="6"/>
        <v>0</v>
      </c>
      <c r="F128" s="65">
        <f t="shared" si="6"/>
        <v>0</v>
      </c>
      <c r="G128" s="65">
        <f t="shared" si="6"/>
        <v>0</v>
      </c>
      <c r="H128" s="65">
        <f t="shared" si="6"/>
        <v>0</v>
      </c>
      <c r="I128" s="65">
        <f t="shared" si="6"/>
        <v>0</v>
      </c>
      <c r="J128" s="65">
        <f t="shared" si="6"/>
        <v>0</v>
      </c>
      <c r="K128" s="65">
        <f t="shared" si="6"/>
        <v>0</v>
      </c>
      <c r="L128" s="65">
        <f t="shared" si="7"/>
        <v>0</v>
      </c>
      <c r="M128" s="65">
        <f t="shared" si="7"/>
        <v>0</v>
      </c>
      <c r="N128" s="65">
        <f t="shared" si="7"/>
        <v>0</v>
      </c>
      <c r="O128" s="65">
        <f t="shared" si="7"/>
        <v>0</v>
      </c>
      <c r="P128" s="65">
        <f t="shared" si="8"/>
        <v>0</v>
      </c>
      <c r="Q128" s="65">
        <f t="shared" si="8"/>
        <v>0</v>
      </c>
      <c r="R128" s="65">
        <f t="shared" si="8"/>
        <v>0</v>
      </c>
    </row>
    <row r="129" spans="1:18" x14ac:dyDescent="0.25">
      <c r="A129" s="3">
        <v>115</v>
      </c>
      <c r="B129" s="3" t="s">
        <v>45</v>
      </c>
      <c r="C129" s="26">
        <f>Supply_Condensed!H116</f>
        <v>0</v>
      </c>
      <c r="D129" s="28">
        <f>IF(ISERROR(C129/Supply_Condensed!I116),"",C129/Supply_Condensed!I116)</f>
        <v>0</v>
      </c>
      <c r="E129" s="65">
        <f t="shared" si="6"/>
        <v>0</v>
      </c>
      <c r="F129" s="65">
        <f t="shared" si="6"/>
        <v>0</v>
      </c>
      <c r="G129" s="65">
        <f t="shared" si="6"/>
        <v>0</v>
      </c>
      <c r="H129" s="65">
        <f t="shared" si="6"/>
        <v>0</v>
      </c>
      <c r="I129" s="65">
        <f t="shared" si="6"/>
        <v>0</v>
      </c>
      <c r="J129" s="65">
        <f t="shared" si="6"/>
        <v>0</v>
      </c>
      <c r="K129" s="65">
        <f t="shared" si="6"/>
        <v>0</v>
      </c>
      <c r="L129" s="65">
        <f t="shared" si="7"/>
        <v>0</v>
      </c>
      <c r="M129" s="65">
        <f t="shared" si="7"/>
        <v>0</v>
      </c>
      <c r="N129" s="65">
        <f t="shared" si="7"/>
        <v>0</v>
      </c>
      <c r="O129" s="65">
        <f t="shared" si="7"/>
        <v>0</v>
      </c>
      <c r="P129" s="65">
        <f t="shared" si="8"/>
        <v>0</v>
      </c>
      <c r="Q129" s="65">
        <f t="shared" si="8"/>
        <v>0</v>
      </c>
      <c r="R129" s="65">
        <f t="shared" si="8"/>
        <v>0</v>
      </c>
    </row>
    <row r="130" spans="1:18" x14ac:dyDescent="0.25">
      <c r="A130" s="3">
        <v>116</v>
      </c>
      <c r="B130" s="3" t="s">
        <v>192</v>
      </c>
      <c r="C130" s="26">
        <f>Supply_Condensed!H117</f>
        <v>0</v>
      </c>
      <c r="D130" s="28">
        <f>IF(ISERROR(C130/Supply_Condensed!I117),"",C130/Supply_Condensed!I117)</f>
        <v>0</v>
      </c>
      <c r="E130" s="65">
        <f t="shared" si="6"/>
        <v>0</v>
      </c>
      <c r="F130" s="65">
        <f t="shared" si="6"/>
        <v>0</v>
      </c>
      <c r="G130" s="65">
        <f t="shared" si="6"/>
        <v>0</v>
      </c>
      <c r="H130" s="65">
        <f t="shared" si="6"/>
        <v>0</v>
      </c>
      <c r="I130" s="65">
        <f t="shared" si="6"/>
        <v>0</v>
      </c>
      <c r="J130" s="65">
        <f t="shared" si="6"/>
        <v>0</v>
      </c>
      <c r="K130" s="65">
        <f t="shared" si="6"/>
        <v>0</v>
      </c>
      <c r="L130" s="65">
        <f t="shared" si="7"/>
        <v>0</v>
      </c>
      <c r="M130" s="65">
        <f t="shared" si="7"/>
        <v>0</v>
      </c>
      <c r="N130" s="65">
        <f t="shared" si="7"/>
        <v>0</v>
      </c>
      <c r="O130" s="65">
        <f t="shared" si="7"/>
        <v>0</v>
      </c>
      <c r="P130" s="65">
        <f t="shared" si="8"/>
        <v>0</v>
      </c>
      <c r="Q130" s="65">
        <f t="shared" si="8"/>
        <v>0</v>
      </c>
      <c r="R130" s="65">
        <f t="shared" si="8"/>
        <v>0</v>
      </c>
    </row>
    <row r="131" spans="1:18" x14ac:dyDescent="0.25">
      <c r="A131" s="3">
        <v>117</v>
      </c>
      <c r="B131" s="3" t="s">
        <v>54</v>
      </c>
      <c r="C131" s="26">
        <f>Supply_Condensed!H118</f>
        <v>0</v>
      </c>
      <c r="D131" s="28" t="str">
        <f>IF(ISERROR(C131/Supply_Condensed!I118),"",C131/Supply_Condensed!I118)</f>
        <v/>
      </c>
      <c r="E131" s="65" t="str">
        <f t="shared" si="6"/>
        <v/>
      </c>
      <c r="F131" s="65" t="str">
        <f t="shared" si="6"/>
        <v/>
      </c>
      <c r="G131" s="65" t="str">
        <f t="shared" si="6"/>
        <v/>
      </c>
      <c r="H131" s="65" t="str">
        <f t="shared" si="6"/>
        <v/>
      </c>
      <c r="I131" s="65" t="str">
        <f t="shared" si="6"/>
        <v/>
      </c>
      <c r="J131" s="65" t="str">
        <f t="shared" si="6"/>
        <v/>
      </c>
      <c r="K131" s="65" t="str">
        <f t="shared" ref="K131:K154" si="9">$D131</f>
        <v/>
      </c>
      <c r="L131" s="65" t="str">
        <f t="shared" si="7"/>
        <v/>
      </c>
      <c r="M131" s="65" t="str">
        <f t="shared" si="7"/>
        <v/>
      </c>
      <c r="N131" s="65" t="str">
        <f t="shared" si="7"/>
        <v/>
      </c>
      <c r="O131" s="65" t="str">
        <f t="shared" si="7"/>
        <v/>
      </c>
      <c r="P131" s="65" t="str">
        <f t="shared" si="8"/>
        <v/>
      </c>
      <c r="Q131" s="65" t="str">
        <f t="shared" si="8"/>
        <v/>
      </c>
      <c r="R131" s="65" t="str">
        <f t="shared" si="8"/>
        <v/>
      </c>
    </row>
    <row r="132" spans="1:18" x14ac:dyDescent="0.25">
      <c r="A132" s="3">
        <v>118</v>
      </c>
      <c r="B132" s="3" t="s">
        <v>193</v>
      </c>
      <c r="C132" s="26">
        <f>Supply_Condensed!H119</f>
        <v>0</v>
      </c>
      <c r="D132" s="28">
        <f>IF(ISERROR(C132/Supply_Condensed!I119),"",C132/Supply_Condensed!I119)</f>
        <v>0</v>
      </c>
      <c r="E132" s="65">
        <f t="shared" si="6"/>
        <v>0</v>
      </c>
      <c r="F132" s="65">
        <f t="shared" si="6"/>
        <v>0</v>
      </c>
      <c r="G132" s="65">
        <f t="shared" si="6"/>
        <v>0</v>
      </c>
      <c r="H132" s="65">
        <f t="shared" si="6"/>
        <v>0</v>
      </c>
      <c r="I132" s="65">
        <f t="shared" si="6"/>
        <v>0</v>
      </c>
      <c r="J132" s="65">
        <f t="shared" si="6"/>
        <v>0</v>
      </c>
      <c r="K132" s="65">
        <f t="shared" si="9"/>
        <v>0</v>
      </c>
      <c r="L132" s="65">
        <f t="shared" si="7"/>
        <v>0</v>
      </c>
      <c r="M132" s="65">
        <f t="shared" si="7"/>
        <v>0</v>
      </c>
      <c r="N132" s="65">
        <f t="shared" si="7"/>
        <v>0</v>
      </c>
      <c r="O132" s="65">
        <f t="shared" si="7"/>
        <v>0</v>
      </c>
      <c r="P132" s="65">
        <f t="shared" si="8"/>
        <v>0</v>
      </c>
      <c r="Q132" s="65">
        <f t="shared" si="8"/>
        <v>0</v>
      </c>
      <c r="R132" s="65">
        <f t="shared" si="8"/>
        <v>0</v>
      </c>
    </row>
    <row r="133" spans="1:18" x14ac:dyDescent="0.25">
      <c r="A133" s="3">
        <v>119</v>
      </c>
      <c r="B133" s="3" t="s">
        <v>55</v>
      </c>
      <c r="C133" s="26">
        <f>Supply_Condensed!H120</f>
        <v>0</v>
      </c>
      <c r="D133" s="28">
        <f>IF(ISERROR(C133/Supply_Condensed!I120),"",C133/Supply_Condensed!I120)</f>
        <v>0</v>
      </c>
      <c r="E133" s="65">
        <f t="shared" si="6"/>
        <v>0</v>
      </c>
      <c r="F133" s="65">
        <f t="shared" si="6"/>
        <v>0</v>
      </c>
      <c r="G133" s="65">
        <f t="shared" si="6"/>
        <v>0</v>
      </c>
      <c r="H133" s="65">
        <f t="shared" si="6"/>
        <v>0</v>
      </c>
      <c r="I133" s="65">
        <f t="shared" si="6"/>
        <v>0</v>
      </c>
      <c r="J133" s="65">
        <f t="shared" si="6"/>
        <v>0</v>
      </c>
      <c r="K133" s="65">
        <f t="shared" si="9"/>
        <v>0</v>
      </c>
      <c r="L133" s="65">
        <f t="shared" si="7"/>
        <v>0</v>
      </c>
      <c r="M133" s="65">
        <f t="shared" si="7"/>
        <v>0</v>
      </c>
      <c r="N133" s="65">
        <f t="shared" si="7"/>
        <v>0</v>
      </c>
      <c r="O133" s="65">
        <f t="shared" si="7"/>
        <v>0</v>
      </c>
      <c r="P133" s="65">
        <f t="shared" si="8"/>
        <v>0</v>
      </c>
      <c r="Q133" s="65">
        <f t="shared" si="8"/>
        <v>0</v>
      </c>
      <c r="R133" s="65">
        <f t="shared" si="8"/>
        <v>0</v>
      </c>
    </row>
    <row r="134" spans="1:18" x14ac:dyDescent="0.25">
      <c r="A134" s="3">
        <v>120</v>
      </c>
      <c r="B134" s="3" t="s">
        <v>47</v>
      </c>
      <c r="C134" s="26">
        <f>Supply_Condensed!H121</f>
        <v>0</v>
      </c>
      <c r="D134" s="28">
        <f>IF(ISERROR(C134/Supply_Condensed!I121),"",C134/Supply_Condensed!I121)</f>
        <v>0</v>
      </c>
      <c r="E134" s="65">
        <f t="shared" si="6"/>
        <v>0</v>
      </c>
      <c r="F134" s="65">
        <f t="shared" si="6"/>
        <v>0</v>
      </c>
      <c r="G134" s="65">
        <f t="shared" si="6"/>
        <v>0</v>
      </c>
      <c r="H134" s="65">
        <f t="shared" si="6"/>
        <v>0</v>
      </c>
      <c r="I134" s="65">
        <f t="shared" si="6"/>
        <v>0</v>
      </c>
      <c r="J134" s="65">
        <f t="shared" si="6"/>
        <v>0</v>
      </c>
      <c r="K134" s="65">
        <f t="shared" si="9"/>
        <v>0</v>
      </c>
      <c r="L134" s="65">
        <f t="shared" si="7"/>
        <v>0</v>
      </c>
      <c r="M134" s="65">
        <f t="shared" si="7"/>
        <v>0</v>
      </c>
      <c r="N134" s="65">
        <f t="shared" si="7"/>
        <v>0</v>
      </c>
      <c r="O134" s="65">
        <f t="shared" si="7"/>
        <v>0</v>
      </c>
      <c r="P134" s="65">
        <f t="shared" si="8"/>
        <v>0</v>
      </c>
      <c r="Q134" s="65">
        <f t="shared" si="8"/>
        <v>0</v>
      </c>
      <c r="R134" s="65">
        <f t="shared" si="8"/>
        <v>0</v>
      </c>
    </row>
    <row r="135" spans="1:18" x14ac:dyDescent="0.25">
      <c r="A135" s="3">
        <v>121</v>
      </c>
      <c r="B135" s="3" t="s">
        <v>194</v>
      </c>
      <c r="C135" s="26">
        <f>Supply_Condensed!H122</f>
        <v>0</v>
      </c>
      <c r="D135" s="28">
        <f>IF(ISERROR(C135/Supply_Condensed!I122),"",C135/Supply_Condensed!I122)</f>
        <v>0</v>
      </c>
      <c r="E135" s="65">
        <f t="shared" si="6"/>
        <v>0</v>
      </c>
      <c r="F135" s="65">
        <f t="shared" si="6"/>
        <v>0</v>
      </c>
      <c r="G135" s="65">
        <f t="shared" si="6"/>
        <v>0</v>
      </c>
      <c r="H135" s="65">
        <f t="shared" si="6"/>
        <v>0</v>
      </c>
      <c r="I135" s="65">
        <f t="shared" si="6"/>
        <v>0</v>
      </c>
      <c r="J135" s="65">
        <f t="shared" si="6"/>
        <v>0</v>
      </c>
      <c r="K135" s="65">
        <f t="shared" si="9"/>
        <v>0</v>
      </c>
      <c r="L135" s="65">
        <f t="shared" si="7"/>
        <v>0</v>
      </c>
      <c r="M135" s="65">
        <f t="shared" si="7"/>
        <v>0</v>
      </c>
      <c r="N135" s="65">
        <f t="shared" si="7"/>
        <v>0</v>
      </c>
      <c r="O135" s="65">
        <f t="shared" si="7"/>
        <v>0</v>
      </c>
      <c r="P135" s="65">
        <f t="shared" si="8"/>
        <v>0</v>
      </c>
      <c r="Q135" s="65">
        <f t="shared" si="8"/>
        <v>0</v>
      </c>
      <c r="R135" s="65">
        <f t="shared" si="8"/>
        <v>0</v>
      </c>
    </row>
    <row r="136" spans="1:18" x14ac:dyDescent="0.25">
      <c r="A136" s="3">
        <v>122</v>
      </c>
      <c r="B136" s="3" t="s">
        <v>195</v>
      </c>
      <c r="C136" s="26">
        <f>Supply_Condensed!H123</f>
        <v>1623564</v>
      </c>
      <c r="D136" s="28">
        <f>IF(ISERROR(C136/Supply_Condensed!I123),"",C136/Supply_Condensed!I123)</f>
        <v>0.1732090558894305</v>
      </c>
      <c r="E136" s="65">
        <f t="shared" si="6"/>
        <v>0.1732090558894305</v>
      </c>
      <c r="F136" s="65">
        <f t="shared" si="6"/>
        <v>0.1732090558894305</v>
      </c>
      <c r="G136" s="65">
        <f t="shared" si="6"/>
        <v>0.1732090558894305</v>
      </c>
      <c r="H136" s="65">
        <f t="shared" si="6"/>
        <v>0.1732090558894305</v>
      </c>
      <c r="I136" s="65">
        <f t="shared" si="6"/>
        <v>0.1732090558894305</v>
      </c>
      <c r="J136" s="65">
        <f t="shared" si="6"/>
        <v>0.1732090558894305</v>
      </c>
      <c r="K136" s="65">
        <f t="shared" si="9"/>
        <v>0.1732090558894305</v>
      </c>
      <c r="L136" s="65">
        <f t="shared" si="7"/>
        <v>0.1732090558894305</v>
      </c>
      <c r="M136" s="65">
        <f t="shared" si="7"/>
        <v>0.1732090558894305</v>
      </c>
      <c r="N136" s="65">
        <f t="shared" si="7"/>
        <v>0.1732090558894305</v>
      </c>
      <c r="O136" s="65">
        <f t="shared" si="7"/>
        <v>0.1732090558894305</v>
      </c>
      <c r="P136" s="65">
        <f t="shared" si="8"/>
        <v>0.1732090558894305</v>
      </c>
      <c r="Q136" s="65">
        <f t="shared" si="8"/>
        <v>0.1732090558894305</v>
      </c>
      <c r="R136" s="65">
        <f t="shared" si="8"/>
        <v>0.1732090558894305</v>
      </c>
    </row>
    <row r="137" spans="1:18" x14ac:dyDescent="0.25">
      <c r="A137" s="3">
        <v>123</v>
      </c>
      <c r="B137" s="3" t="s">
        <v>49</v>
      </c>
      <c r="C137" s="26">
        <f>Supply_Condensed!H124</f>
        <v>4474023</v>
      </c>
      <c r="D137" s="28">
        <f>IF(ISERROR(C137/Supply_Condensed!I124),"",C137/Supply_Condensed!I124)</f>
        <v>0.89745460395455701</v>
      </c>
      <c r="E137" s="65">
        <f t="shared" si="6"/>
        <v>0.89745460395455701</v>
      </c>
      <c r="F137" s="65">
        <f t="shared" si="6"/>
        <v>0.89745460395455701</v>
      </c>
      <c r="G137" s="65">
        <f t="shared" si="6"/>
        <v>0.89745460395455701</v>
      </c>
      <c r="H137" s="65">
        <f t="shared" si="6"/>
        <v>0.89745460395455701</v>
      </c>
      <c r="I137" s="65">
        <f t="shared" si="6"/>
        <v>0.89745460395455701</v>
      </c>
      <c r="J137" s="65">
        <f t="shared" si="6"/>
        <v>0.89745460395455701</v>
      </c>
      <c r="K137" s="65">
        <f t="shared" si="9"/>
        <v>0.89745460395455701</v>
      </c>
      <c r="L137" s="65">
        <f t="shared" si="7"/>
        <v>0.89745460395455701</v>
      </c>
      <c r="M137" s="65">
        <f t="shared" si="7"/>
        <v>0.89745460395455701</v>
      </c>
      <c r="N137" s="65">
        <f t="shared" si="7"/>
        <v>0.89745460395455701</v>
      </c>
      <c r="O137" s="65">
        <f t="shared" si="7"/>
        <v>0.89745460395455701</v>
      </c>
      <c r="P137" s="65">
        <f t="shared" si="8"/>
        <v>0.89745460395455701</v>
      </c>
      <c r="Q137" s="65">
        <f t="shared" si="8"/>
        <v>0.89745460395455701</v>
      </c>
      <c r="R137" s="65">
        <f t="shared" si="8"/>
        <v>0.89745460395455701</v>
      </c>
    </row>
    <row r="138" spans="1:18" x14ac:dyDescent="0.25">
      <c r="A138" s="3">
        <v>124</v>
      </c>
      <c r="B138" s="3" t="s">
        <v>196</v>
      </c>
      <c r="C138" s="26">
        <f>Supply_Condensed!H125</f>
        <v>0</v>
      </c>
      <c r="D138" s="28">
        <f>IF(ISERROR(C138/Supply_Condensed!I125),"",C138/Supply_Condensed!I125)</f>
        <v>0</v>
      </c>
      <c r="E138" s="65">
        <f t="shared" si="6"/>
        <v>0</v>
      </c>
      <c r="F138" s="65">
        <f t="shared" si="6"/>
        <v>0</v>
      </c>
      <c r="G138" s="65">
        <f t="shared" si="6"/>
        <v>0</v>
      </c>
      <c r="H138" s="65">
        <f t="shared" si="6"/>
        <v>0</v>
      </c>
      <c r="I138" s="65">
        <f t="shared" si="6"/>
        <v>0</v>
      </c>
      <c r="J138" s="65">
        <f t="shared" si="6"/>
        <v>0</v>
      </c>
      <c r="K138" s="65">
        <f t="shared" si="9"/>
        <v>0</v>
      </c>
      <c r="L138" s="65">
        <f t="shared" si="7"/>
        <v>0</v>
      </c>
      <c r="M138" s="65">
        <f t="shared" si="7"/>
        <v>0</v>
      </c>
      <c r="N138" s="65">
        <f t="shared" si="7"/>
        <v>0</v>
      </c>
      <c r="O138" s="65">
        <f t="shared" si="7"/>
        <v>0</v>
      </c>
      <c r="P138" s="65">
        <f t="shared" si="8"/>
        <v>0</v>
      </c>
      <c r="Q138" s="65">
        <f t="shared" si="8"/>
        <v>0</v>
      </c>
      <c r="R138" s="65">
        <f t="shared" si="8"/>
        <v>0</v>
      </c>
    </row>
    <row r="139" spans="1:18" x14ac:dyDescent="0.25">
      <c r="A139" s="3">
        <v>125</v>
      </c>
      <c r="B139" s="3" t="s">
        <v>197</v>
      </c>
      <c r="C139" s="26">
        <f>Supply_Condensed!H126</f>
        <v>0</v>
      </c>
      <c r="D139" s="28">
        <f>IF(ISERROR(C139/Supply_Condensed!I126),"",C139/Supply_Condensed!I126)</f>
        <v>0</v>
      </c>
      <c r="E139" s="65">
        <f t="shared" si="6"/>
        <v>0</v>
      </c>
      <c r="F139" s="65">
        <f t="shared" si="6"/>
        <v>0</v>
      </c>
      <c r="G139" s="65">
        <f t="shared" si="6"/>
        <v>0</v>
      </c>
      <c r="H139" s="65">
        <f t="shared" si="6"/>
        <v>0</v>
      </c>
      <c r="I139" s="65">
        <f t="shared" si="6"/>
        <v>0</v>
      </c>
      <c r="J139" s="65">
        <f t="shared" si="6"/>
        <v>0</v>
      </c>
      <c r="K139" s="65">
        <f t="shared" si="9"/>
        <v>0</v>
      </c>
      <c r="L139" s="65">
        <f t="shared" si="7"/>
        <v>0</v>
      </c>
      <c r="M139" s="65">
        <f t="shared" si="7"/>
        <v>0</v>
      </c>
      <c r="N139" s="65">
        <f t="shared" si="7"/>
        <v>0</v>
      </c>
      <c r="O139" s="65">
        <f t="shared" si="7"/>
        <v>0</v>
      </c>
      <c r="P139" s="65">
        <f t="shared" si="8"/>
        <v>0</v>
      </c>
      <c r="Q139" s="65">
        <f t="shared" si="8"/>
        <v>0</v>
      </c>
      <c r="R139" s="65">
        <f t="shared" si="8"/>
        <v>0</v>
      </c>
    </row>
    <row r="140" spans="1:18" x14ac:dyDescent="0.25">
      <c r="A140" s="3">
        <v>126</v>
      </c>
      <c r="B140" s="3" t="s">
        <v>198</v>
      </c>
      <c r="C140" s="26">
        <f>Supply_Condensed!H127</f>
        <v>1573201</v>
      </c>
      <c r="D140" s="28">
        <f>IF(ISERROR(C140/Supply_Condensed!I127),"",C140/Supply_Condensed!I127)</f>
        <v>2.7341467513232024E-2</v>
      </c>
      <c r="E140" s="65">
        <f t="shared" si="6"/>
        <v>2.7341467513232024E-2</v>
      </c>
      <c r="F140" s="65">
        <f t="shared" si="6"/>
        <v>2.7341467513232024E-2</v>
      </c>
      <c r="G140" s="65">
        <f t="shared" si="6"/>
        <v>2.7341467513232024E-2</v>
      </c>
      <c r="H140" s="65">
        <f t="shared" si="6"/>
        <v>2.7341467513232024E-2</v>
      </c>
      <c r="I140" s="65">
        <f t="shared" si="6"/>
        <v>2.7341467513232024E-2</v>
      </c>
      <c r="J140" s="65">
        <f t="shared" si="6"/>
        <v>2.7341467513232024E-2</v>
      </c>
      <c r="K140" s="65">
        <f t="shared" si="9"/>
        <v>2.7341467513232024E-2</v>
      </c>
      <c r="L140" s="65">
        <f t="shared" si="7"/>
        <v>2.7341467513232024E-2</v>
      </c>
      <c r="M140" s="65">
        <f t="shared" si="7"/>
        <v>2.7341467513232024E-2</v>
      </c>
      <c r="N140" s="65">
        <f t="shared" si="7"/>
        <v>2.7341467513232024E-2</v>
      </c>
      <c r="O140" s="65">
        <f t="shared" si="7"/>
        <v>2.7341467513232024E-2</v>
      </c>
      <c r="P140" s="65">
        <f t="shared" si="8"/>
        <v>2.7341467513232024E-2</v>
      </c>
      <c r="Q140" s="65">
        <f t="shared" si="8"/>
        <v>2.7341467513232024E-2</v>
      </c>
      <c r="R140" s="65">
        <f t="shared" si="8"/>
        <v>2.7341467513232024E-2</v>
      </c>
    </row>
    <row r="141" spans="1:18" x14ac:dyDescent="0.25">
      <c r="A141" s="3">
        <v>127</v>
      </c>
      <c r="B141" s="3" t="s">
        <v>199</v>
      </c>
      <c r="C141" s="26">
        <f>Supply_Condensed!H128</f>
        <v>6068352</v>
      </c>
      <c r="D141" s="28">
        <f>IF(ISERROR(C141/Supply_Condensed!I128),"",C141/Supply_Condensed!I128)</f>
        <v>6.9392839753588287E-2</v>
      </c>
      <c r="E141" s="65">
        <f t="shared" si="6"/>
        <v>6.9392839753588287E-2</v>
      </c>
      <c r="F141" s="65">
        <f t="shared" si="6"/>
        <v>6.9392839753588287E-2</v>
      </c>
      <c r="G141" s="65">
        <f t="shared" si="6"/>
        <v>6.9392839753588287E-2</v>
      </c>
      <c r="H141" s="65">
        <f t="shared" si="6"/>
        <v>6.9392839753588287E-2</v>
      </c>
      <c r="I141" s="65">
        <f t="shared" si="6"/>
        <v>6.9392839753588287E-2</v>
      </c>
      <c r="J141" s="65">
        <f t="shared" si="6"/>
        <v>6.9392839753588287E-2</v>
      </c>
      <c r="K141" s="65">
        <f t="shared" si="9"/>
        <v>6.9392839753588287E-2</v>
      </c>
      <c r="L141" s="65">
        <f t="shared" si="7"/>
        <v>6.9392839753588287E-2</v>
      </c>
      <c r="M141" s="65">
        <f t="shared" si="7"/>
        <v>6.9392839753588287E-2</v>
      </c>
      <c r="N141" s="65">
        <f t="shared" si="7"/>
        <v>6.9392839753588287E-2</v>
      </c>
      <c r="O141" s="65">
        <f t="shared" si="7"/>
        <v>6.9392839753588287E-2</v>
      </c>
      <c r="P141" s="65">
        <f t="shared" si="8"/>
        <v>6.9392839753588287E-2</v>
      </c>
      <c r="Q141" s="65">
        <f t="shared" si="8"/>
        <v>6.9392839753588287E-2</v>
      </c>
      <c r="R141" s="65">
        <f t="shared" si="8"/>
        <v>6.9392839753588287E-2</v>
      </c>
    </row>
    <row r="142" spans="1:18" x14ac:dyDescent="0.25">
      <c r="A142" s="3">
        <v>128</v>
      </c>
      <c r="B142" s="3" t="s">
        <v>200</v>
      </c>
      <c r="C142" s="26">
        <f>Supply_Condensed!H129</f>
        <v>569779</v>
      </c>
      <c r="D142" s="28">
        <f>IF(ISERROR(C142/Supply_Condensed!I129),"",C142/Supply_Condensed!I129)</f>
        <v>2.8814488891878216E-2</v>
      </c>
      <c r="E142" s="65">
        <f t="shared" si="6"/>
        <v>2.8814488891878216E-2</v>
      </c>
      <c r="F142" s="65">
        <f t="shared" si="6"/>
        <v>2.8814488891878216E-2</v>
      </c>
      <c r="G142" s="65">
        <f t="shared" si="6"/>
        <v>2.8814488891878216E-2</v>
      </c>
      <c r="H142" s="65">
        <f t="shared" si="6"/>
        <v>2.8814488891878216E-2</v>
      </c>
      <c r="I142" s="65">
        <f t="shared" si="6"/>
        <v>2.8814488891878216E-2</v>
      </c>
      <c r="J142" s="65">
        <f t="shared" si="6"/>
        <v>2.8814488891878216E-2</v>
      </c>
      <c r="K142" s="65">
        <f t="shared" si="9"/>
        <v>2.8814488891878216E-2</v>
      </c>
      <c r="L142" s="65">
        <f t="shared" si="7"/>
        <v>2.8814488891878216E-2</v>
      </c>
      <c r="M142" s="65">
        <f t="shared" si="7"/>
        <v>2.8814488891878216E-2</v>
      </c>
      <c r="N142" s="65">
        <f t="shared" si="7"/>
        <v>2.8814488891878216E-2</v>
      </c>
      <c r="O142" s="65">
        <f t="shared" si="7"/>
        <v>2.8814488891878216E-2</v>
      </c>
      <c r="P142" s="65">
        <f t="shared" si="8"/>
        <v>2.8814488891878216E-2</v>
      </c>
      <c r="Q142" s="65">
        <f t="shared" si="8"/>
        <v>2.8814488891878216E-2</v>
      </c>
      <c r="R142" s="65">
        <f t="shared" si="8"/>
        <v>2.8814488891878216E-2</v>
      </c>
    </row>
    <row r="143" spans="1:18" x14ac:dyDescent="0.25">
      <c r="A143" s="3">
        <v>129</v>
      </c>
      <c r="B143" s="3" t="s">
        <v>58</v>
      </c>
      <c r="C143" s="26">
        <f>Supply_Condensed!H130</f>
        <v>0</v>
      </c>
      <c r="D143" s="28">
        <f>IF(ISERROR(C143/Supply_Condensed!I130),"",C143/Supply_Condensed!I130)</f>
        <v>0</v>
      </c>
      <c r="E143" s="65">
        <f t="shared" si="6"/>
        <v>0</v>
      </c>
      <c r="F143" s="65">
        <f t="shared" si="6"/>
        <v>0</v>
      </c>
      <c r="G143" s="65">
        <f t="shared" si="6"/>
        <v>0</v>
      </c>
      <c r="H143" s="65">
        <f t="shared" si="6"/>
        <v>0</v>
      </c>
      <c r="I143" s="65">
        <f t="shared" si="6"/>
        <v>0</v>
      </c>
      <c r="J143" s="65">
        <f t="shared" si="6"/>
        <v>0</v>
      </c>
      <c r="K143" s="65">
        <f t="shared" si="9"/>
        <v>0</v>
      </c>
      <c r="L143" s="65">
        <f t="shared" si="7"/>
        <v>0</v>
      </c>
      <c r="M143" s="65">
        <f t="shared" si="7"/>
        <v>0</v>
      </c>
      <c r="N143" s="65">
        <f t="shared" si="7"/>
        <v>0</v>
      </c>
      <c r="O143" s="65">
        <f t="shared" si="7"/>
        <v>0</v>
      </c>
      <c r="P143" s="65">
        <f t="shared" si="8"/>
        <v>0</v>
      </c>
      <c r="Q143" s="65">
        <f t="shared" si="8"/>
        <v>0</v>
      </c>
      <c r="R143" s="65">
        <f t="shared" si="8"/>
        <v>0</v>
      </c>
    </row>
    <row r="144" spans="1:18" x14ac:dyDescent="0.25">
      <c r="A144" s="3">
        <v>130</v>
      </c>
      <c r="B144" s="3" t="s">
        <v>201</v>
      </c>
      <c r="C144" s="26">
        <f>Supply_Condensed!H131</f>
        <v>0</v>
      </c>
      <c r="D144" s="28">
        <f>IF(ISERROR(C144/Supply_Condensed!I131),"",C144/Supply_Condensed!I131)</f>
        <v>0</v>
      </c>
      <c r="E144" s="65">
        <f t="shared" ref="E144:J154" si="10">$D144</f>
        <v>0</v>
      </c>
      <c r="F144" s="65">
        <f t="shared" si="10"/>
        <v>0</v>
      </c>
      <c r="G144" s="65">
        <f t="shared" si="10"/>
        <v>0</v>
      </c>
      <c r="H144" s="65">
        <f t="shared" si="10"/>
        <v>0</v>
      </c>
      <c r="I144" s="65">
        <f t="shared" si="10"/>
        <v>0</v>
      </c>
      <c r="J144" s="65">
        <f t="shared" si="10"/>
        <v>0</v>
      </c>
      <c r="K144" s="65">
        <f t="shared" si="9"/>
        <v>0</v>
      </c>
      <c r="L144" s="65">
        <f t="shared" si="7"/>
        <v>0</v>
      </c>
      <c r="M144" s="65">
        <f t="shared" si="7"/>
        <v>0</v>
      </c>
      <c r="N144" s="65">
        <f t="shared" si="7"/>
        <v>0</v>
      </c>
      <c r="O144" s="65">
        <f t="shared" si="7"/>
        <v>0</v>
      </c>
      <c r="P144" s="65">
        <f t="shared" si="8"/>
        <v>0</v>
      </c>
      <c r="Q144" s="65">
        <f t="shared" si="8"/>
        <v>0</v>
      </c>
      <c r="R144" s="65">
        <f t="shared" si="8"/>
        <v>0</v>
      </c>
    </row>
    <row r="145" spans="1:18" x14ac:dyDescent="0.25">
      <c r="A145" s="3">
        <v>131</v>
      </c>
      <c r="B145" s="3" t="s">
        <v>202</v>
      </c>
      <c r="C145" s="26">
        <f>Supply_Condensed!H132</f>
        <v>0</v>
      </c>
      <c r="D145" s="28">
        <f>IF(ISERROR(C145/Supply_Condensed!I132),"",C145/Supply_Condensed!I132)</f>
        <v>0</v>
      </c>
      <c r="E145" s="65">
        <f t="shared" si="10"/>
        <v>0</v>
      </c>
      <c r="F145" s="65">
        <f t="shared" si="10"/>
        <v>0</v>
      </c>
      <c r="G145" s="65">
        <f t="shared" si="10"/>
        <v>0</v>
      </c>
      <c r="H145" s="65">
        <f t="shared" si="10"/>
        <v>0</v>
      </c>
      <c r="I145" s="65">
        <f t="shared" si="10"/>
        <v>0</v>
      </c>
      <c r="J145" s="65">
        <f t="shared" si="10"/>
        <v>0</v>
      </c>
      <c r="K145" s="65">
        <f t="shared" si="9"/>
        <v>0</v>
      </c>
      <c r="L145" s="65">
        <f t="shared" si="7"/>
        <v>0</v>
      </c>
      <c r="M145" s="65">
        <f t="shared" si="7"/>
        <v>0</v>
      </c>
      <c r="N145" s="65">
        <f t="shared" si="7"/>
        <v>0</v>
      </c>
      <c r="O145" s="65">
        <f t="shared" si="7"/>
        <v>0</v>
      </c>
      <c r="P145" s="65">
        <f t="shared" si="8"/>
        <v>0</v>
      </c>
      <c r="Q145" s="65">
        <f t="shared" si="8"/>
        <v>0</v>
      </c>
      <c r="R145" s="65">
        <f t="shared" si="8"/>
        <v>0</v>
      </c>
    </row>
    <row r="146" spans="1:18" x14ac:dyDescent="0.25">
      <c r="A146" s="3">
        <v>132</v>
      </c>
      <c r="B146" s="3" t="s">
        <v>203</v>
      </c>
      <c r="C146" s="26">
        <f>Supply_Condensed!H133</f>
        <v>171740</v>
      </c>
      <c r="D146" s="28">
        <f>IF(ISERROR(C146/Supply_Condensed!I133),"",C146/Supply_Condensed!I133)</f>
        <v>1.9814511527986814E-2</v>
      </c>
      <c r="E146" s="65">
        <f t="shared" si="10"/>
        <v>1.9814511527986814E-2</v>
      </c>
      <c r="F146" s="65">
        <f t="shared" si="10"/>
        <v>1.9814511527986814E-2</v>
      </c>
      <c r="G146" s="65">
        <f t="shared" si="10"/>
        <v>1.9814511527986814E-2</v>
      </c>
      <c r="H146" s="65">
        <f t="shared" si="10"/>
        <v>1.9814511527986814E-2</v>
      </c>
      <c r="I146" s="65">
        <f t="shared" si="10"/>
        <v>1.9814511527986814E-2</v>
      </c>
      <c r="J146" s="65">
        <f t="shared" si="10"/>
        <v>1.9814511527986814E-2</v>
      </c>
      <c r="K146" s="65">
        <f t="shared" si="9"/>
        <v>1.9814511527986814E-2</v>
      </c>
      <c r="L146" s="65">
        <f t="shared" si="7"/>
        <v>1.9814511527986814E-2</v>
      </c>
      <c r="M146" s="65">
        <f t="shared" si="7"/>
        <v>1.9814511527986814E-2</v>
      </c>
      <c r="N146" s="65">
        <f t="shared" si="7"/>
        <v>1.9814511527986814E-2</v>
      </c>
      <c r="O146" s="65">
        <f t="shared" si="7"/>
        <v>1.9814511527986814E-2</v>
      </c>
      <c r="P146" s="65">
        <f t="shared" si="8"/>
        <v>1.9814511527986814E-2</v>
      </c>
      <c r="Q146" s="65">
        <f t="shared" si="8"/>
        <v>1.9814511527986814E-2</v>
      </c>
      <c r="R146" s="65">
        <f t="shared" si="8"/>
        <v>1.9814511527986814E-2</v>
      </c>
    </row>
    <row r="147" spans="1:18" x14ac:dyDescent="0.25">
      <c r="A147" s="3">
        <v>133</v>
      </c>
      <c r="B147" s="3" t="s">
        <v>204</v>
      </c>
      <c r="C147" s="26">
        <f>Supply_Condensed!H134</f>
        <v>0</v>
      </c>
      <c r="D147" s="28">
        <f>IF(ISERROR(C147/Supply_Condensed!I134),"",C147/Supply_Condensed!I134)</f>
        <v>0</v>
      </c>
      <c r="E147" s="65">
        <f t="shared" si="10"/>
        <v>0</v>
      </c>
      <c r="F147" s="65">
        <f t="shared" si="10"/>
        <v>0</v>
      </c>
      <c r="G147" s="65">
        <f t="shared" si="10"/>
        <v>0</v>
      </c>
      <c r="H147" s="65">
        <f t="shared" si="10"/>
        <v>0</v>
      </c>
      <c r="I147" s="65">
        <f t="shared" si="10"/>
        <v>0</v>
      </c>
      <c r="J147" s="65">
        <f t="shared" si="10"/>
        <v>0</v>
      </c>
      <c r="K147" s="65">
        <f t="shared" si="9"/>
        <v>0</v>
      </c>
      <c r="L147" s="65">
        <f t="shared" si="7"/>
        <v>0</v>
      </c>
      <c r="M147" s="65">
        <f t="shared" si="7"/>
        <v>0</v>
      </c>
      <c r="N147" s="65">
        <f t="shared" si="7"/>
        <v>0</v>
      </c>
      <c r="O147" s="65">
        <f t="shared" si="7"/>
        <v>0</v>
      </c>
      <c r="P147" s="65">
        <f t="shared" si="8"/>
        <v>0</v>
      </c>
      <c r="Q147" s="65">
        <f t="shared" si="8"/>
        <v>0</v>
      </c>
      <c r="R147" s="65">
        <f t="shared" si="8"/>
        <v>0</v>
      </c>
    </row>
    <row r="148" spans="1:18" x14ac:dyDescent="0.25">
      <c r="A148" s="3">
        <v>134</v>
      </c>
      <c r="B148" s="3" t="s">
        <v>63</v>
      </c>
      <c r="C148" s="26">
        <f>Supply_Condensed!H135</f>
        <v>32391682</v>
      </c>
      <c r="D148" s="28">
        <f>IF(ISERROR(C148/Supply_Condensed!I135),"",C148/Supply_Condensed!I135)</f>
        <v>0.37307204673351441</v>
      </c>
      <c r="E148" s="65">
        <f t="shared" si="10"/>
        <v>0.37307204673351441</v>
      </c>
      <c r="F148" s="65">
        <f t="shared" si="10"/>
        <v>0.37307204673351441</v>
      </c>
      <c r="G148" s="65">
        <f t="shared" si="10"/>
        <v>0.37307204673351441</v>
      </c>
      <c r="H148" s="65">
        <f t="shared" si="10"/>
        <v>0.37307204673351441</v>
      </c>
      <c r="I148" s="65">
        <f t="shared" si="10"/>
        <v>0.37307204673351441</v>
      </c>
      <c r="J148" s="65">
        <f t="shared" si="10"/>
        <v>0.37307204673351441</v>
      </c>
      <c r="K148" s="65">
        <f t="shared" si="9"/>
        <v>0.37307204673351441</v>
      </c>
      <c r="L148" s="65">
        <f t="shared" si="7"/>
        <v>0.37307204673351441</v>
      </c>
      <c r="M148" s="65">
        <f t="shared" si="7"/>
        <v>0.37307204673351441</v>
      </c>
      <c r="N148" s="65">
        <f t="shared" si="7"/>
        <v>0.37307204673351441</v>
      </c>
      <c r="O148" s="65">
        <f t="shared" si="7"/>
        <v>0.37307204673351441</v>
      </c>
      <c r="P148" s="65">
        <f t="shared" si="8"/>
        <v>0.37307204673351441</v>
      </c>
      <c r="Q148" s="65">
        <f t="shared" si="8"/>
        <v>0.37307204673351441</v>
      </c>
      <c r="R148" s="65">
        <f t="shared" si="8"/>
        <v>0.37307204673351441</v>
      </c>
    </row>
    <row r="149" spans="1:18" x14ac:dyDescent="0.25">
      <c r="A149" s="3">
        <v>135</v>
      </c>
      <c r="B149" s="3" t="s">
        <v>62</v>
      </c>
      <c r="C149" s="26">
        <f>Supply_Condensed!H136</f>
        <v>953960</v>
      </c>
      <c r="D149" s="28">
        <f>IF(ISERROR(C149/Supply_Condensed!I136),"",C149/Supply_Condensed!I136)</f>
        <v>1.2690416779807673E-2</v>
      </c>
      <c r="E149" s="65">
        <f t="shared" si="10"/>
        <v>1.2690416779807673E-2</v>
      </c>
      <c r="F149" s="65">
        <f t="shared" si="10"/>
        <v>1.2690416779807673E-2</v>
      </c>
      <c r="G149" s="65">
        <f t="shared" si="10"/>
        <v>1.2690416779807673E-2</v>
      </c>
      <c r="H149" s="65">
        <f t="shared" si="10"/>
        <v>1.2690416779807673E-2</v>
      </c>
      <c r="I149" s="65">
        <f t="shared" si="10"/>
        <v>1.2690416779807673E-2</v>
      </c>
      <c r="J149" s="65">
        <f t="shared" si="10"/>
        <v>1.2690416779807673E-2</v>
      </c>
      <c r="K149" s="65">
        <f t="shared" si="9"/>
        <v>1.2690416779807673E-2</v>
      </c>
      <c r="L149" s="65">
        <f t="shared" si="7"/>
        <v>1.2690416779807673E-2</v>
      </c>
      <c r="M149" s="65">
        <f t="shared" si="7"/>
        <v>1.2690416779807673E-2</v>
      </c>
      <c r="N149" s="65">
        <f t="shared" si="7"/>
        <v>1.2690416779807673E-2</v>
      </c>
      <c r="O149" s="65">
        <f t="shared" si="7"/>
        <v>1.2690416779807673E-2</v>
      </c>
      <c r="P149" s="65">
        <f t="shared" si="8"/>
        <v>1.2690416779807673E-2</v>
      </c>
      <c r="Q149" s="65">
        <f t="shared" si="8"/>
        <v>1.2690416779807673E-2</v>
      </c>
      <c r="R149" s="65">
        <f t="shared" si="8"/>
        <v>1.2690416779807673E-2</v>
      </c>
    </row>
    <row r="150" spans="1:18" x14ac:dyDescent="0.25">
      <c r="A150" s="3">
        <v>136</v>
      </c>
      <c r="B150" s="3" t="s">
        <v>205</v>
      </c>
      <c r="C150" s="26">
        <f>Supply_Condensed!H137</f>
        <v>0</v>
      </c>
      <c r="D150" s="28">
        <f>IF(ISERROR(C150/Supply_Condensed!I137),"",C150/Supply_Condensed!I137)</f>
        <v>0</v>
      </c>
      <c r="E150" s="65">
        <f t="shared" si="10"/>
        <v>0</v>
      </c>
      <c r="F150" s="65">
        <f t="shared" si="10"/>
        <v>0</v>
      </c>
      <c r="G150" s="65">
        <f t="shared" si="10"/>
        <v>0</v>
      </c>
      <c r="H150" s="65">
        <f t="shared" si="10"/>
        <v>0</v>
      </c>
      <c r="I150" s="65">
        <f t="shared" si="10"/>
        <v>0</v>
      </c>
      <c r="J150" s="65">
        <f t="shared" si="10"/>
        <v>0</v>
      </c>
      <c r="K150" s="65">
        <f t="shared" si="9"/>
        <v>0</v>
      </c>
      <c r="L150" s="65">
        <f t="shared" si="7"/>
        <v>0</v>
      </c>
      <c r="M150" s="65">
        <f t="shared" si="7"/>
        <v>0</v>
      </c>
      <c r="N150" s="65">
        <f t="shared" si="7"/>
        <v>0</v>
      </c>
      <c r="O150" s="65">
        <f t="shared" si="7"/>
        <v>0</v>
      </c>
      <c r="P150" s="65">
        <f t="shared" si="8"/>
        <v>0</v>
      </c>
      <c r="Q150" s="65">
        <f t="shared" si="8"/>
        <v>0</v>
      </c>
      <c r="R150" s="65">
        <f t="shared" si="8"/>
        <v>0</v>
      </c>
    </row>
    <row r="151" spans="1:18" x14ac:dyDescent="0.25">
      <c r="A151" s="3">
        <v>137</v>
      </c>
      <c r="B151" s="3" t="s">
        <v>206</v>
      </c>
      <c r="C151" s="26">
        <f>Supply_Condensed!H138</f>
        <v>0</v>
      </c>
      <c r="D151" s="28">
        <f>IF(ISERROR(C151/Supply_Condensed!I138),"",C151/Supply_Condensed!I138)</f>
        <v>0</v>
      </c>
      <c r="E151" s="65">
        <f t="shared" si="10"/>
        <v>0</v>
      </c>
      <c r="F151" s="65">
        <f t="shared" si="10"/>
        <v>0</v>
      </c>
      <c r="G151" s="65">
        <f t="shared" si="10"/>
        <v>0</v>
      </c>
      <c r="H151" s="65">
        <f t="shared" si="10"/>
        <v>0</v>
      </c>
      <c r="I151" s="65">
        <f t="shared" si="10"/>
        <v>0</v>
      </c>
      <c r="J151" s="65">
        <f t="shared" si="10"/>
        <v>0</v>
      </c>
      <c r="K151" s="65">
        <f t="shared" si="9"/>
        <v>0</v>
      </c>
      <c r="L151" s="65">
        <f t="shared" si="7"/>
        <v>0</v>
      </c>
      <c r="M151" s="65">
        <f t="shared" si="7"/>
        <v>0</v>
      </c>
      <c r="N151" s="65">
        <f t="shared" si="7"/>
        <v>0</v>
      </c>
      <c r="O151" s="65">
        <f t="shared" si="7"/>
        <v>0</v>
      </c>
      <c r="P151" s="65">
        <f t="shared" si="8"/>
        <v>0</v>
      </c>
      <c r="Q151" s="65">
        <f t="shared" si="8"/>
        <v>0</v>
      </c>
      <c r="R151" s="65">
        <f t="shared" si="8"/>
        <v>0</v>
      </c>
    </row>
    <row r="152" spans="1:18" x14ac:dyDescent="0.25">
      <c r="A152" s="3">
        <v>138</v>
      </c>
      <c r="B152" s="3" t="s">
        <v>207</v>
      </c>
      <c r="C152" s="26">
        <f>Supply_Condensed!H139</f>
        <v>0</v>
      </c>
      <c r="D152" s="28">
        <f>IF(ISERROR(C152/Supply_Condensed!I139),"",C152/Supply_Condensed!I139)</f>
        <v>0</v>
      </c>
      <c r="E152" s="65">
        <f t="shared" si="10"/>
        <v>0</v>
      </c>
      <c r="F152" s="65">
        <f t="shared" si="10"/>
        <v>0</v>
      </c>
      <c r="G152" s="65">
        <f t="shared" si="10"/>
        <v>0</v>
      </c>
      <c r="H152" s="65">
        <f t="shared" si="10"/>
        <v>0</v>
      </c>
      <c r="I152" s="65">
        <f t="shared" si="10"/>
        <v>0</v>
      </c>
      <c r="J152" s="65">
        <f t="shared" si="10"/>
        <v>0</v>
      </c>
      <c r="K152" s="65">
        <f t="shared" si="9"/>
        <v>0</v>
      </c>
      <c r="L152" s="65">
        <f t="shared" si="7"/>
        <v>0</v>
      </c>
      <c r="M152" s="65">
        <f t="shared" si="7"/>
        <v>0</v>
      </c>
      <c r="N152" s="65">
        <f t="shared" si="7"/>
        <v>0</v>
      </c>
      <c r="O152" s="65">
        <f t="shared" si="7"/>
        <v>0</v>
      </c>
      <c r="P152" s="65">
        <f t="shared" si="8"/>
        <v>0</v>
      </c>
      <c r="Q152" s="65">
        <f t="shared" si="8"/>
        <v>0</v>
      </c>
      <c r="R152" s="65">
        <f t="shared" si="8"/>
        <v>0</v>
      </c>
    </row>
    <row r="153" spans="1:18" x14ac:dyDescent="0.25">
      <c r="A153" s="3">
        <v>139</v>
      </c>
      <c r="B153" s="3" t="s">
        <v>208</v>
      </c>
      <c r="C153" s="26">
        <f>Supply_Condensed!H140</f>
        <v>0</v>
      </c>
      <c r="D153" s="28">
        <f>IF(ISERROR(C153/Supply_Condensed!I140),"",C153/Supply_Condensed!I140)</f>
        <v>0</v>
      </c>
      <c r="E153" s="65">
        <f t="shared" si="10"/>
        <v>0</v>
      </c>
      <c r="F153" s="65">
        <f t="shared" si="10"/>
        <v>0</v>
      </c>
      <c r="G153" s="65">
        <f t="shared" si="10"/>
        <v>0</v>
      </c>
      <c r="H153" s="65">
        <f t="shared" si="10"/>
        <v>0</v>
      </c>
      <c r="I153" s="65">
        <f t="shared" si="10"/>
        <v>0</v>
      </c>
      <c r="J153" s="65">
        <f t="shared" si="10"/>
        <v>0</v>
      </c>
      <c r="K153" s="65">
        <f t="shared" si="9"/>
        <v>0</v>
      </c>
      <c r="L153" s="65">
        <f t="shared" si="7"/>
        <v>0</v>
      </c>
      <c r="M153" s="65">
        <f t="shared" si="7"/>
        <v>0</v>
      </c>
      <c r="N153" s="65">
        <f t="shared" si="7"/>
        <v>0</v>
      </c>
      <c r="O153" s="65">
        <f t="shared" si="7"/>
        <v>0</v>
      </c>
      <c r="P153" s="65">
        <f t="shared" si="8"/>
        <v>0</v>
      </c>
      <c r="Q153" s="65">
        <f t="shared" si="8"/>
        <v>0</v>
      </c>
      <c r="R153" s="65">
        <f t="shared" si="8"/>
        <v>0</v>
      </c>
    </row>
    <row r="154" spans="1:18" x14ac:dyDescent="0.25">
      <c r="A154" s="3">
        <v>140</v>
      </c>
      <c r="B154" s="3" t="s">
        <v>209</v>
      </c>
      <c r="C154" s="26">
        <f>Supply_Condensed!H141</f>
        <v>206857</v>
      </c>
      <c r="D154" s="28">
        <f>IF(ISERROR(C154/Supply_Condensed!I141),"",C154/Supply_Condensed!I141)</f>
        <v>1.1487642386272163E-2</v>
      </c>
      <c r="E154" s="65">
        <f t="shared" si="10"/>
        <v>1.1487642386272163E-2</v>
      </c>
      <c r="F154" s="65">
        <f t="shared" si="10"/>
        <v>1.1487642386272163E-2</v>
      </c>
      <c r="G154" s="65">
        <f t="shared" si="10"/>
        <v>1.1487642386272163E-2</v>
      </c>
      <c r="H154" s="65">
        <f t="shared" si="10"/>
        <v>1.1487642386272163E-2</v>
      </c>
      <c r="I154" s="65">
        <f t="shared" si="10"/>
        <v>1.1487642386272163E-2</v>
      </c>
      <c r="J154" s="65">
        <f t="shared" si="10"/>
        <v>1.1487642386272163E-2</v>
      </c>
      <c r="K154" s="65">
        <f t="shared" si="9"/>
        <v>1.1487642386272163E-2</v>
      </c>
      <c r="L154" s="65">
        <f t="shared" si="7"/>
        <v>1.1487642386272163E-2</v>
      </c>
      <c r="M154" s="65">
        <f t="shared" si="7"/>
        <v>1.1487642386272163E-2</v>
      </c>
      <c r="N154" s="65">
        <f t="shared" si="7"/>
        <v>1.1487642386272163E-2</v>
      </c>
      <c r="O154" s="65">
        <f t="shared" si="7"/>
        <v>1.1487642386272163E-2</v>
      </c>
      <c r="P154" s="65">
        <f t="shared" si="8"/>
        <v>1.1487642386272163E-2</v>
      </c>
      <c r="Q154" s="65">
        <f t="shared" si="8"/>
        <v>1.1487642386272163E-2</v>
      </c>
      <c r="R154" s="65">
        <f t="shared" si="8"/>
        <v>1.1487642386272163E-2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3F58-E5D7-44EA-9FDC-99B492754F64}">
  <dimension ref="A1:W156"/>
  <sheetViews>
    <sheetView topLeftCell="A31" workbookViewId="0">
      <selection activeCell="B89" sqref="B89:B97"/>
    </sheetView>
  </sheetViews>
  <sheetFormatPr defaultRowHeight="15" x14ac:dyDescent="0.25"/>
  <cols>
    <col min="2" max="2" width="40" customWidth="1"/>
    <col min="3" max="3" width="12" customWidth="1"/>
    <col min="4" max="4" width="17.85546875" customWidth="1"/>
    <col min="6" max="6" width="11.5703125" customWidth="1"/>
    <col min="7" max="7" width="11.7109375" customWidth="1"/>
    <col min="8" max="8" width="11.5703125" customWidth="1"/>
    <col min="9" max="9" width="10.85546875" customWidth="1"/>
    <col min="10" max="10" width="10.7109375" customWidth="1"/>
    <col min="12" max="12" width="10.28515625" customWidth="1"/>
    <col min="15" max="15" width="11.7109375" customWidth="1"/>
    <col min="16" max="16" width="11.140625" customWidth="1"/>
    <col min="17" max="17" width="10.85546875" customWidth="1"/>
    <col min="18" max="18" width="10" customWidth="1"/>
    <col min="19" max="19" width="10.7109375" customWidth="1"/>
    <col min="21" max="21" width="10.28515625" customWidth="1"/>
  </cols>
  <sheetData>
    <row r="1" spans="1:23" x14ac:dyDescent="0.25">
      <c r="A1" t="s">
        <v>257</v>
      </c>
    </row>
    <row r="2" spans="1:23" x14ac:dyDescent="0.25">
      <c r="A2" t="s">
        <v>260</v>
      </c>
    </row>
    <row r="4" spans="1:23" x14ac:dyDescent="0.25">
      <c r="A4" t="s">
        <v>261</v>
      </c>
    </row>
    <row r="5" spans="1:23" x14ac:dyDescent="0.25">
      <c r="A5" t="s">
        <v>291</v>
      </c>
    </row>
    <row r="6" spans="1:23" x14ac:dyDescent="0.25">
      <c r="A6" t="s">
        <v>293</v>
      </c>
    </row>
    <row r="7" spans="1:23" x14ac:dyDescent="0.25">
      <c r="A7" t="s">
        <v>292</v>
      </c>
    </row>
    <row r="8" spans="1:23" x14ac:dyDescent="0.25">
      <c r="A8" t="s">
        <v>296</v>
      </c>
    </row>
    <row r="9" spans="1:23" x14ac:dyDescent="0.25">
      <c r="A9" t="s">
        <v>294</v>
      </c>
    </row>
    <row r="11" spans="1:23" x14ac:dyDescent="0.25">
      <c r="A11" t="s">
        <v>295</v>
      </c>
    </row>
    <row r="12" spans="1:23" x14ac:dyDescent="0.25">
      <c r="A12" t="s">
        <v>258</v>
      </c>
    </row>
    <row r="13" spans="1:23" x14ac:dyDescent="0.25">
      <c r="A13" t="s">
        <v>259</v>
      </c>
    </row>
    <row r="15" spans="1:23" x14ac:dyDescent="0.25">
      <c r="G15" s="29" t="s">
        <v>262</v>
      </c>
      <c r="H15" s="30"/>
      <c r="I15" s="30"/>
      <c r="J15" s="29"/>
      <c r="K15" s="30"/>
      <c r="L15" s="30"/>
      <c r="M15" s="30"/>
      <c r="N15" s="30"/>
      <c r="O15" s="31"/>
      <c r="P15" s="31"/>
      <c r="Q15" s="31"/>
      <c r="R15" s="31"/>
    </row>
    <row r="16" spans="1:23" ht="60" x14ac:dyDescent="0.25">
      <c r="A16" s="27" t="str">
        <f>'Imports Calculations'!A14</f>
        <v>S.No</v>
      </c>
      <c r="B16" s="27" t="str">
        <f>'Imports Calculations'!B14</f>
        <v>Name</v>
      </c>
      <c r="C16" s="24" t="s">
        <v>263</v>
      </c>
      <c r="D16" s="25" t="s">
        <v>264</v>
      </c>
      <c r="E16" s="25" t="s">
        <v>240</v>
      </c>
      <c r="F16" s="25" t="s">
        <v>265</v>
      </c>
      <c r="G16" s="36" t="s">
        <v>266</v>
      </c>
      <c r="H16" s="37" t="s">
        <v>267</v>
      </c>
      <c r="I16" s="37" t="s">
        <v>268</v>
      </c>
      <c r="J16" s="37" t="s">
        <v>269</v>
      </c>
      <c r="K16" s="37" t="s">
        <v>270</v>
      </c>
      <c r="L16" s="37" t="s">
        <v>271</v>
      </c>
      <c r="M16" s="37" t="s">
        <v>272</v>
      </c>
      <c r="N16" s="38" t="s">
        <v>273</v>
      </c>
      <c r="O16" s="32" t="s">
        <v>274</v>
      </c>
      <c r="P16" s="32" t="s">
        <v>275</v>
      </c>
      <c r="Q16" s="32" t="s">
        <v>276</v>
      </c>
      <c r="R16" s="32" t="s">
        <v>277</v>
      </c>
      <c r="S16" s="32" t="s">
        <v>269</v>
      </c>
      <c r="T16" s="32" t="s">
        <v>270</v>
      </c>
      <c r="U16" s="32" t="s">
        <v>271</v>
      </c>
      <c r="V16" s="32" t="s">
        <v>272</v>
      </c>
      <c r="W16" s="32" t="s">
        <v>273</v>
      </c>
    </row>
    <row r="17" spans="1:23" x14ac:dyDescent="0.25">
      <c r="A17" s="3">
        <v>1</v>
      </c>
      <c r="B17" s="58" t="s">
        <v>80</v>
      </c>
      <c r="C17" s="26">
        <f>Use_Condensed!M2</f>
        <v>26007698</v>
      </c>
      <c r="D17" s="26">
        <f>C17-'Imports Calculations'!C15</f>
        <v>26007698</v>
      </c>
      <c r="E17" s="26">
        <f>Use_Condensed!K2</f>
        <v>34308</v>
      </c>
      <c r="F17" s="26">
        <f>D17-E17</f>
        <v>25973390</v>
      </c>
      <c r="G17" s="26">
        <f>$F17*(Use_Condensed!I2/SUM(Use_Condensed!$C2:$J2))</f>
        <v>1277503</v>
      </c>
      <c r="H17" s="26">
        <f>$F17*(Use_Condensed!H2/SUM(Use_Condensed!$C2:$J2))</f>
        <v>22064100</v>
      </c>
      <c r="I17" s="26">
        <f>$F17*(Use_Condensed!J2/SUM(Use_Condensed!$C2:$J2))</f>
        <v>2631787</v>
      </c>
      <c r="J17" s="26">
        <f>$F17*(Use_Condensed!C2/SUM(Use_Condensed!$C2:$J2))</f>
        <v>0</v>
      </c>
      <c r="K17" s="26">
        <f>$F17*(Use_Condensed!D2/SUM(Use_Condensed!$C2:$J2))</f>
        <v>0</v>
      </c>
      <c r="L17" s="26">
        <f>$F17*(Use_Condensed!E2/SUM(Use_Condensed!$C2:$J2))</f>
        <v>0</v>
      </c>
      <c r="M17" s="26">
        <f>$F17*(Use_Condensed!F2/SUM(Use_Condensed!$C2:$J2))</f>
        <v>0</v>
      </c>
      <c r="N17" s="26">
        <f>$F17*(Use_Condensed!G2/SUM(Use_Condensed!$C2:$J2))</f>
        <v>0</v>
      </c>
      <c r="O17" s="41">
        <f t="shared" ref="O17:O80" si="0">G17/D17</f>
        <v>4.912018741527989E-2</v>
      </c>
      <c r="P17" s="41">
        <f t="shared" ref="P17:P80" si="1">H17/D17</f>
        <v>0.84836804856777404</v>
      </c>
      <c r="Q17" s="41">
        <f t="shared" ref="Q17:Q80" si="2">I17/D17</f>
        <v>0.10119261612465663</v>
      </c>
      <c r="R17" s="41">
        <f t="shared" ref="R17:R80" si="3">E17/D17</f>
        <v>1.3191478922894291E-3</v>
      </c>
      <c r="S17" s="42">
        <f>J17/$D17</f>
        <v>0</v>
      </c>
      <c r="T17" s="42">
        <f t="shared" ref="T17:W32" si="4">K17/$D17</f>
        <v>0</v>
      </c>
      <c r="U17" s="42">
        <f t="shared" si="4"/>
        <v>0</v>
      </c>
      <c r="V17" s="42">
        <f t="shared" si="4"/>
        <v>0</v>
      </c>
      <c r="W17" s="42">
        <f t="shared" si="4"/>
        <v>0</v>
      </c>
    </row>
    <row r="18" spans="1:23" x14ac:dyDescent="0.25">
      <c r="A18" s="3">
        <v>2</v>
      </c>
      <c r="B18" s="58" t="s">
        <v>81</v>
      </c>
      <c r="C18" s="26">
        <f>Use_Condensed!M3</f>
        <v>16850410</v>
      </c>
      <c r="D18" s="26">
        <f>C18-'Imports Calculations'!C16</f>
        <v>16742095</v>
      </c>
      <c r="E18" s="26">
        <f>Use_Condensed!K3</f>
        <v>106180</v>
      </c>
      <c r="F18" s="26">
        <f t="shared" ref="F18:F81" si="5">D18-E18</f>
        <v>16635915</v>
      </c>
      <c r="G18" s="26">
        <f>$F18*(Use_Condensed!I3/SUM(Use_Condensed!$C3:$J3))</f>
        <v>3393122.9300142284</v>
      </c>
      <c r="H18" s="26">
        <f>$F18*(Use_Condensed!H3/SUM(Use_Condensed!$C3:$J3))</f>
        <v>10280523.735784447</v>
      </c>
      <c r="I18" s="26">
        <f>$F18*(Use_Condensed!J3/SUM(Use_Condensed!$C3:$J3))</f>
        <v>2962268.3342013229</v>
      </c>
      <c r="J18" s="26">
        <f>$F18*(Use_Condensed!C3/SUM(Use_Condensed!$C3:$J3))</f>
        <v>0</v>
      </c>
      <c r="K18" s="26">
        <f>$F18*(Use_Condensed!D3/SUM(Use_Condensed!$C3:$J3))</f>
        <v>0</v>
      </c>
      <c r="L18" s="26">
        <f>$F18*(Use_Condensed!E3/SUM(Use_Condensed!$C3:$J3))</f>
        <v>0</v>
      </c>
      <c r="M18" s="26">
        <f>$F18*(Use_Condensed!F3/SUM(Use_Condensed!$C3:$J3))</f>
        <v>0</v>
      </c>
      <c r="N18" s="26">
        <f>$F18*(Use_Condensed!G3/SUM(Use_Condensed!$C3:$J3))</f>
        <v>0</v>
      </c>
      <c r="O18" s="41">
        <f t="shared" si="0"/>
        <v>0.20267015149622722</v>
      </c>
      <c r="P18" s="41">
        <f t="shared" si="1"/>
        <v>0.61405240716794685</v>
      </c>
      <c r="Q18" s="41">
        <f t="shared" si="2"/>
        <v>0.17693534376679398</v>
      </c>
      <c r="R18" s="41">
        <f t="shared" si="3"/>
        <v>6.3420975690318326E-3</v>
      </c>
      <c r="S18" s="42">
        <f t="shared" ref="S18:W80" si="6">J18/$D18</f>
        <v>0</v>
      </c>
      <c r="T18" s="42">
        <f t="shared" si="4"/>
        <v>0</v>
      </c>
      <c r="U18" s="42">
        <f t="shared" si="4"/>
        <v>0</v>
      </c>
      <c r="V18" s="42">
        <f t="shared" si="4"/>
        <v>0</v>
      </c>
      <c r="W18" s="42">
        <f t="shared" si="4"/>
        <v>0</v>
      </c>
    </row>
    <row r="19" spans="1:23" x14ac:dyDescent="0.25">
      <c r="A19" s="3">
        <v>3</v>
      </c>
      <c r="B19" s="58" t="s">
        <v>82</v>
      </c>
      <c r="C19" s="26">
        <f>Use_Condensed!M4</f>
        <v>7236198</v>
      </c>
      <c r="D19" s="26">
        <f>C19-'Imports Calculations'!C17</f>
        <v>7200144</v>
      </c>
      <c r="E19" s="26">
        <f>Use_Condensed!K4</f>
        <v>157179</v>
      </c>
      <c r="F19" s="26">
        <f t="shared" si="5"/>
        <v>7042965</v>
      </c>
      <c r="G19" s="26">
        <f>$F19*(Use_Condensed!I4/SUM(Use_Condensed!$C4:$J4))</f>
        <v>57886.121045354274</v>
      </c>
      <c r="H19" s="26">
        <f>$F19*(Use_Condensed!H4/SUM(Use_Condensed!$C4:$J4))</f>
        <v>2848775.5622187196</v>
      </c>
      <c r="I19" s="26">
        <f>$F19*(Use_Condensed!J4/SUM(Use_Condensed!$C4:$J4))</f>
        <v>4136303.3167359261</v>
      </c>
      <c r="J19" s="26">
        <f>$F19*(Use_Condensed!C4/SUM(Use_Condensed!$C4:$J4))</f>
        <v>0</v>
      </c>
      <c r="K19" s="26">
        <f>$F19*(Use_Condensed!D4/SUM(Use_Condensed!$C4:$J4))</f>
        <v>0</v>
      </c>
      <c r="L19" s="26">
        <f>$F19*(Use_Condensed!E4/SUM(Use_Condensed!$C4:$J4))</f>
        <v>0</v>
      </c>
      <c r="M19" s="26">
        <f>$F19*(Use_Condensed!F4/SUM(Use_Condensed!$C4:$J4))</f>
        <v>0</v>
      </c>
      <c r="N19" s="26">
        <f>$F19*(Use_Condensed!G4/SUM(Use_Condensed!$C4:$J4))</f>
        <v>0</v>
      </c>
      <c r="O19" s="41">
        <f t="shared" si="0"/>
        <v>8.0395782425121323E-3</v>
      </c>
      <c r="P19" s="41">
        <f t="shared" si="1"/>
        <v>0.39565535942318925</v>
      </c>
      <c r="Q19" s="41">
        <f t="shared" si="2"/>
        <v>0.57447508226723332</v>
      </c>
      <c r="R19" s="41">
        <f t="shared" si="3"/>
        <v>2.1829980067065324E-2</v>
      </c>
      <c r="S19" s="42">
        <f t="shared" si="6"/>
        <v>0</v>
      </c>
      <c r="T19" s="42">
        <f t="shared" si="4"/>
        <v>0</v>
      </c>
      <c r="U19" s="42">
        <f t="shared" si="4"/>
        <v>0</v>
      </c>
      <c r="V19" s="42">
        <f t="shared" si="4"/>
        <v>0</v>
      </c>
      <c r="W19" s="42">
        <f t="shared" si="4"/>
        <v>0</v>
      </c>
    </row>
    <row r="20" spans="1:23" x14ac:dyDescent="0.25">
      <c r="A20" s="3">
        <v>4</v>
      </c>
      <c r="B20" s="58" t="s">
        <v>83</v>
      </c>
      <c r="C20" s="26">
        <f>Use_Condensed!M5</f>
        <v>3708425</v>
      </c>
      <c r="D20" s="26">
        <f>C20-'Imports Calculations'!C18</f>
        <v>3708425</v>
      </c>
      <c r="E20" s="26">
        <f>Use_Condensed!K5</f>
        <v>0</v>
      </c>
      <c r="F20" s="26">
        <f t="shared" si="5"/>
        <v>3708425</v>
      </c>
      <c r="G20" s="26">
        <f>$F20*(Use_Condensed!I5/SUM(Use_Condensed!$C5:$J5))</f>
        <v>71167.299789722892</v>
      </c>
      <c r="H20" s="26">
        <f>$F20*(Use_Condensed!H5/SUM(Use_Condensed!$C5:$J5))</f>
        <v>3033956.1138789956</v>
      </c>
      <c r="I20" s="26">
        <f>$F20*(Use_Condensed!J5/SUM(Use_Condensed!$C5:$J5))</f>
        <v>603301.58633128123</v>
      </c>
      <c r="J20" s="26">
        <f>$F20*(Use_Condensed!C5/SUM(Use_Condensed!$C5:$J5))</f>
        <v>0</v>
      </c>
      <c r="K20" s="26">
        <f>$F20*(Use_Condensed!D5/SUM(Use_Condensed!$C5:$J5))</f>
        <v>0</v>
      </c>
      <c r="L20" s="26">
        <f>$F20*(Use_Condensed!E5/SUM(Use_Condensed!$C5:$J5))</f>
        <v>0</v>
      </c>
      <c r="M20" s="26">
        <f>$F20*(Use_Condensed!F5/SUM(Use_Condensed!$C5:$J5))</f>
        <v>0</v>
      </c>
      <c r="N20" s="26">
        <f>$F20*(Use_Condensed!G5/SUM(Use_Condensed!$C5:$J5))</f>
        <v>0</v>
      </c>
      <c r="O20" s="41">
        <f t="shared" si="0"/>
        <v>1.9190707588726451E-2</v>
      </c>
      <c r="P20" s="41">
        <f t="shared" si="1"/>
        <v>0.81812524559051236</v>
      </c>
      <c r="Q20" s="41">
        <f t="shared" si="2"/>
        <v>0.16268404682076118</v>
      </c>
      <c r="R20" s="41">
        <f t="shared" si="3"/>
        <v>0</v>
      </c>
      <c r="S20" s="42">
        <f t="shared" si="6"/>
        <v>0</v>
      </c>
      <c r="T20" s="42">
        <f t="shared" si="4"/>
        <v>0</v>
      </c>
      <c r="U20" s="42">
        <f t="shared" si="4"/>
        <v>0</v>
      </c>
      <c r="V20" s="42">
        <f t="shared" si="4"/>
        <v>0</v>
      </c>
      <c r="W20" s="42">
        <f t="shared" si="4"/>
        <v>0</v>
      </c>
    </row>
    <row r="21" spans="1:23" x14ac:dyDescent="0.25">
      <c r="A21" s="3">
        <v>5</v>
      </c>
      <c r="B21" s="58" t="s">
        <v>84</v>
      </c>
      <c r="C21" s="26">
        <f>Use_Condensed!M6</f>
        <v>2339771</v>
      </c>
      <c r="D21" s="26">
        <f>C21-'Imports Calculations'!C19</f>
        <v>2339771</v>
      </c>
      <c r="E21" s="26">
        <f>Use_Condensed!K6</f>
        <v>0</v>
      </c>
      <c r="F21" s="26">
        <f t="shared" si="5"/>
        <v>2339771</v>
      </c>
      <c r="G21" s="26">
        <f>$F21*(Use_Condensed!I6/SUM(Use_Condensed!$C6:$J6))</f>
        <v>0</v>
      </c>
      <c r="H21" s="26">
        <f>$F21*(Use_Condensed!H6/SUM(Use_Condensed!$C6:$J6))</f>
        <v>2106469.0387457493</v>
      </c>
      <c r="I21" s="26">
        <f>$F21*(Use_Condensed!J6/SUM(Use_Condensed!$C6:$J6))</f>
        <v>233301.96125425067</v>
      </c>
      <c r="J21" s="26">
        <f>$F21*(Use_Condensed!C6/SUM(Use_Condensed!$C6:$J6))</f>
        <v>0</v>
      </c>
      <c r="K21" s="26">
        <f>$F21*(Use_Condensed!D6/SUM(Use_Condensed!$C6:$J6))</f>
        <v>0</v>
      </c>
      <c r="L21" s="26">
        <f>$F21*(Use_Condensed!E6/SUM(Use_Condensed!$C6:$J6))</f>
        <v>0</v>
      </c>
      <c r="M21" s="26">
        <f>$F21*(Use_Condensed!F6/SUM(Use_Condensed!$C6:$J6))</f>
        <v>0</v>
      </c>
      <c r="N21" s="26">
        <f>$F21*(Use_Condensed!G6/SUM(Use_Condensed!$C6:$J6))</f>
        <v>0</v>
      </c>
      <c r="O21" s="41">
        <f t="shared" si="0"/>
        <v>0</v>
      </c>
      <c r="P21" s="41">
        <f t="shared" si="1"/>
        <v>0.90028854906986588</v>
      </c>
      <c r="Q21" s="41">
        <f t="shared" si="2"/>
        <v>9.9711450930134046E-2</v>
      </c>
      <c r="R21" s="41">
        <f t="shared" si="3"/>
        <v>0</v>
      </c>
      <c r="S21" s="42">
        <f t="shared" si="6"/>
        <v>0</v>
      </c>
      <c r="T21" s="42">
        <f t="shared" si="4"/>
        <v>0</v>
      </c>
      <c r="U21" s="42">
        <f t="shared" si="4"/>
        <v>0</v>
      </c>
      <c r="V21" s="42">
        <f t="shared" si="4"/>
        <v>0</v>
      </c>
      <c r="W21" s="42">
        <f t="shared" si="4"/>
        <v>0</v>
      </c>
    </row>
    <row r="22" spans="1:23" x14ac:dyDescent="0.25">
      <c r="A22" s="3">
        <v>6</v>
      </c>
      <c r="B22" s="58" t="s">
        <v>85</v>
      </c>
      <c r="C22" s="26">
        <f>Use_Condensed!M7</f>
        <v>4886714</v>
      </c>
      <c r="D22" s="26">
        <f>C22-'Imports Calculations'!C20</f>
        <v>4886714</v>
      </c>
      <c r="E22" s="26">
        <f>Use_Condensed!K7</f>
        <v>0</v>
      </c>
      <c r="F22" s="26">
        <f t="shared" si="5"/>
        <v>4886714</v>
      </c>
      <c r="G22" s="26">
        <f>$F22*(Use_Condensed!I7/SUM(Use_Condensed!$C7:$J7))</f>
        <v>371722.56663933664</v>
      </c>
      <c r="H22" s="26">
        <f>$F22*(Use_Condensed!H7/SUM(Use_Condensed!$C7:$J7))</f>
        <v>2528963.6891568508</v>
      </c>
      <c r="I22" s="26">
        <f>$F22*(Use_Condensed!J7/SUM(Use_Condensed!$C7:$J7))</f>
        <v>1986027.7442038127</v>
      </c>
      <c r="J22" s="26">
        <f>$F22*(Use_Condensed!C7/SUM(Use_Condensed!$C7:$J7))</f>
        <v>0</v>
      </c>
      <c r="K22" s="26">
        <f>$F22*(Use_Condensed!D7/SUM(Use_Condensed!$C7:$J7))</f>
        <v>0</v>
      </c>
      <c r="L22" s="26">
        <f>$F22*(Use_Condensed!E7/SUM(Use_Condensed!$C7:$J7))</f>
        <v>0</v>
      </c>
      <c r="M22" s="26">
        <f>$F22*(Use_Condensed!F7/SUM(Use_Condensed!$C7:$J7))</f>
        <v>0</v>
      </c>
      <c r="N22" s="26">
        <f>$F22*(Use_Condensed!G7/SUM(Use_Condensed!$C7:$J7))</f>
        <v>0</v>
      </c>
      <c r="O22" s="41">
        <f t="shared" si="0"/>
        <v>7.60680012456912E-2</v>
      </c>
      <c r="P22" s="41">
        <f t="shared" si="1"/>
        <v>0.51751825237917559</v>
      </c>
      <c r="Q22" s="41">
        <f t="shared" si="2"/>
        <v>0.40641374637513322</v>
      </c>
      <c r="R22" s="41">
        <f t="shared" si="3"/>
        <v>0</v>
      </c>
      <c r="S22" s="42">
        <f t="shared" si="6"/>
        <v>0</v>
      </c>
      <c r="T22" s="42">
        <f t="shared" si="4"/>
        <v>0</v>
      </c>
      <c r="U22" s="42">
        <f t="shared" si="4"/>
        <v>0</v>
      </c>
      <c r="V22" s="42">
        <f t="shared" si="4"/>
        <v>0</v>
      </c>
      <c r="W22" s="42">
        <f t="shared" si="4"/>
        <v>0</v>
      </c>
    </row>
    <row r="23" spans="1:23" x14ac:dyDescent="0.25">
      <c r="A23" s="3">
        <v>7</v>
      </c>
      <c r="B23" s="58" t="s">
        <v>86</v>
      </c>
      <c r="C23" s="26">
        <f>Use_Condensed!M8</f>
        <v>3305372</v>
      </c>
      <c r="D23" s="26">
        <f>C23-'Imports Calculations'!C21</f>
        <v>3305372</v>
      </c>
      <c r="E23" s="26">
        <f>Use_Condensed!K8</f>
        <v>401970</v>
      </c>
      <c r="F23" s="26">
        <f t="shared" si="5"/>
        <v>2903402</v>
      </c>
      <c r="G23" s="26">
        <f>$F23*(Use_Condensed!I8/SUM(Use_Condensed!$C8:$J8))</f>
        <v>0</v>
      </c>
      <c r="H23" s="26">
        <f>$F23*(Use_Condensed!H8/SUM(Use_Condensed!$C8:$J8))</f>
        <v>747217</v>
      </c>
      <c r="I23" s="26">
        <f>$F23*(Use_Condensed!J8/SUM(Use_Condensed!$C8:$J8))</f>
        <v>2156185</v>
      </c>
      <c r="J23" s="26">
        <f>$F23*(Use_Condensed!C8/SUM(Use_Condensed!$C8:$J8))</f>
        <v>0</v>
      </c>
      <c r="K23" s="26">
        <f>$F23*(Use_Condensed!D8/SUM(Use_Condensed!$C8:$J8))</f>
        <v>0</v>
      </c>
      <c r="L23" s="26">
        <f>$F23*(Use_Condensed!E8/SUM(Use_Condensed!$C8:$J8))</f>
        <v>0</v>
      </c>
      <c r="M23" s="26">
        <f>$F23*(Use_Condensed!F8/SUM(Use_Condensed!$C8:$J8))</f>
        <v>0</v>
      </c>
      <c r="N23" s="26">
        <f>$F23*(Use_Condensed!G8/SUM(Use_Condensed!$C8:$J8))</f>
        <v>0</v>
      </c>
      <c r="O23" s="41">
        <f t="shared" si="0"/>
        <v>0</v>
      </c>
      <c r="P23" s="41">
        <f t="shared" si="1"/>
        <v>0.22606139339233225</v>
      </c>
      <c r="Q23" s="41">
        <f t="shared" si="2"/>
        <v>0.65232748386565864</v>
      </c>
      <c r="R23" s="41">
        <f t="shared" si="3"/>
        <v>0.12161112274200907</v>
      </c>
      <c r="S23" s="42">
        <f t="shared" si="6"/>
        <v>0</v>
      </c>
      <c r="T23" s="42">
        <f t="shared" si="4"/>
        <v>0</v>
      </c>
      <c r="U23" s="42">
        <f t="shared" si="4"/>
        <v>0</v>
      </c>
      <c r="V23" s="42">
        <f t="shared" si="4"/>
        <v>0</v>
      </c>
      <c r="W23" s="42">
        <f t="shared" si="4"/>
        <v>0</v>
      </c>
    </row>
    <row r="24" spans="1:23" x14ac:dyDescent="0.25">
      <c r="A24" s="3">
        <v>8</v>
      </c>
      <c r="B24" s="58" t="s">
        <v>87</v>
      </c>
      <c r="C24" s="26">
        <f>Use_Condensed!M9</f>
        <v>3255436</v>
      </c>
      <c r="D24" s="26">
        <f>C24-'Imports Calculations'!C22</f>
        <v>3254487</v>
      </c>
      <c r="E24" s="26">
        <f>Use_Condensed!K9</f>
        <v>13378</v>
      </c>
      <c r="F24" s="26">
        <f t="shared" si="5"/>
        <v>3241109</v>
      </c>
      <c r="G24" s="26">
        <f>$F24*(Use_Condensed!I9/SUM(Use_Condensed!$C9:$J9))</f>
        <v>0</v>
      </c>
      <c r="H24" s="26">
        <f>$F24*(Use_Condensed!H9/SUM(Use_Condensed!$C9:$J9))</f>
        <v>2852714.7222381588</v>
      </c>
      <c r="I24" s="26">
        <f>$F24*(Use_Condensed!J9/SUM(Use_Condensed!$C9:$J9))</f>
        <v>388394.27776184137</v>
      </c>
      <c r="J24" s="26">
        <f>$F24*(Use_Condensed!C9/SUM(Use_Condensed!$C9:$J9))</f>
        <v>0</v>
      </c>
      <c r="K24" s="26">
        <f>$F24*(Use_Condensed!D9/SUM(Use_Condensed!$C9:$J9))</f>
        <v>0</v>
      </c>
      <c r="L24" s="26">
        <f>$F24*(Use_Condensed!E9/SUM(Use_Condensed!$C9:$J9))</f>
        <v>0</v>
      </c>
      <c r="M24" s="26">
        <f>$F24*(Use_Condensed!F9/SUM(Use_Condensed!$C9:$J9))</f>
        <v>0</v>
      </c>
      <c r="N24" s="26">
        <f>$F24*(Use_Condensed!G9/SUM(Use_Condensed!$C9:$J9))</f>
        <v>0</v>
      </c>
      <c r="O24" s="41">
        <f t="shared" si="0"/>
        <v>0</v>
      </c>
      <c r="P24" s="41">
        <f t="shared" si="1"/>
        <v>0.87654820014280554</v>
      </c>
      <c r="Q24" s="41">
        <f t="shared" si="2"/>
        <v>0.11934116736734281</v>
      </c>
      <c r="R24" s="41">
        <f t="shared" si="3"/>
        <v>4.110632489851703E-3</v>
      </c>
      <c r="S24" s="42">
        <f t="shared" si="6"/>
        <v>0</v>
      </c>
      <c r="T24" s="42">
        <f t="shared" si="4"/>
        <v>0</v>
      </c>
      <c r="U24" s="42">
        <f t="shared" si="4"/>
        <v>0</v>
      </c>
      <c r="V24" s="42">
        <f t="shared" si="4"/>
        <v>0</v>
      </c>
      <c r="W24" s="42">
        <f t="shared" si="4"/>
        <v>0</v>
      </c>
    </row>
    <row r="25" spans="1:23" x14ac:dyDescent="0.25">
      <c r="A25" s="3">
        <v>9</v>
      </c>
      <c r="B25" s="58" t="s">
        <v>88</v>
      </c>
      <c r="C25" s="26">
        <f>Use_Condensed!M10</f>
        <v>6043778</v>
      </c>
      <c r="D25" s="26">
        <f>C25-'Imports Calculations'!C23</f>
        <v>6012143</v>
      </c>
      <c r="E25" s="26">
        <f>Use_Condensed!K10</f>
        <v>395717</v>
      </c>
      <c r="F25" s="26">
        <f t="shared" si="5"/>
        <v>5616426</v>
      </c>
      <c r="G25" s="26">
        <f>$F25*(Use_Condensed!I10/SUM(Use_Condensed!$C10:$J10))</f>
        <v>0</v>
      </c>
      <c r="H25" s="26">
        <f>$F25*(Use_Condensed!H10/SUM(Use_Condensed!$C10:$J10))</f>
        <v>4172047.5850069607</v>
      </c>
      <c r="I25" s="26">
        <f>$F25*(Use_Condensed!J10/SUM(Use_Condensed!$C10:$J10))</f>
        <v>1444378.4149930391</v>
      </c>
      <c r="J25" s="26">
        <f>$F25*(Use_Condensed!C10/SUM(Use_Condensed!$C10:$J10))</f>
        <v>0</v>
      </c>
      <c r="K25" s="26">
        <f>$F25*(Use_Condensed!D10/SUM(Use_Condensed!$C10:$J10))</f>
        <v>0</v>
      </c>
      <c r="L25" s="26">
        <f>$F25*(Use_Condensed!E10/SUM(Use_Condensed!$C10:$J10))</f>
        <v>0</v>
      </c>
      <c r="M25" s="26">
        <f>$F25*(Use_Condensed!F10/SUM(Use_Condensed!$C10:$J10))</f>
        <v>0</v>
      </c>
      <c r="N25" s="26">
        <f>$F25*(Use_Condensed!G10/SUM(Use_Condensed!$C10:$J10))</f>
        <v>0</v>
      </c>
      <c r="O25" s="41">
        <f t="shared" si="0"/>
        <v>0</v>
      </c>
      <c r="P25" s="41">
        <f t="shared" si="1"/>
        <v>0.69393685163625696</v>
      </c>
      <c r="Q25" s="41">
        <f t="shared" si="2"/>
        <v>0.24024352298224427</v>
      </c>
      <c r="R25" s="41">
        <f t="shared" si="3"/>
        <v>6.5819625381498742E-2</v>
      </c>
      <c r="S25" s="42">
        <f t="shared" si="6"/>
        <v>0</v>
      </c>
      <c r="T25" s="42">
        <f t="shared" si="4"/>
        <v>0</v>
      </c>
      <c r="U25" s="42">
        <f t="shared" si="4"/>
        <v>0</v>
      </c>
      <c r="V25" s="42">
        <f t="shared" si="4"/>
        <v>0</v>
      </c>
      <c r="W25" s="42">
        <f t="shared" si="4"/>
        <v>0</v>
      </c>
    </row>
    <row r="26" spans="1:23" x14ac:dyDescent="0.25">
      <c r="A26" s="3">
        <v>10</v>
      </c>
      <c r="B26" s="58" t="s">
        <v>89</v>
      </c>
      <c r="C26" s="26">
        <f>Use_Condensed!M11</f>
        <v>8258586</v>
      </c>
      <c r="D26" s="26">
        <f>C26-'Imports Calculations'!C24</f>
        <v>8258586</v>
      </c>
      <c r="E26" s="26">
        <f>Use_Condensed!K11</f>
        <v>98</v>
      </c>
      <c r="F26" s="26">
        <f t="shared" si="5"/>
        <v>8258488</v>
      </c>
      <c r="G26" s="26">
        <f>$F26*(Use_Condensed!I11/SUM(Use_Condensed!$C11:$J11))</f>
        <v>0</v>
      </c>
      <c r="H26" s="26">
        <f>$F26*(Use_Condensed!H11/SUM(Use_Condensed!$C11:$J11))</f>
        <v>8258488</v>
      </c>
      <c r="I26" s="26">
        <f>$F26*(Use_Condensed!J11/SUM(Use_Condensed!$C11:$J11))</f>
        <v>0</v>
      </c>
      <c r="J26" s="26">
        <f>$F26*(Use_Condensed!C11/SUM(Use_Condensed!$C11:$J11))</f>
        <v>0</v>
      </c>
      <c r="K26" s="26">
        <f>$F26*(Use_Condensed!D11/SUM(Use_Condensed!$C11:$J11))</f>
        <v>0</v>
      </c>
      <c r="L26" s="26">
        <f>$F26*(Use_Condensed!E11/SUM(Use_Condensed!$C11:$J11))</f>
        <v>0</v>
      </c>
      <c r="M26" s="26">
        <f>$F26*(Use_Condensed!F11/SUM(Use_Condensed!$C11:$J11))</f>
        <v>0</v>
      </c>
      <c r="N26" s="26">
        <f>$F26*(Use_Condensed!G11/SUM(Use_Condensed!$C11:$J11))</f>
        <v>0</v>
      </c>
      <c r="O26" s="41">
        <f t="shared" si="0"/>
        <v>0</v>
      </c>
      <c r="P26" s="41">
        <f t="shared" si="1"/>
        <v>0.99998813356184701</v>
      </c>
      <c r="Q26" s="41">
        <f t="shared" si="2"/>
        <v>0</v>
      </c>
      <c r="R26" s="41">
        <f t="shared" si="3"/>
        <v>1.1866438152971949E-5</v>
      </c>
      <c r="S26" s="42">
        <f t="shared" si="6"/>
        <v>0</v>
      </c>
      <c r="T26" s="42">
        <f t="shared" si="4"/>
        <v>0</v>
      </c>
      <c r="U26" s="42">
        <f t="shared" si="4"/>
        <v>0</v>
      </c>
      <c r="V26" s="42">
        <f t="shared" si="4"/>
        <v>0</v>
      </c>
      <c r="W26" s="42">
        <f t="shared" si="4"/>
        <v>0</v>
      </c>
    </row>
    <row r="27" spans="1:23" x14ac:dyDescent="0.25">
      <c r="A27" s="3">
        <v>11</v>
      </c>
      <c r="B27" s="58" t="s">
        <v>90</v>
      </c>
      <c r="C27" s="26">
        <f>Use_Condensed!M12</f>
        <v>1113570</v>
      </c>
      <c r="D27" s="26">
        <f>C27-'Imports Calculations'!C25</f>
        <v>1061152</v>
      </c>
      <c r="E27" s="26">
        <f>Use_Condensed!K12</f>
        <v>12178</v>
      </c>
      <c r="F27" s="26">
        <f t="shared" si="5"/>
        <v>1048974</v>
      </c>
      <c r="G27" s="26">
        <f>$F27*(Use_Condensed!I12/SUM(Use_Condensed!$C12:$J12))</f>
        <v>0</v>
      </c>
      <c r="H27" s="26">
        <f>$F27*(Use_Condensed!H12/SUM(Use_Condensed!$C12:$J12))</f>
        <v>1048974</v>
      </c>
      <c r="I27" s="26">
        <f>$F27*(Use_Condensed!J12/SUM(Use_Condensed!$C12:$J12))</f>
        <v>0</v>
      </c>
      <c r="J27" s="26">
        <f>$F27*(Use_Condensed!C12/SUM(Use_Condensed!$C12:$J12))</f>
        <v>0</v>
      </c>
      <c r="K27" s="26">
        <f>$F27*(Use_Condensed!D12/SUM(Use_Condensed!$C12:$J12))</f>
        <v>0</v>
      </c>
      <c r="L27" s="26">
        <f>$F27*(Use_Condensed!E12/SUM(Use_Condensed!$C12:$J12))</f>
        <v>0</v>
      </c>
      <c r="M27" s="26">
        <f>$F27*(Use_Condensed!F12/SUM(Use_Condensed!$C12:$J12))</f>
        <v>0</v>
      </c>
      <c r="N27" s="26">
        <f>$F27*(Use_Condensed!G12/SUM(Use_Condensed!$C12:$J12))</f>
        <v>0</v>
      </c>
      <c r="O27" s="41">
        <f t="shared" si="0"/>
        <v>0</v>
      </c>
      <c r="P27" s="41">
        <f t="shared" si="1"/>
        <v>0.98852379300986093</v>
      </c>
      <c r="Q27" s="41">
        <f t="shared" si="2"/>
        <v>0</v>
      </c>
      <c r="R27" s="41">
        <f t="shared" si="3"/>
        <v>1.1476206990139019E-2</v>
      </c>
      <c r="S27" s="42">
        <f t="shared" si="6"/>
        <v>0</v>
      </c>
      <c r="T27" s="42">
        <f t="shared" si="4"/>
        <v>0</v>
      </c>
      <c r="U27" s="42">
        <f t="shared" si="4"/>
        <v>0</v>
      </c>
      <c r="V27" s="42">
        <f t="shared" si="4"/>
        <v>0</v>
      </c>
      <c r="W27" s="42">
        <f t="shared" si="4"/>
        <v>0</v>
      </c>
    </row>
    <row r="28" spans="1:23" x14ac:dyDescent="0.25">
      <c r="A28" s="3">
        <v>12</v>
      </c>
      <c r="B28" s="58" t="s">
        <v>91</v>
      </c>
      <c r="C28" s="26">
        <f>Use_Condensed!M13</f>
        <v>10265498</v>
      </c>
      <c r="D28" s="26">
        <f>C28-'Imports Calculations'!C26</f>
        <v>10265498</v>
      </c>
      <c r="E28" s="26">
        <f>Use_Condensed!K13</f>
        <v>440</v>
      </c>
      <c r="F28" s="26">
        <f t="shared" si="5"/>
        <v>10265058</v>
      </c>
      <c r="G28" s="26">
        <f>$F28*(Use_Condensed!I13/SUM(Use_Condensed!$C13:$J13))</f>
        <v>0</v>
      </c>
      <c r="H28" s="26">
        <f>$F28*(Use_Condensed!H13/SUM(Use_Condensed!$C13:$J13))</f>
        <v>10065271</v>
      </c>
      <c r="I28" s="26">
        <f>$F28*(Use_Condensed!J13/SUM(Use_Condensed!$C13:$J13))</f>
        <v>199786.99999999997</v>
      </c>
      <c r="J28" s="26">
        <f>$F28*(Use_Condensed!C13/SUM(Use_Condensed!$C13:$J13))</f>
        <v>0</v>
      </c>
      <c r="K28" s="26">
        <f>$F28*(Use_Condensed!D13/SUM(Use_Condensed!$C13:$J13))</f>
        <v>0</v>
      </c>
      <c r="L28" s="26">
        <f>$F28*(Use_Condensed!E13/SUM(Use_Condensed!$C13:$J13))</f>
        <v>0</v>
      </c>
      <c r="M28" s="26">
        <f>$F28*(Use_Condensed!F13/SUM(Use_Condensed!$C13:$J13))</f>
        <v>0</v>
      </c>
      <c r="N28" s="26">
        <f>$F28*(Use_Condensed!G13/SUM(Use_Condensed!$C13:$J13))</f>
        <v>0</v>
      </c>
      <c r="O28" s="41">
        <f t="shared" si="0"/>
        <v>0</v>
      </c>
      <c r="P28" s="41">
        <f t="shared" si="1"/>
        <v>0.98049514986998199</v>
      </c>
      <c r="Q28" s="41">
        <f t="shared" si="2"/>
        <v>1.9461988108126851E-2</v>
      </c>
      <c r="R28" s="41">
        <f t="shared" si="3"/>
        <v>4.2862021891193201E-5</v>
      </c>
      <c r="S28" s="42">
        <f t="shared" si="6"/>
        <v>0</v>
      </c>
      <c r="T28" s="42">
        <f t="shared" si="4"/>
        <v>0</v>
      </c>
      <c r="U28" s="42">
        <f t="shared" si="4"/>
        <v>0</v>
      </c>
      <c r="V28" s="42">
        <f t="shared" si="4"/>
        <v>0</v>
      </c>
      <c r="W28" s="42">
        <f t="shared" si="4"/>
        <v>0</v>
      </c>
    </row>
    <row r="29" spans="1:23" x14ac:dyDescent="0.25">
      <c r="A29" s="3">
        <v>13</v>
      </c>
      <c r="B29" s="58" t="s">
        <v>92</v>
      </c>
      <c r="C29" s="26">
        <f>Use_Condensed!M14</f>
        <v>2274002</v>
      </c>
      <c r="D29" s="26">
        <f>C29-'Imports Calculations'!C27</f>
        <v>2273747</v>
      </c>
      <c r="E29" s="26">
        <f>Use_Condensed!K14</f>
        <v>10758</v>
      </c>
      <c r="F29" s="26">
        <f t="shared" si="5"/>
        <v>2262989</v>
      </c>
      <c r="G29" s="26">
        <f>$F29*(Use_Condensed!I14/SUM(Use_Condensed!$C14:$J14))</f>
        <v>0</v>
      </c>
      <c r="H29" s="26">
        <f>$F29*(Use_Condensed!H14/SUM(Use_Condensed!$C14:$J14))</f>
        <v>906156.89167893515</v>
      </c>
      <c r="I29" s="26">
        <f>$F29*(Use_Condensed!J14/SUM(Use_Condensed!$C14:$J14))</f>
        <v>1356832.1083210646</v>
      </c>
      <c r="J29" s="26">
        <f>$F29*(Use_Condensed!C14/SUM(Use_Condensed!$C14:$J14))</f>
        <v>0</v>
      </c>
      <c r="K29" s="26">
        <f>$F29*(Use_Condensed!D14/SUM(Use_Condensed!$C14:$J14))</f>
        <v>0</v>
      </c>
      <c r="L29" s="26">
        <f>$F29*(Use_Condensed!E14/SUM(Use_Condensed!$C14:$J14))</f>
        <v>0</v>
      </c>
      <c r="M29" s="26">
        <f>$F29*(Use_Condensed!F14/SUM(Use_Condensed!$C14:$J14))</f>
        <v>0</v>
      </c>
      <c r="N29" s="26">
        <f>$F29*(Use_Condensed!G14/SUM(Use_Condensed!$C14:$J14))</f>
        <v>0</v>
      </c>
      <c r="O29" s="41">
        <f t="shared" si="0"/>
        <v>0</v>
      </c>
      <c r="P29" s="41">
        <f t="shared" si="1"/>
        <v>0.3985302197997117</v>
      </c>
      <c r="Q29" s="41">
        <f t="shared" si="2"/>
        <v>0.59673838308354654</v>
      </c>
      <c r="R29" s="41">
        <f t="shared" si="3"/>
        <v>4.7313971167416606E-3</v>
      </c>
      <c r="S29" s="42">
        <f t="shared" si="6"/>
        <v>0</v>
      </c>
      <c r="T29" s="42">
        <f t="shared" si="4"/>
        <v>0</v>
      </c>
      <c r="U29" s="42">
        <f t="shared" si="4"/>
        <v>0</v>
      </c>
      <c r="V29" s="42">
        <f t="shared" si="4"/>
        <v>0</v>
      </c>
      <c r="W29" s="42">
        <f t="shared" si="4"/>
        <v>0</v>
      </c>
    </row>
    <row r="30" spans="1:23" x14ac:dyDescent="0.25">
      <c r="A30" s="3">
        <v>14</v>
      </c>
      <c r="B30" s="58" t="s">
        <v>93</v>
      </c>
      <c r="C30" s="26">
        <f>Use_Condensed!M15</f>
        <v>1377979</v>
      </c>
      <c r="D30" s="26">
        <f>C30-'Imports Calculations'!C28</f>
        <v>1377979</v>
      </c>
      <c r="E30" s="26">
        <f>Use_Condensed!K15</f>
        <v>0</v>
      </c>
      <c r="F30" s="26">
        <f t="shared" si="5"/>
        <v>1377979</v>
      </c>
      <c r="G30" s="26">
        <f>$F30*(Use_Condensed!I15/SUM(Use_Condensed!$C15:$J15))</f>
        <v>0</v>
      </c>
      <c r="H30" s="26">
        <f>$F30*(Use_Condensed!H15/SUM(Use_Condensed!$C15:$J15))</f>
        <v>1377979</v>
      </c>
      <c r="I30" s="26">
        <f>$F30*(Use_Condensed!J15/SUM(Use_Condensed!$C15:$J15))</f>
        <v>0</v>
      </c>
      <c r="J30" s="26">
        <f>$F30*(Use_Condensed!C15/SUM(Use_Condensed!$C15:$J15))</f>
        <v>0</v>
      </c>
      <c r="K30" s="26">
        <f>$F30*(Use_Condensed!D15/SUM(Use_Condensed!$C15:$J15))</f>
        <v>0</v>
      </c>
      <c r="L30" s="26">
        <f>$F30*(Use_Condensed!E15/SUM(Use_Condensed!$C15:$J15))</f>
        <v>0</v>
      </c>
      <c r="M30" s="26">
        <f>$F30*(Use_Condensed!F15/SUM(Use_Condensed!$C15:$J15))</f>
        <v>0</v>
      </c>
      <c r="N30" s="26">
        <f>$F30*(Use_Condensed!G15/SUM(Use_Condensed!$C15:$J15))</f>
        <v>0</v>
      </c>
      <c r="O30" s="41">
        <f t="shared" si="0"/>
        <v>0</v>
      </c>
      <c r="P30" s="41">
        <f t="shared" si="1"/>
        <v>1</v>
      </c>
      <c r="Q30" s="41">
        <f t="shared" si="2"/>
        <v>0</v>
      </c>
      <c r="R30" s="41">
        <f t="shared" si="3"/>
        <v>0</v>
      </c>
      <c r="S30" s="42">
        <f t="shared" si="6"/>
        <v>0</v>
      </c>
      <c r="T30" s="42">
        <f t="shared" si="4"/>
        <v>0</v>
      </c>
      <c r="U30" s="42">
        <f t="shared" si="4"/>
        <v>0</v>
      </c>
      <c r="V30" s="42">
        <f t="shared" si="4"/>
        <v>0</v>
      </c>
      <c r="W30" s="42">
        <f t="shared" si="4"/>
        <v>0</v>
      </c>
    </row>
    <row r="31" spans="1:23" x14ac:dyDescent="0.25">
      <c r="A31" s="3">
        <v>15</v>
      </c>
      <c r="B31" s="58" t="s">
        <v>94</v>
      </c>
      <c r="C31" s="26">
        <f>Use_Condensed!M16</f>
        <v>1447927</v>
      </c>
      <c r="D31" s="26">
        <f>C31-'Imports Calculations'!C29</f>
        <v>1447927</v>
      </c>
      <c r="E31" s="26">
        <f>Use_Condensed!K16</f>
        <v>0</v>
      </c>
      <c r="F31" s="26">
        <f t="shared" si="5"/>
        <v>1447927</v>
      </c>
      <c r="G31" s="26">
        <f>$F31*(Use_Condensed!I16/SUM(Use_Condensed!$C16:$J16))</f>
        <v>0</v>
      </c>
      <c r="H31" s="26">
        <f>$F31*(Use_Condensed!H16/SUM(Use_Condensed!$C16:$J16))</f>
        <v>1447927</v>
      </c>
      <c r="I31" s="26">
        <f>$F31*(Use_Condensed!J16/SUM(Use_Condensed!$C16:$J16))</f>
        <v>0</v>
      </c>
      <c r="J31" s="26">
        <f>$F31*(Use_Condensed!C16/SUM(Use_Condensed!$C16:$J16))</f>
        <v>0</v>
      </c>
      <c r="K31" s="26">
        <f>$F31*(Use_Condensed!D16/SUM(Use_Condensed!$C16:$J16))</f>
        <v>0</v>
      </c>
      <c r="L31" s="26">
        <f>$F31*(Use_Condensed!E16/SUM(Use_Condensed!$C16:$J16))</f>
        <v>0</v>
      </c>
      <c r="M31" s="26">
        <f>$F31*(Use_Condensed!F16/SUM(Use_Condensed!$C16:$J16))</f>
        <v>0</v>
      </c>
      <c r="N31" s="26">
        <f>$F31*(Use_Condensed!G16/SUM(Use_Condensed!$C16:$J16))</f>
        <v>0</v>
      </c>
      <c r="O31" s="41">
        <f t="shared" si="0"/>
        <v>0</v>
      </c>
      <c r="P31" s="41">
        <f t="shared" si="1"/>
        <v>1</v>
      </c>
      <c r="Q31" s="41">
        <f t="shared" si="2"/>
        <v>0</v>
      </c>
      <c r="R31" s="41">
        <f t="shared" si="3"/>
        <v>0</v>
      </c>
      <c r="S31" s="42">
        <f t="shared" si="6"/>
        <v>0</v>
      </c>
      <c r="T31" s="42">
        <f t="shared" si="4"/>
        <v>0</v>
      </c>
      <c r="U31" s="42">
        <f t="shared" si="4"/>
        <v>0</v>
      </c>
      <c r="V31" s="42">
        <f t="shared" si="4"/>
        <v>0</v>
      </c>
      <c r="W31" s="42">
        <f t="shared" si="4"/>
        <v>0</v>
      </c>
    </row>
    <row r="32" spans="1:23" x14ac:dyDescent="0.25">
      <c r="A32" s="3">
        <v>16</v>
      </c>
      <c r="B32" s="58" t="s">
        <v>95</v>
      </c>
      <c r="C32" s="26">
        <f>Use_Condensed!M17</f>
        <v>1031015</v>
      </c>
      <c r="D32" s="26">
        <f>C32-'Imports Calculations'!C30</f>
        <v>972563</v>
      </c>
      <c r="E32" s="26">
        <f>Use_Condensed!K17</f>
        <v>0</v>
      </c>
      <c r="F32" s="26">
        <f t="shared" si="5"/>
        <v>972563</v>
      </c>
      <c r="G32" s="26">
        <f>$F32*(Use_Condensed!I17/SUM(Use_Condensed!$C17:$J17))</f>
        <v>0</v>
      </c>
      <c r="H32" s="26">
        <f>$F32*(Use_Condensed!H17/SUM(Use_Condensed!$C17:$J17))</f>
        <v>972563</v>
      </c>
      <c r="I32" s="26">
        <f>$F32*(Use_Condensed!J17/SUM(Use_Condensed!$C17:$J17))</f>
        <v>0</v>
      </c>
      <c r="J32" s="26">
        <f>$F32*(Use_Condensed!C17/SUM(Use_Condensed!$C17:$J17))</f>
        <v>0</v>
      </c>
      <c r="K32" s="26">
        <f>$F32*(Use_Condensed!D17/SUM(Use_Condensed!$C17:$J17))</f>
        <v>0</v>
      </c>
      <c r="L32" s="26">
        <f>$F32*(Use_Condensed!E17/SUM(Use_Condensed!$C17:$J17))</f>
        <v>0</v>
      </c>
      <c r="M32" s="26">
        <f>$F32*(Use_Condensed!F17/SUM(Use_Condensed!$C17:$J17))</f>
        <v>0</v>
      </c>
      <c r="N32" s="26">
        <f>$F32*(Use_Condensed!G17/SUM(Use_Condensed!$C17:$J17))</f>
        <v>0</v>
      </c>
      <c r="O32" s="41">
        <f t="shared" si="0"/>
        <v>0</v>
      </c>
      <c r="P32" s="41">
        <f t="shared" si="1"/>
        <v>1</v>
      </c>
      <c r="Q32" s="41">
        <f t="shared" si="2"/>
        <v>0</v>
      </c>
      <c r="R32" s="41">
        <f t="shared" si="3"/>
        <v>0</v>
      </c>
      <c r="S32" s="42">
        <f t="shared" si="6"/>
        <v>0</v>
      </c>
      <c r="T32" s="42">
        <f t="shared" si="4"/>
        <v>0</v>
      </c>
      <c r="U32" s="42">
        <f t="shared" si="4"/>
        <v>0</v>
      </c>
      <c r="V32" s="42">
        <f t="shared" si="4"/>
        <v>0</v>
      </c>
      <c r="W32" s="42">
        <f t="shared" si="4"/>
        <v>0</v>
      </c>
    </row>
    <row r="33" spans="1:23" x14ac:dyDescent="0.25">
      <c r="A33" s="3">
        <v>17</v>
      </c>
      <c r="B33" s="58" t="s">
        <v>96</v>
      </c>
      <c r="C33" s="26">
        <f>Use_Condensed!M18</f>
        <v>745982</v>
      </c>
      <c r="D33" s="26">
        <f>C33-'Imports Calculations'!C31</f>
        <v>745982</v>
      </c>
      <c r="E33" s="26">
        <f>Use_Condensed!K18</f>
        <v>0</v>
      </c>
      <c r="F33" s="26">
        <f t="shared" si="5"/>
        <v>745982</v>
      </c>
      <c r="G33" s="26">
        <f>$F33*(Use_Condensed!I18/SUM(Use_Condensed!$C18:$J18))</f>
        <v>0</v>
      </c>
      <c r="H33" s="26">
        <f>$F33*(Use_Condensed!H18/SUM(Use_Condensed!$C18:$J18))</f>
        <v>745982</v>
      </c>
      <c r="I33" s="26">
        <f>$F33*(Use_Condensed!J18/SUM(Use_Condensed!$C18:$J18))</f>
        <v>0</v>
      </c>
      <c r="J33" s="26">
        <f>$F33*(Use_Condensed!C18/SUM(Use_Condensed!$C18:$J18))</f>
        <v>0</v>
      </c>
      <c r="K33" s="26">
        <f>$F33*(Use_Condensed!D18/SUM(Use_Condensed!$C18:$J18))</f>
        <v>0</v>
      </c>
      <c r="L33" s="26">
        <f>$F33*(Use_Condensed!E18/SUM(Use_Condensed!$C18:$J18))</f>
        <v>0</v>
      </c>
      <c r="M33" s="26">
        <f>$F33*(Use_Condensed!F18/SUM(Use_Condensed!$C18:$J18))</f>
        <v>0</v>
      </c>
      <c r="N33" s="26">
        <f>$F33*(Use_Condensed!G18/SUM(Use_Condensed!$C18:$J18))</f>
        <v>0</v>
      </c>
      <c r="O33" s="41">
        <f t="shared" si="0"/>
        <v>0</v>
      </c>
      <c r="P33" s="41">
        <f t="shared" si="1"/>
        <v>1</v>
      </c>
      <c r="Q33" s="41">
        <f t="shared" si="2"/>
        <v>0</v>
      </c>
      <c r="R33" s="41">
        <f t="shared" si="3"/>
        <v>0</v>
      </c>
      <c r="S33" s="42">
        <f t="shared" si="6"/>
        <v>0</v>
      </c>
      <c r="T33" s="42">
        <f t="shared" si="6"/>
        <v>0</v>
      </c>
      <c r="U33" s="42">
        <f t="shared" si="6"/>
        <v>0</v>
      </c>
      <c r="V33" s="42">
        <f t="shared" si="6"/>
        <v>0</v>
      </c>
      <c r="W33" s="42">
        <f t="shared" si="6"/>
        <v>0</v>
      </c>
    </row>
    <row r="34" spans="1:23" x14ac:dyDescent="0.25">
      <c r="A34" s="3">
        <v>18</v>
      </c>
      <c r="B34" s="58" t="s">
        <v>97</v>
      </c>
      <c r="C34" s="26">
        <f>Use_Condensed!M19</f>
        <v>27430702</v>
      </c>
      <c r="D34" s="26">
        <f>C34-'Imports Calculations'!C32</f>
        <v>27136861</v>
      </c>
      <c r="E34" s="26">
        <f>Use_Condensed!K19</f>
        <v>428988</v>
      </c>
      <c r="F34" s="26">
        <f t="shared" si="5"/>
        <v>26707873</v>
      </c>
      <c r="G34" s="26">
        <f>$F34*(Use_Condensed!I19/SUM(Use_Condensed!$C19:$J19))</f>
        <v>136525.93662920807</v>
      </c>
      <c r="H34" s="26">
        <f>$F34*(Use_Condensed!H19/SUM(Use_Condensed!$C19:$J19))</f>
        <v>1488302.6396776517</v>
      </c>
      <c r="I34" s="26">
        <f>$F34*(Use_Condensed!J19/SUM(Use_Condensed!$C19:$J19))</f>
        <v>25083044.423693143</v>
      </c>
      <c r="J34" s="26">
        <f>$F34*(Use_Condensed!C19/SUM(Use_Condensed!$C19:$J19))</f>
        <v>0</v>
      </c>
      <c r="K34" s="26">
        <f>$F34*(Use_Condensed!D19/SUM(Use_Condensed!$C19:$J19))</f>
        <v>0</v>
      </c>
      <c r="L34" s="26">
        <f>$F34*(Use_Condensed!E19/SUM(Use_Condensed!$C19:$J19))</f>
        <v>0</v>
      </c>
      <c r="M34" s="26">
        <f>$F34*(Use_Condensed!F19/SUM(Use_Condensed!$C19:$J19))</f>
        <v>0</v>
      </c>
      <c r="N34" s="26">
        <f>$F34*(Use_Condensed!G19/SUM(Use_Condensed!$C19:$J19))</f>
        <v>0</v>
      </c>
      <c r="O34" s="41">
        <f t="shared" si="0"/>
        <v>5.0310143324685955E-3</v>
      </c>
      <c r="P34" s="41">
        <f t="shared" si="1"/>
        <v>5.4844318201639153E-2</v>
      </c>
      <c r="Q34" s="41">
        <f t="shared" si="2"/>
        <v>0.92431635419045488</v>
      </c>
      <c r="R34" s="41">
        <f t="shared" si="3"/>
        <v>1.580831327543742E-2</v>
      </c>
      <c r="S34" s="42">
        <f t="shared" si="6"/>
        <v>0</v>
      </c>
      <c r="T34" s="42">
        <f t="shared" si="6"/>
        <v>0</v>
      </c>
      <c r="U34" s="42">
        <f t="shared" si="6"/>
        <v>0</v>
      </c>
      <c r="V34" s="42">
        <f t="shared" si="6"/>
        <v>0</v>
      </c>
      <c r="W34" s="42">
        <f t="shared" si="6"/>
        <v>0</v>
      </c>
    </row>
    <row r="35" spans="1:23" x14ac:dyDescent="0.25">
      <c r="A35" s="3">
        <v>19</v>
      </c>
      <c r="B35" s="58" t="s">
        <v>98</v>
      </c>
      <c r="C35" s="26">
        <f>Use_Condensed!M20</f>
        <v>34676332</v>
      </c>
      <c r="D35" s="26">
        <f>C35-'Imports Calculations'!C33</f>
        <v>34491502</v>
      </c>
      <c r="E35" s="26">
        <f>Use_Condensed!K20</f>
        <v>767251</v>
      </c>
      <c r="F35" s="26">
        <f t="shared" si="5"/>
        <v>33724251</v>
      </c>
      <c r="G35" s="26">
        <f>$F35*(Use_Condensed!I20/SUM(Use_Condensed!$C20:$J20))</f>
        <v>636585.11519595585</v>
      </c>
      <c r="H35" s="26">
        <f>$F35*(Use_Condensed!H20/SUM(Use_Condensed!$C20:$J20))</f>
        <v>4678855.9414290525</v>
      </c>
      <c r="I35" s="26">
        <f>$F35*(Use_Condensed!J20/SUM(Use_Condensed!$C20:$J20))</f>
        <v>28408809.943374991</v>
      </c>
      <c r="J35" s="26">
        <f>$F35*(Use_Condensed!C20/SUM(Use_Condensed!$C20:$J20))</f>
        <v>0</v>
      </c>
      <c r="K35" s="26">
        <f>$F35*(Use_Condensed!D20/SUM(Use_Condensed!$C20:$J20))</f>
        <v>0</v>
      </c>
      <c r="L35" s="26">
        <f>$F35*(Use_Condensed!E20/SUM(Use_Condensed!$C20:$J20))</f>
        <v>0</v>
      </c>
      <c r="M35" s="26">
        <f>$F35*(Use_Condensed!F20/SUM(Use_Condensed!$C20:$J20))</f>
        <v>0</v>
      </c>
      <c r="N35" s="26">
        <f>$F35*(Use_Condensed!G20/SUM(Use_Condensed!$C20:$J20))</f>
        <v>0</v>
      </c>
      <c r="O35" s="41">
        <f t="shared" si="0"/>
        <v>1.8456288601057611E-2</v>
      </c>
      <c r="P35" s="41">
        <f t="shared" si="1"/>
        <v>0.13565242654347301</v>
      </c>
      <c r="Q35" s="41">
        <f t="shared" si="2"/>
        <v>0.82364664616156735</v>
      </c>
      <c r="R35" s="41">
        <f t="shared" si="3"/>
        <v>2.2244638693902051E-2</v>
      </c>
      <c r="S35" s="42">
        <f t="shared" si="6"/>
        <v>0</v>
      </c>
      <c r="T35" s="42">
        <f t="shared" si="6"/>
        <v>0</v>
      </c>
      <c r="U35" s="42">
        <f t="shared" si="6"/>
        <v>0</v>
      </c>
      <c r="V35" s="42">
        <f t="shared" si="6"/>
        <v>0</v>
      </c>
      <c r="W35" s="42">
        <f t="shared" si="6"/>
        <v>0</v>
      </c>
    </row>
    <row r="36" spans="1:23" x14ac:dyDescent="0.25">
      <c r="A36" s="3">
        <v>20</v>
      </c>
      <c r="B36" s="58" t="s">
        <v>99</v>
      </c>
      <c r="C36" s="26">
        <f>Use_Condensed!M21</f>
        <v>56736621</v>
      </c>
      <c r="D36" s="26">
        <f>C36-'Imports Calculations'!C34</f>
        <v>56255542</v>
      </c>
      <c r="E36" s="26">
        <f>Use_Condensed!K21</f>
        <v>487509</v>
      </c>
      <c r="F36" s="26">
        <f t="shared" si="5"/>
        <v>55768033</v>
      </c>
      <c r="G36" s="26">
        <f>$F36*(Use_Condensed!I21/SUM(Use_Condensed!$C21:$J21))</f>
        <v>322663.43374095834</v>
      </c>
      <c r="H36" s="26">
        <f>$F36*(Use_Condensed!H21/SUM(Use_Condensed!$C21:$J21))</f>
        <v>23207712.27976292</v>
      </c>
      <c r="I36" s="26">
        <f>$F36*(Use_Condensed!J21/SUM(Use_Condensed!$C21:$J21))</f>
        <v>31035481.181362431</v>
      </c>
      <c r="J36" s="26">
        <f>$F36*(Use_Condensed!C21/SUM(Use_Condensed!$C21:$J21))</f>
        <v>1202176.1051336937</v>
      </c>
      <c r="K36" s="26">
        <f>$F36*(Use_Condensed!D21/SUM(Use_Condensed!$C21:$J21))</f>
        <v>0</v>
      </c>
      <c r="L36" s="26">
        <f>$F36*(Use_Condensed!E21/SUM(Use_Condensed!$C21:$J21))</f>
        <v>0</v>
      </c>
      <c r="M36" s="26">
        <f>$F36*(Use_Condensed!F21/SUM(Use_Condensed!$C21:$J21))</f>
        <v>0</v>
      </c>
      <c r="N36" s="26">
        <f>$F36*(Use_Condensed!G21/SUM(Use_Condensed!$C21:$J21))</f>
        <v>0</v>
      </c>
      <c r="O36" s="41">
        <f t="shared" si="0"/>
        <v>5.7356737179949015E-3</v>
      </c>
      <c r="P36" s="41">
        <f t="shared" si="1"/>
        <v>0.41254090627662815</v>
      </c>
      <c r="Q36" s="41">
        <f t="shared" si="2"/>
        <v>0.5516875329609735</v>
      </c>
      <c r="R36" s="41">
        <f t="shared" si="3"/>
        <v>8.6659728565054092E-3</v>
      </c>
      <c r="S36" s="42">
        <f t="shared" si="6"/>
        <v>2.1369914187898034E-2</v>
      </c>
      <c r="T36" s="42">
        <f t="shared" si="6"/>
        <v>0</v>
      </c>
      <c r="U36" s="42">
        <f t="shared" si="6"/>
        <v>0</v>
      </c>
      <c r="V36" s="42">
        <f t="shared" si="6"/>
        <v>0</v>
      </c>
      <c r="W36" s="42">
        <f t="shared" si="6"/>
        <v>0</v>
      </c>
    </row>
    <row r="37" spans="1:23" x14ac:dyDescent="0.25">
      <c r="A37" s="3">
        <v>21</v>
      </c>
      <c r="B37" s="58" t="s">
        <v>100</v>
      </c>
      <c r="C37" s="26">
        <f>Use_Condensed!M22</f>
        <v>68750347</v>
      </c>
      <c r="D37" s="26">
        <f>C37-'Imports Calculations'!C35</f>
        <v>68750347</v>
      </c>
      <c r="E37" s="26">
        <f>Use_Condensed!K22</f>
        <v>0</v>
      </c>
      <c r="F37" s="26">
        <f t="shared" si="5"/>
        <v>68750347</v>
      </c>
      <c r="G37" s="26">
        <f>$F37*(Use_Condensed!I22/SUM(Use_Condensed!$C22:$J22))</f>
        <v>3475455</v>
      </c>
      <c r="H37" s="26">
        <f>$F37*(Use_Condensed!H22/SUM(Use_Condensed!$C22:$J22))</f>
        <v>36076872</v>
      </c>
      <c r="I37" s="26">
        <f>$F37*(Use_Condensed!J22/SUM(Use_Condensed!$C22:$J22))</f>
        <v>29198020</v>
      </c>
      <c r="J37" s="26">
        <f>$F37*(Use_Condensed!C22/SUM(Use_Condensed!$C22:$J22))</f>
        <v>0</v>
      </c>
      <c r="K37" s="26">
        <f>$F37*(Use_Condensed!D22/SUM(Use_Condensed!$C22:$J22))</f>
        <v>0</v>
      </c>
      <c r="L37" s="26">
        <f>$F37*(Use_Condensed!E22/SUM(Use_Condensed!$C22:$J22))</f>
        <v>0</v>
      </c>
      <c r="M37" s="26">
        <f>$F37*(Use_Condensed!F22/SUM(Use_Condensed!$C22:$J22))</f>
        <v>0</v>
      </c>
      <c r="N37" s="26">
        <f>$F37*(Use_Condensed!G22/SUM(Use_Condensed!$C22:$J22))</f>
        <v>0</v>
      </c>
      <c r="O37" s="41">
        <f t="shared" si="0"/>
        <v>5.0551817578462548E-2</v>
      </c>
      <c r="P37" s="41">
        <f t="shared" si="1"/>
        <v>0.52475185325246432</v>
      </c>
      <c r="Q37" s="41">
        <f t="shared" si="2"/>
        <v>0.42469632916907313</v>
      </c>
      <c r="R37" s="41">
        <f t="shared" si="3"/>
        <v>0</v>
      </c>
      <c r="S37" s="42">
        <f t="shared" si="6"/>
        <v>0</v>
      </c>
      <c r="T37" s="42">
        <f t="shared" si="6"/>
        <v>0</v>
      </c>
      <c r="U37" s="42">
        <f t="shared" si="6"/>
        <v>0</v>
      </c>
      <c r="V37" s="42">
        <f t="shared" si="6"/>
        <v>0</v>
      </c>
      <c r="W37" s="42">
        <f t="shared" si="6"/>
        <v>0</v>
      </c>
    </row>
    <row r="38" spans="1:23" x14ac:dyDescent="0.25">
      <c r="A38" s="3">
        <v>22</v>
      </c>
      <c r="B38" s="58" t="s">
        <v>101</v>
      </c>
      <c r="C38" s="26">
        <f>Use_Condensed!M23</f>
        <v>63751</v>
      </c>
      <c r="D38" s="26">
        <f>C38-'Imports Calculations'!C36</f>
        <v>63751</v>
      </c>
      <c r="E38" s="26">
        <f>Use_Condensed!K23</f>
        <v>0</v>
      </c>
      <c r="F38" s="26">
        <f t="shared" si="5"/>
        <v>63751</v>
      </c>
      <c r="G38" s="26">
        <f>$F38*(Use_Condensed!I23/SUM(Use_Condensed!$C23:$J23))</f>
        <v>0</v>
      </c>
      <c r="H38" s="26">
        <f>$F38*(Use_Condensed!H23/SUM(Use_Condensed!$C23:$J23))</f>
        <v>63751</v>
      </c>
      <c r="I38" s="26">
        <f>$F38*(Use_Condensed!J23/SUM(Use_Condensed!$C23:$J23))</f>
        <v>0</v>
      </c>
      <c r="J38" s="26">
        <f>$F38*(Use_Condensed!C23/SUM(Use_Condensed!$C23:$J23))</f>
        <v>0</v>
      </c>
      <c r="K38" s="26">
        <f>$F38*(Use_Condensed!D23/SUM(Use_Condensed!$C23:$J23))</f>
        <v>0</v>
      </c>
      <c r="L38" s="26">
        <f>$F38*(Use_Condensed!E23/SUM(Use_Condensed!$C23:$J23))</f>
        <v>0</v>
      </c>
      <c r="M38" s="26">
        <f>$F38*(Use_Condensed!F23/SUM(Use_Condensed!$C23:$J23))</f>
        <v>0</v>
      </c>
      <c r="N38" s="26">
        <f>$F38*(Use_Condensed!G23/SUM(Use_Condensed!$C23:$J23))</f>
        <v>0</v>
      </c>
      <c r="O38" s="41">
        <f t="shared" si="0"/>
        <v>0</v>
      </c>
      <c r="P38" s="41">
        <f t="shared" si="1"/>
        <v>1</v>
      </c>
      <c r="Q38" s="41">
        <f t="shared" si="2"/>
        <v>0</v>
      </c>
      <c r="R38" s="41">
        <f t="shared" si="3"/>
        <v>0</v>
      </c>
      <c r="S38" s="42">
        <f t="shared" si="6"/>
        <v>0</v>
      </c>
      <c r="T38" s="42">
        <f t="shared" si="6"/>
        <v>0</v>
      </c>
      <c r="U38" s="42">
        <f t="shared" si="6"/>
        <v>0</v>
      </c>
      <c r="V38" s="42">
        <f t="shared" si="6"/>
        <v>0</v>
      </c>
      <c r="W38" s="42">
        <f t="shared" si="6"/>
        <v>0</v>
      </c>
    </row>
    <row r="39" spans="1:23" x14ac:dyDescent="0.25">
      <c r="A39" s="3">
        <v>23</v>
      </c>
      <c r="B39" s="58" t="s">
        <v>102</v>
      </c>
      <c r="C39" s="26">
        <f>Use_Condensed!M24</f>
        <v>12850282</v>
      </c>
      <c r="D39" s="26">
        <f>C39-'Imports Calculations'!C37</f>
        <v>12849283</v>
      </c>
      <c r="E39" s="26">
        <f>Use_Condensed!K24</f>
        <v>68429</v>
      </c>
      <c r="F39" s="26">
        <f t="shared" si="5"/>
        <v>12780854</v>
      </c>
      <c r="G39" s="26">
        <f>$F39*(Use_Condensed!I24/SUM(Use_Condensed!$C24:$J24))</f>
        <v>2558742.9989471794</v>
      </c>
      <c r="H39" s="26">
        <f>$F39*(Use_Condensed!H24/SUM(Use_Condensed!$C24:$J24))</f>
        <v>2130445.4763051961</v>
      </c>
      <c r="I39" s="26">
        <f>$F39*(Use_Condensed!J24/SUM(Use_Condensed!$C24:$J24))</f>
        <v>8091665.524747625</v>
      </c>
      <c r="J39" s="26">
        <f>$F39*(Use_Condensed!C24/SUM(Use_Condensed!$C24:$J24))</f>
        <v>0</v>
      </c>
      <c r="K39" s="26">
        <f>$F39*(Use_Condensed!D24/SUM(Use_Condensed!$C24:$J24))</f>
        <v>0</v>
      </c>
      <c r="L39" s="26">
        <f>$F39*(Use_Condensed!E24/SUM(Use_Condensed!$C24:$J24))</f>
        <v>0</v>
      </c>
      <c r="M39" s="26">
        <f>$F39*(Use_Condensed!F24/SUM(Use_Condensed!$C24:$J24))</f>
        <v>0</v>
      </c>
      <c r="N39" s="26">
        <f>$F39*(Use_Condensed!G24/SUM(Use_Condensed!$C24:$J24))</f>
        <v>0</v>
      </c>
      <c r="O39" s="41">
        <f t="shared" si="0"/>
        <v>0.19913508006222444</v>
      </c>
      <c r="P39" s="41">
        <f t="shared" si="1"/>
        <v>0.16580267368266355</v>
      </c>
      <c r="Q39" s="41">
        <f t="shared" si="2"/>
        <v>0.6297367350962404</v>
      </c>
      <c r="R39" s="41">
        <f t="shared" si="3"/>
        <v>5.3255111588716665E-3</v>
      </c>
      <c r="S39" s="42">
        <f t="shared" si="6"/>
        <v>0</v>
      </c>
      <c r="T39" s="42">
        <f t="shared" si="6"/>
        <v>0</v>
      </c>
      <c r="U39" s="42">
        <f t="shared" si="6"/>
        <v>0</v>
      </c>
      <c r="V39" s="42">
        <f t="shared" si="6"/>
        <v>0</v>
      </c>
      <c r="W39" s="42">
        <f t="shared" si="6"/>
        <v>0</v>
      </c>
    </row>
    <row r="40" spans="1:23" x14ac:dyDescent="0.25">
      <c r="A40" s="3">
        <v>24</v>
      </c>
      <c r="B40" s="58" t="s">
        <v>103</v>
      </c>
      <c r="C40" s="26">
        <f>Use_Condensed!M25</f>
        <v>20671303</v>
      </c>
      <c r="D40" s="26">
        <f>C40-'Imports Calculations'!C38</f>
        <v>20272224</v>
      </c>
      <c r="E40" s="26">
        <f>Use_Condensed!K25</f>
        <v>171087</v>
      </c>
      <c r="F40" s="26">
        <f t="shared" si="5"/>
        <v>20101137</v>
      </c>
      <c r="G40" s="26">
        <f>$F40*(Use_Condensed!I25/SUM(Use_Condensed!$C25:$J25))</f>
        <v>675781.00930303568</v>
      </c>
      <c r="H40" s="26">
        <f>$F40*(Use_Condensed!H25/SUM(Use_Condensed!$C25:$J25))</f>
        <v>17293578.66506711</v>
      </c>
      <c r="I40" s="26">
        <f>$F40*(Use_Condensed!J25/SUM(Use_Condensed!$C25:$J25))</f>
        <v>2131777.3256298532</v>
      </c>
      <c r="J40" s="26">
        <f>$F40*(Use_Condensed!C25/SUM(Use_Condensed!$C25:$J25))</f>
        <v>0</v>
      </c>
      <c r="K40" s="26">
        <f>$F40*(Use_Condensed!D25/SUM(Use_Condensed!$C25:$J25))</f>
        <v>0</v>
      </c>
      <c r="L40" s="26">
        <f>$F40*(Use_Condensed!E25/SUM(Use_Condensed!$C25:$J25))</f>
        <v>0</v>
      </c>
      <c r="M40" s="26">
        <f>$F40*(Use_Condensed!F25/SUM(Use_Condensed!$C25:$J25))</f>
        <v>0</v>
      </c>
      <c r="N40" s="26">
        <f>$F40*(Use_Condensed!G25/SUM(Use_Condensed!$C25:$J25))</f>
        <v>0</v>
      </c>
      <c r="O40" s="41">
        <f t="shared" si="0"/>
        <v>3.3335316801108537E-2</v>
      </c>
      <c r="P40" s="41">
        <f t="shared" si="1"/>
        <v>0.85306765873675772</v>
      </c>
      <c r="Q40" s="41">
        <f t="shared" si="2"/>
        <v>0.10515754589283609</v>
      </c>
      <c r="R40" s="41">
        <f t="shared" si="3"/>
        <v>8.4394785692975764E-3</v>
      </c>
      <c r="S40" s="42">
        <f t="shared" si="6"/>
        <v>0</v>
      </c>
      <c r="T40" s="42">
        <f t="shared" si="6"/>
        <v>0</v>
      </c>
      <c r="U40" s="42">
        <f t="shared" si="6"/>
        <v>0</v>
      </c>
      <c r="V40" s="42">
        <f t="shared" si="6"/>
        <v>0</v>
      </c>
      <c r="W40" s="42">
        <f t="shared" si="6"/>
        <v>0</v>
      </c>
    </row>
    <row r="41" spans="1:23" x14ac:dyDescent="0.25">
      <c r="A41" s="3">
        <v>25</v>
      </c>
      <c r="B41" s="60" t="s">
        <v>104</v>
      </c>
      <c r="C41" s="26">
        <f>Use_Condensed!M26</f>
        <v>15566879</v>
      </c>
      <c r="D41" s="26">
        <f>C41-'Imports Calculations'!C39</f>
        <v>15566879</v>
      </c>
      <c r="E41" s="26">
        <f>Use_Condensed!K26</f>
        <v>0</v>
      </c>
      <c r="F41" s="26">
        <f t="shared" si="5"/>
        <v>15566879</v>
      </c>
      <c r="G41" s="26">
        <f>$F41*(Use_Condensed!I26/SUM(Use_Condensed!$C26:$J26))</f>
        <v>0</v>
      </c>
      <c r="H41" s="26">
        <f>$F41*(Use_Condensed!H26/SUM(Use_Condensed!$C26:$J26))</f>
        <v>15541003.083644193</v>
      </c>
      <c r="I41" s="26">
        <f>$F41*(Use_Condensed!J26/SUM(Use_Condensed!$C26:$J26))</f>
        <v>0</v>
      </c>
      <c r="J41" s="26">
        <f>$F41*(Use_Condensed!C26/SUM(Use_Condensed!$C26:$J26))</f>
        <v>0</v>
      </c>
      <c r="K41" s="26">
        <f>$F41*(Use_Condensed!D26/SUM(Use_Condensed!$C26:$J26))</f>
        <v>0</v>
      </c>
      <c r="L41" s="26">
        <f>$F41*(Use_Condensed!E26/SUM(Use_Condensed!$C26:$J26))</f>
        <v>0</v>
      </c>
      <c r="M41" s="26">
        <f>$F41*(Use_Condensed!F26/SUM(Use_Condensed!$C26:$J26))</f>
        <v>25875.916355807341</v>
      </c>
      <c r="N41" s="26">
        <f>$F41*(Use_Condensed!G26/SUM(Use_Condensed!$C26:$J26))</f>
        <v>0</v>
      </c>
      <c r="O41" s="41">
        <f t="shared" si="0"/>
        <v>0</v>
      </c>
      <c r="P41" s="41">
        <f t="shared" si="1"/>
        <v>0.99833775823941284</v>
      </c>
      <c r="Q41" s="41">
        <f t="shared" si="2"/>
        <v>0</v>
      </c>
      <c r="R41" s="41">
        <f t="shared" si="3"/>
        <v>0</v>
      </c>
      <c r="S41" s="42">
        <f t="shared" si="6"/>
        <v>0</v>
      </c>
      <c r="T41" s="42">
        <f t="shared" si="6"/>
        <v>0</v>
      </c>
      <c r="U41" s="42">
        <f t="shared" si="6"/>
        <v>0</v>
      </c>
      <c r="V41" s="42">
        <f t="shared" si="6"/>
        <v>1.6622417605871634E-3</v>
      </c>
      <c r="W41" s="42">
        <f t="shared" si="6"/>
        <v>0</v>
      </c>
    </row>
    <row r="42" spans="1:23" x14ac:dyDescent="0.25">
      <c r="A42" s="3">
        <v>26</v>
      </c>
      <c r="B42" s="60" t="s">
        <v>105</v>
      </c>
      <c r="C42" s="26">
        <f>Use_Condensed!M27</f>
        <v>7814805</v>
      </c>
      <c r="D42" s="26">
        <f>C42-'Imports Calculations'!C40</f>
        <v>7814744</v>
      </c>
      <c r="E42" s="26">
        <f>Use_Condensed!K27</f>
        <v>0</v>
      </c>
      <c r="F42" s="26">
        <f t="shared" si="5"/>
        <v>7814744</v>
      </c>
      <c r="G42" s="26">
        <f>$F42*(Use_Condensed!I27/SUM(Use_Condensed!$C27:$J27))</f>
        <v>0</v>
      </c>
      <c r="H42" s="26">
        <f>$F42*(Use_Condensed!H27/SUM(Use_Condensed!$C27:$J27))</f>
        <v>722511.75947729801</v>
      </c>
      <c r="I42" s="26">
        <f>$F42*(Use_Condensed!J27/SUM(Use_Condensed!$C27:$J27))</f>
        <v>7089198.4424352506</v>
      </c>
      <c r="J42" s="26">
        <f>$F42*(Use_Condensed!C27/SUM(Use_Condensed!$C27:$J27))</f>
        <v>0</v>
      </c>
      <c r="K42" s="26">
        <f>$F42*(Use_Condensed!D27/SUM(Use_Condensed!$C27:$J27))</f>
        <v>0</v>
      </c>
      <c r="L42" s="26">
        <f>$F42*(Use_Condensed!E27/SUM(Use_Condensed!$C27:$J27))</f>
        <v>575.77189402699469</v>
      </c>
      <c r="M42" s="26">
        <f>$F42*(Use_Condensed!F27/SUM(Use_Condensed!$C27:$J27))</f>
        <v>2458.0261934242703</v>
      </c>
      <c r="N42" s="26">
        <f>$F42*(Use_Condensed!G27/SUM(Use_Condensed!$C27:$J27))</f>
        <v>0</v>
      </c>
      <c r="O42" s="41">
        <f t="shared" si="0"/>
        <v>0</v>
      </c>
      <c r="P42" s="41">
        <f t="shared" si="1"/>
        <v>9.2454949193127509E-2</v>
      </c>
      <c r="Q42" s="41">
        <f t="shared" si="2"/>
        <v>0.90715683615934839</v>
      </c>
      <c r="R42" s="41">
        <f t="shared" si="3"/>
        <v>0</v>
      </c>
      <c r="S42" s="42">
        <f t="shared" si="6"/>
        <v>0</v>
      </c>
      <c r="T42" s="42">
        <f t="shared" si="6"/>
        <v>0</v>
      </c>
      <c r="U42" s="42">
        <f t="shared" si="6"/>
        <v>7.3677639859603161E-5</v>
      </c>
      <c r="V42" s="42">
        <f t="shared" si="6"/>
        <v>3.1453700766452113E-4</v>
      </c>
      <c r="W42" s="42">
        <f t="shared" si="6"/>
        <v>0</v>
      </c>
    </row>
    <row r="43" spans="1:23" x14ac:dyDescent="0.25">
      <c r="A43" s="3">
        <v>27</v>
      </c>
      <c r="B43" s="60" t="s">
        <v>106</v>
      </c>
      <c r="C43" s="26">
        <f>Use_Condensed!M28</f>
        <v>7886933</v>
      </c>
      <c r="D43" s="26">
        <f>C43-'Imports Calculations'!C41</f>
        <v>4944219</v>
      </c>
      <c r="E43" s="26">
        <f>Use_Condensed!K28</f>
        <v>1326481</v>
      </c>
      <c r="F43" s="26">
        <f t="shared" si="5"/>
        <v>3617738</v>
      </c>
      <c r="G43" s="26">
        <f>$F43*(Use_Condensed!I28/SUM(Use_Condensed!$C28:$J28))</f>
        <v>524.9770253634963</v>
      </c>
      <c r="H43" s="26">
        <f>$F43*(Use_Condensed!H28/SUM(Use_Condensed!$C28:$J28))</f>
        <v>2740055.2704353295</v>
      </c>
      <c r="I43" s="26">
        <f>$F43*(Use_Condensed!J28/SUM(Use_Condensed!$C28:$J28))</f>
        <v>877157.75253930676</v>
      </c>
      <c r="J43" s="26">
        <f>$F43*(Use_Condensed!C28/SUM(Use_Condensed!$C28:$J28))</f>
        <v>0</v>
      </c>
      <c r="K43" s="26">
        <f>$F43*(Use_Condensed!D28/SUM(Use_Condensed!$C28:$J28))</f>
        <v>0</v>
      </c>
      <c r="L43" s="26">
        <f>$F43*(Use_Condensed!E28/SUM(Use_Condensed!$C28:$J28))</f>
        <v>0</v>
      </c>
      <c r="M43" s="26">
        <f>$F43*(Use_Condensed!F28/SUM(Use_Condensed!$C28:$J28))</f>
        <v>0</v>
      </c>
      <c r="N43" s="26">
        <f>$F43*(Use_Condensed!G28/SUM(Use_Condensed!$C28:$J28))</f>
        <v>0</v>
      </c>
      <c r="O43" s="41">
        <f t="shared" si="0"/>
        <v>1.0617997005462264E-4</v>
      </c>
      <c r="P43" s="41">
        <f t="shared" si="1"/>
        <v>0.55419375040533791</v>
      </c>
      <c r="Q43" s="41">
        <f t="shared" si="2"/>
        <v>0.17741078065904983</v>
      </c>
      <c r="R43" s="41">
        <f t="shared" si="3"/>
        <v>0.26828928896555754</v>
      </c>
      <c r="S43" s="42">
        <f t="shared" si="6"/>
        <v>0</v>
      </c>
      <c r="T43" s="42">
        <f t="shared" si="6"/>
        <v>0</v>
      </c>
      <c r="U43" s="42">
        <f t="shared" si="6"/>
        <v>0</v>
      </c>
      <c r="V43" s="42">
        <f t="shared" si="6"/>
        <v>0</v>
      </c>
      <c r="W43" s="42">
        <f t="shared" si="6"/>
        <v>0</v>
      </c>
    </row>
    <row r="44" spans="1:23" x14ac:dyDescent="0.25">
      <c r="A44" s="3">
        <v>28</v>
      </c>
      <c r="B44" s="60" t="s">
        <v>107</v>
      </c>
      <c r="C44" s="26">
        <f>Use_Condensed!M29</f>
        <v>12280530</v>
      </c>
      <c r="D44" s="26">
        <f>C44-'Imports Calculations'!C42</f>
        <v>12260390</v>
      </c>
      <c r="E44" s="26">
        <f>Use_Condensed!K29</f>
        <v>263114</v>
      </c>
      <c r="F44" s="26">
        <f t="shared" si="5"/>
        <v>11997276</v>
      </c>
      <c r="G44" s="26">
        <f>$F44*(Use_Condensed!I29/SUM(Use_Condensed!$C29:$J29))</f>
        <v>0</v>
      </c>
      <c r="H44" s="26">
        <f>$F44*(Use_Condensed!H29/SUM(Use_Condensed!$C29:$J29))</f>
        <v>2224760.2629067679</v>
      </c>
      <c r="I44" s="26">
        <f>$F44*(Use_Condensed!J29/SUM(Use_Condensed!$C29:$J29))</f>
        <v>9772515.7370932326</v>
      </c>
      <c r="J44" s="26">
        <f>$F44*(Use_Condensed!C29/SUM(Use_Condensed!$C29:$J29))</f>
        <v>0</v>
      </c>
      <c r="K44" s="26">
        <f>$F44*(Use_Condensed!D29/SUM(Use_Condensed!$C29:$J29))</f>
        <v>0</v>
      </c>
      <c r="L44" s="26">
        <f>$F44*(Use_Condensed!E29/SUM(Use_Condensed!$C29:$J29))</f>
        <v>0</v>
      </c>
      <c r="M44" s="26">
        <f>$F44*(Use_Condensed!F29/SUM(Use_Condensed!$C29:$J29))</f>
        <v>0</v>
      </c>
      <c r="N44" s="26">
        <f>$F44*(Use_Condensed!G29/SUM(Use_Condensed!$C29:$J29))</f>
        <v>0</v>
      </c>
      <c r="O44" s="41">
        <f t="shared" si="0"/>
        <v>0</v>
      </c>
      <c r="P44" s="41">
        <f t="shared" si="1"/>
        <v>0.18145917567930286</v>
      </c>
      <c r="Q44" s="41">
        <f t="shared" si="2"/>
        <v>0.79708033244401133</v>
      </c>
      <c r="R44" s="41">
        <f t="shared" si="3"/>
        <v>2.1460491876685816E-2</v>
      </c>
      <c r="S44" s="42">
        <f t="shared" si="6"/>
        <v>0</v>
      </c>
      <c r="T44" s="42">
        <f t="shared" si="6"/>
        <v>0</v>
      </c>
      <c r="U44" s="42">
        <f t="shared" si="6"/>
        <v>0</v>
      </c>
      <c r="V44" s="42">
        <f t="shared" si="6"/>
        <v>0</v>
      </c>
      <c r="W44" s="42">
        <f t="shared" si="6"/>
        <v>0</v>
      </c>
    </row>
    <row r="45" spans="1:23" x14ac:dyDescent="0.25">
      <c r="A45" s="3">
        <v>29</v>
      </c>
      <c r="B45" s="60" t="s">
        <v>108</v>
      </c>
      <c r="C45" s="26">
        <f>Use_Condensed!M30</f>
        <v>9578341</v>
      </c>
      <c r="D45" s="26">
        <f>C45-'Imports Calculations'!C43</f>
        <v>9550928</v>
      </c>
      <c r="E45" s="26">
        <f>Use_Condensed!K30</f>
        <v>233691</v>
      </c>
      <c r="F45" s="26">
        <f t="shared" si="5"/>
        <v>9317237</v>
      </c>
      <c r="G45" s="26">
        <f>$F45*(Use_Condensed!I30/SUM(Use_Condensed!$C30:$J30))</f>
        <v>0</v>
      </c>
      <c r="H45" s="26">
        <f>$F45*(Use_Condensed!H30/SUM(Use_Condensed!$C30:$J30))</f>
        <v>2398246.9228714826</v>
      </c>
      <c r="I45" s="26">
        <f>$F45*(Use_Condensed!J30/SUM(Use_Condensed!$C30:$J30))</f>
        <v>6918990.0771285174</v>
      </c>
      <c r="J45" s="26">
        <f>$F45*(Use_Condensed!C30/SUM(Use_Condensed!$C30:$J30))</f>
        <v>0</v>
      </c>
      <c r="K45" s="26">
        <f>$F45*(Use_Condensed!D30/SUM(Use_Condensed!$C30:$J30))</f>
        <v>0</v>
      </c>
      <c r="L45" s="26">
        <f>$F45*(Use_Condensed!E30/SUM(Use_Condensed!$C30:$J30))</f>
        <v>0</v>
      </c>
      <c r="M45" s="26">
        <f>$F45*(Use_Condensed!F30/SUM(Use_Condensed!$C30:$J30))</f>
        <v>0</v>
      </c>
      <c r="N45" s="26">
        <f>$F45*(Use_Condensed!G30/SUM(Use_Condensed!$C30:$J30))</f>
        <v>0</v>
      </c>
      <c r="O45" s="41">
        <f t="shared" si="0"/>
        <v>0</v>
      </c>
      <c r="P45" s="41">
        <f t="shared" si="1"/>
        <v>0.25110093206351075</v>
      </c>
      <c r="Q45" s="41">
        <f t="shared" si="2"/>
        <v>0.72443118376858429</v>
      </c>
      <c r="R45" s="41">
        <f t="shared" si="3"/>
        <v>2.4467884167904942E-2</v>
      </c>
      <c r="S45" s="42">
        <f t="shared" si="6"/>
        <v>0</v>
      </c>
      <c r="T45" s="42">
        <f t="shared" si="6"/>
        <v>0</v>
      </c>
      <c r="U45" s="42">
        <f t="shared" si="6"/>
        <v>0</v>
      </c>
      <c r="V45" s="42">
        <f t="shared" si="6"/>
        <v>0</v>
      </c>
      <c r="W45" s="42">
        <f t="shared" si="6"/>
        <v>0</v>
      </c>
    </row>
    <row r="46" spans="1:23" x14ac:dyDescent="0.25">
      <c r="A46" s="3">
        <v>30</v>
      </c>
      <c r="B46" s="57" t="s">
        <v>109</v>
      </c>
      <c r="C46" s="26">
        <f>Use_Condensed!M31</f>
        <v>29134402</v>
      </c>
      <c r="D46" s="26">
        <f>C46-'Imports Calculations'!C44</f>
        <v>19476879</v>
      </c>
      <c r="E46" s="26">
        <f>Use_Condensed!K31</f>
        <v>105447</v>
      </c>
      <c r="F46" s="26">
        <f t="shared" si="5"/>
        <v>19371432</v>
      </c>
      <c r="G46" s="26">
        <f>$F46*(Use_Condensed!I31/SUM(Use_Condensed!$C31:$J31))</f>
        <v>0</v>
      </c>
      <c r="H46" s="26">
        <f>$F46*(Use_Condensed!H31/SUM(Use_Condensed!$C31:$J31))</f>
        <v>15397484.534001254</v>
      </c>
      <c r="I46" s="26">
        <f>$F46*(Use_Condensed!J31/SUM(Use_Condensed!$C31:$J31))</f>
        <v>153957.8576035185</v>
      </c>
      <c r="J46" s="26">
        <f>$F46*(Use_Condensed!C31/SUM(Use_Condensed!$C31:$J31))</f>
        <v>2401043.2474506078</v>
      </c>
      <c r="K46" s="26">
        <f>$F46*(Use_Condensed!D31/SUM(Use_Condensed!$C31:$J31))</f>
        <v>10288.536088562943</v>
      </c>
      <c r="L46" s="26">
        <f>$F46*(Use_Condensed!E31/SUM(Use_Condensed!$C31:$J31))</f>
        <v>1408657.8248560552</v>
      </c>
      <c r="M46" s="26">
        <f>$F46*(Use_Condensed!F31/SUM(Use_Condensed!$C31:$J31))</f>
        <v>0</v>
      </c>
      <c r="N46" s="26">
        <f>$F46*(Use_Condensed!G31/SUM(Use_Condensed!$C31:$J31))</f>
        <v>0</v>
      </c>
      <c r="O46" s="41">
        <f t="shared" si="0"/>
        <v>0</v>
      </c>
      <c r="P46" s="41">
        <f t="shared" si="1"/>
        <v>0.79055194284470598</v>
      </c>
      <c r="Q46" s="41">
        <f t="shared" si="2"/>
        <v>7.9046472283120159E-3</v>
      </c>
      <c r="R46" s="41">
        <f t="shared" si="3"/>
        <v>5.4139577495963291E-3</v>
      </c>
      <c r="S46" s="42">
        <f t="shared" si="6"/>
        <v>0.1232765910519138</v>
      </c>
      <c r="T46" s="42">
        <f t="shared" si="6"/>
        <v>5.2824356964803975E-4</v>
      </c>
      <c r="U46" s="42">
        <f t="shared" si="6"/>
        <v>7.232461755582377E-2</v>
      </c>
      <c r="V46" s="42">
        <f t="shared" si="6"/>
        <v>0</v>
      </c>
      <c r="W46" s="42">
        <f t="shared" si="6"/>
        <v>0</v>
      </c>
    </row>
    <row r="47" spans="1:23" x14ac:dyDescent="0.25">
      <c r="A47" s="3">
        <v>31</v>
      </c>
      <c r="B47" s="53" t="s">
        <v>9</v>
      </c>
      <c r="C47" s="26">
        <f>Use_Condensed!M32</f>
        <v>6604860</v>
      </c>
      <c r="D47" s="59">
        <f>C47-'Imports Calculations'!C45</f>
        <v>6604860</v>
      </c>
      <c r="E47" s="26">
        <f>Use_Condensed!K32</f>
        <v>0</v>
      </c>
      <c r="F47" s="26">
        <f t="shared" si="5"/>
        <v>6604860</v>
      </c>
      <c r="G47" s="26">
        <f>$F47*(Use_Condensed!I32/SUM(Use_Condensed!$C32:$J32))</f>
        <v>0</v>
      </c>
      <c r="H47" s="26">
        <f>$F47*(Use_Condensed!H32/SUM(Use_Condensed!$C32:$J32))</f>
        <v>3302430</v>
      </c>
      <c r="I47" s="26">
        <f>$F47*(Use_Condensed!J32/SUM(Use_Condensed!$C32:$J32))</f>
        <v>0</v>
      </c>
      <c r="J47" s="26">
        <f>$F47*(Use_Condensed!C32/SUM(Use_Condensed!$C32:$J32))</f>
        <v>0</v>
      </c>
      <c r="K47" s="26">
        <f>$F47*(Use_Condensed!D32/SUM(Use_Condensed!$C32:$J32))</f>
        <v>0</v>
      </c>
      <c r="L47" s="26">
        <f>$F47*(Use_Condensed!E32/SUM(Use_Condensed!$C32:$J32))</f>
        <v>3302430</v>
      </c>
      <c r="M47" s="26">
        <f>$F47*(Use_Condensed!F32/SUM(Use_Condensed!$C32:$J32))</f>
        <v>0</v>
      </c>
      <c r="N47" s="26">
        <f>$F47*(Use_Condensed!G32/SUM(Use_Condensed!$C32:$J32))</f>
        <v>0</v>
      </c>
      <c r="O47" s="41">
        <f t="shared" si="0"/>
        <v>0</v>
      </c>
      <c r="P47" s="41">
        <f t="shared" si="1"/>
        <v>0.5</v>
      </c>
      <c r="Q47" s="41">
        <f t="shared" si="2"/>
        <v>0</v>
      </c>
      <c r="R47" s="41">
        <f t="shared" si="3"/>
        <v>0</v>
      </c>
      <c r="S47" s="42">
        <f t="shared" si="6"/>
        <v>0</v>
      </c>
      <c r="T47" s="42">
        <f t="shared" si="6"/>
        <v>0</v>
      </c>
      <c r="U47" s="42">
        <f t="shared" si="6"/>
        <v>0.5</v>
      </c>
      <c r="V47" s="42">
        <f t="shared" si="6"/>
        <v>0</v>
      </c>
      <c r="W47" s="42">
        <f t="shared" si="6"/>
        <v>0</v>
      </c>
    </row>
    <row r="48" spans="1:23" x14ac:dyDescent="0.25">
      <c r="A48" s="3">
        <v>32</v>
      </c>
      <c r="B48" s="53" t="s">
        <v>110</v>
      </c>
      <c r="C48" s="26">
        <f>Use_Condensed!M33</f>
        <v>61971171</v>
      </c>
      <c r="D48" s="59">
        <f>C48-'Imports Calculations'!C46</f>
        <v>17304077</v>
      </c>
      <c r="E48" s="26">
        <f>Use_Condensed!K33</f>
        <v>0</v>
      </c>
      <c r="F48" s="26">
        <f t="shared" si="5"/>
        <v>17304077</v>
      </c>
      <c r="G48" s="26">
        <f>$F48*(Use_Condensed!I33/SUM(Use_Condensed!$C33:$J33))</f>
        <v>0</v>
      </c>
      <c r="H48" s="26">
        <f>$F48*(Use_Condensed!H33/SUM(Use_Condensed!$C33:$J33))</f>
        <v>8652038.5</v>
      </c>
      <c r="I48" s="26">
        <f>$F48*(Use_Condensed!J33/SUM(Use_Condensed!$C33:$J33))</f>
        <v>0</v>
      </c>
      <c r="J48" s="26">
        <f>$F48*(Use_Condensed!C33/SUM(Use_Condensed!$C33:$J33))</f>
        <v>0</v>
      </c>
      <c r="K48" s="26">
        <f>$F48*(Use_Condensed!D33/SUM(Use_Condensed!$C33:$J33))</f>
        <v>0</v>
      </c>
      <c r="L48" s="26">
        <f>$F48*(Use_Condensed!E33/SUM(Use_Condensed!$C33:$J33))</f>
        <v>8652038.5</v>
      </c>
      <c r="M48" s="26">
        <f>$F48*(Use_Condensed!F33/SUM(Use_Condensed!$C33:$J33))</f>
        <v>0</v>
      </c>
      <c r="N48" s="26">
        <f>$F48*(Use_Condensed!G33/SUM(Use_Condensed!$C33:$J33))</f>
        <v>0</v>
      </c>
      <c r="O48" s="41">
        <f t="shared" si="0"/>
        <v>0</v>
      </c>
      <c r="P48" s="41">
        <f t="shared" si="1"/>
        <v>0.5</v>
      </c>
      <c r="Q48" s="41">
        <f t="shared" si="2"/>
        <v>0</v>
      </c>
      <c r="R48" s="41">
        <f t="shared" si="3"/>
        <v>0</v>
      </c>
      <c r="S48" s="42">
        <f t="shared" si="6"/>
        <v>0</v>
      </c>
      <c r="T48" s="42">
        <f t="shared" si="6"/>
        <v>0</v>
      </c>
      <c r="U48" s="42">
        <f t="shared" si="6"/>
        <v>0.5</v>
      </c>
      <c r="V48" s="42">
        <f t="shared" si="6"/>
        <v>0</v>
      </c>
      <c r="W48" s="42">
        <f t="shared" si="6"/>
        <v>0</v>
      </c>
    </row>
    <row r="49" spans="1:23" x14ac:dyDescent="0.25">
      <c r="A49" s="3">
        <v>33</v>
      </c>
      <c r="B49" s="56" t="s">
        <v>111</v>
      </c>
      <c r="C49" s="26">
        <f>Use_Condensed!M34</f>
        <v>11200075</v>
      </c>
      <c r="D49" s="26">
        <f>C49-'Imports Calculations'!C47</f>
        <v>10869507</v>
      </c>
      <c r="E49" s="26">
        <f>Use_Condensed!K34</f>
        <v>155016</v>
      </c>
      <c r="F49" s="26">
        <f t="shared" si="5"/>
        <v>10714491</v>
      </c>
      <c r="G49" s="26">
        <f>$F49*(Use_Condensed!I34/SUM(Use_Condensed!$C34:$J34))</f>
        <v>0</v>
      </c>
      <c r="H49" s="26">
        <f>$F49*(Use_Condensed!H34/SUM(Use_Condensed!$C34:$J34))</f>
        <v>10714491</v>
      </c>
      <c r="I49" s="26">
        <f>$F49*(Use_Condensed!J34/SUM(Use_Condensed!$C34:$J34))</f>
        <v>0</v>
      </c>
      <c r="J49" s="26">
        <f>$F49*(Use_Condensed!C34/SUM(Use_Condensed!$C34:$J34))</f>
        <v>0</v>
      </c>
      <c r="K49" s="26">
        <f>$F49*(Use_Condensed!D34/SUM(Use_Condensed!$C34:$J34))</f>
        <v>0</v>
      </c>
      <c r="L49" s="26">
        <f>$F49*(Use_Condensed!E34/SUM(Use_Condensed!$C34:$J34))</f>
        <v>0</v>
      </c>
      <c r="M49" s="26">
        <f>$F49*(Use_Condensed!F34/SUM(Use_Condensed!$C34:$J34))</f>
        <v>0</v>
      </c>
      <c r="N49" s="26">
        <f>$F49*(Use_Condensed!G34/SUM(Use_Condensed!$C34:$J34))</f>
        <v>0</v>
      </c>
      <c r="O49" s="41">
        <f t="shared" si="0"/>
        <v>0</v>
      </c>
      <c r="P49" s="41">
        <f t="shared" si="1"/>
        <v>0.98573845161514684</v>
      </c>
      <c r="Q49" s="41">
        <f t="shared" si="2"/>
        <v>0</v>
      </c>
      <c r="R49" s="41">
        <f t="shared" si="3"/>
        <v>1.426154838485315E-2</v>
      </c>
      <c r="S49" s="42">
        <f t="shared" si="6"/>
        <v>0</v>
      </c>
      <c r="T49" s="42">
        <f t="shared" si="6"/>
        <v>0</v>
      </c>
      <c r="U49" s="42">
        <f t="shared" si="6"/>
        <v>0</v>
      </c>
      <c r="V49" s="42">
        <f t="shared" si="6"/>
        <v>0</v>
      </c>
      <c r="W49" s="42">
        <f t="shared" si="6"/>
        <v>0</v>
      </c>
    </row>
    <row r="50" spans="1:23" x14ac:dyDescent="0.25">
      <c r="A50" s="3">
        <v>34</v>
      </c>
      <c r="B50" s="60" t="s">
        <v>112</v>
      </c>
      <c r="C50" s="26">
        <f>Use_Condensed!M35</f>
        <v>552670</v>
      </c>
      <c r="D50" s="26">
        <f>C50-'Imports Calculations'!C48</f>
        <v>337652</v>
      </c>
      <c r="E50" s="26">
        <f>Use_Condensed!K35</f>
        <v>1434</v>
      </c>
      <c r="F50" s="26">
        <f t="shared" si="5"/>
        <v>336218</v>
      </c>
      <c r="G50" s="26">
        <f>$F50*(Use_Condensed!I35/SUM(Use_Condensed!$C35:$J35))</f>
        <v>0</v>
      </c>
      <c r="H50" s="26">
        <f>$F50*(Use_Condensed!H35/SUM(Use_Condensed!$C35:$J35))</f>
        <v>336218</v>
      </c>
      <c r="I50" s="26">
        <f>$F50*(Use_Condensed!J35/SUM(Use_Condensed!$C35:$J35))</f>
        <v>0</v>
      </c>
      <c r="J50" s="26">
        <f>$F50*(Use_Condensed!C35/SUM(Use_Condensed!$C35:$J35))</f>
        <v>0</v>
      </c>
      <c r="K50" s="26">
        <f>$F50*(Use_Condensed!D35/SUM(Use_Condensed!$C35:$J35))</f>
        <v>0</v>
      </c>
      <c r="L50" s="26">
        <f>$F50*(Use_Condensed!E35/SUM(Use_Condensed!$C35:$J35))</f>
        <v>0</v>
      </c>
      <c r="M50" s="26">
        <f>$F50*(Use_Condensed!F35/SUM(Use_Condensed!$C35:$J35))</f>
        <v>0</v>
      </c>
      <c r="N50" s="26">
        <f>$F50*(Use_Condensed!G35/SUM(Use_Condensed!$C35:$J35))</f>
        <v>0</v>
      </c>
      <c r="O50" s="41">
        <f t="shared" si="0"/>
        <v>0</v>
      </c>
      <c r="P50" s="41">
        <f t="shared" si="1"/>
        <v>0.99575302382334474</v>
      </c>
      <c r="Q50" s="41">
        <f t="shared" si="2"/>
        <v>0</v>
      </c>
      <c r="R50" s="41">
        <f t="shared" si="3"/>
        <v>4.2469761766552542E-3</v>
      </c>
      <c r="S50" s="42">
        <f t="shared" si="6"/>
        <v>0</v>
      </c>
      <c r="T50" s="42">
        <f t="shared" si="6"/>
        <v>0</v>
      </c>
      <c r="U50" s="42">
        <f t="shared" si="6"/>
        <v>0</v>
      </c>
      <c r="V50" s="42">
        <f t="shared" si="6"/>
        <v>0</v>
      </c>
      <c r="W50" s="42">
        <f t="shared" si="6"/>
        <v>0</v>
      </c>
    </row>
    <row r="51" spans="1:23" x14ac:dyDescent="0.25">
      <c r="A51" s="3">
        <v>35</v>
      </c>
      <c r="B51" s="60" t="s">
        <v>113</v>
      </c>
      <c r="C51" s="26">
        <f>Use_Condensed!M36</f>
        <v>740997</v>
      </c>
      <c r="D51" s="26">
        <f>C51-'Imports Calculations'!C49</f>
        <v>678724</v>
      </c>
      <c r="E51" s="26">
        <f>Use_Condensed!K36</f>
        <v>135315</v>
      </c>
      <c r="F51" s="26">
        <f t="shared" si="5"/>
        <v>543409</v>
      </c>
      <c r="G51" s="26">
        <f>$F51*(Use_Condensed!I36/SUM(Use_Condensed!$C36:$J36))</f>
        <v>0</v>
      </c>
      <c r="H51" s="26">
        <f>$F51*(Use_Condensed!H36/SUM(Use_Condensed!$C36:$J36))</f>
        <v>543409</v>
      </c>
      <c r="I51" s="26">
        <f>$F51*(Use_Condensed!J36/SUM(Use_Condensed!$C36:$J36))</f>
        <v>0</v>
      </c>
      <c r="J51" s="26">
        <f>$F51*(Use_Condensed!C36/SUM(Use_Condensed!$C36:$J36))</f>
        <v>0</v>
      </c>
      <c r="K51" s="26">
        <f>$F51*(Use_Condensed!D36/SUM(Use_Condensed!$C36:$J36))</f>
        <v>0</v>
      </c>
      <c r="L51" s="26">
        <f>$F51*(Use_Condensed!E36/SUM(Use_Condensed!$C36:$J36))</f>
        <v>0</v>
      </c>
      <c r="M51" s="26">
        <f>$F51*(Use_Condensed!F36/SUM(Use_Condensed!$C36:$J36))</f>
        <v>0</v>
      </c>
      <c r="N51" s="26">
        <f>$F51*(Use_Condensed!G36/SUM(Use_Condensed!$C36:$J36))</f>
        <v>0</v>
      </c>
      <c r="O51" s="41">
        <f t="shared" si="0"/>
        <v>0</v>
      </c>
      <c r="P51" s="41">
        <f t="shared" si="1"/>
        <v>0.80063324709307471</v>
      </c>
      <c r="Q51" s="41">
        <f t="shared" si="2"/>
        <v>0</v>
      </c>
      <c r="R51" s="41">
        <f t="shared" si="3"/>
        <v>0.19936675290692535</v>
      </c>
      <c r="S51" s="42">
        <f t="shared" si="6"/>
        <v>0</v>
      </c>
      <c r="T51" s="42">
        <f t="shared" si="6"/>
        <v>0</v>
      </c>
      <c r="U51" s="42">
        <f t="shared" si="6"/>
        <v>0</v>
      </c>
      <c r="V51" s="42">
        <f t="shared" si="6"/>
        <v>0</v>
      </c>
      <c r="W51" s="42">
        <f t="shared" si="6"/>
        <v>0</v>
      </c>
    </row>
    <row r="52" spans="1:23" x14ac:dyDescent="0.25">
      <c r="A52" s="3">
        <v>36</v>
      </c>
      <c r="B52" s="60" t="s">
        <v>114</v>
      </c>
      <c r="C52" s="26">
        <f>Use_Condensed!M37</f>
        <v>3066999</v>
      </c>
      <c r="D52" s="26">
        <f>C52-'Imports Calculations'!C50</f>
        <v>329821</v>
      </c>
      <c r="E52" s="26">
        <f>Use_Condensed!K37</f>
        <v>7439</v>
      </c>
      <c r="F52" s="26">
        <f t="shared" si="5"/>
        <v>322382</v>
      </c>
      <c r="G52" s="26">
        <f>$F52*(Use_Condensed!I37/SUM(Use_Condensed!$C37:$J37))</f>
        <v>0</v>
      </c>
      <c r="H52" s="26">
        <f>$F52*(Use_Condensed!H37/SUM(Use_Condensed!$C37:$J37))</f>
        <v>322382</v>
      </c>
      <c r="I52" s="26">
        <f>$F52*(Use_Condensed!J37/SUM(Use_Condensed!$C37:$J37))</f>
        <v>0</v>
      </c>
      <c r="J52" s="26">
        <f>$F52*(Use_Condensed!C37/SUM(Use_Condensed!$C37:$J37))</f>
        <v>0</v>
      </c>
      <c r="K52" s="26">
        <f>$F52*(Use_Condensed!D37/SUM(Use_Condensed!$C37:$J37))</f>
        <v>0</v>
      </c>
      <c r="L52" s="26">
        <f>$F52*(Use_Condensed!E37/SUM(Use_Condensed!$C37:$J37))</f>
        <v>0</v>
      </c>
      <c r="M52" s="26">
        <f>$F52*(Use_Condensed!F37/SUM(Use_Condensed!$C37:$J37))</f>
        <v>0</v>
      </c>
      <c r="N52" s="26">
        <f>$F52*(Use_Condensed!G37/SUM(Use_Condensed!$C37:$J37))</f>
        <v>0</v>
      </c>
      <c r="O52" s="41">
        <f t="shared" si="0"/>
        <v>0</v>
      </c>
      <c r="P52" s="41">
        <f t="shared" si="1"/>
        <v>0.97744534156406049</v>
      </c>
      <c r="Q52" s="41">
        <f t="shared" si="2"/>
        <v>0</v>
      </c>
      <c r="R52" s="41">
        <f t="shared" si="3"/>
        <v>2.2554658435939495E-2</v>
      </c>
      <c r="S52" s="42">
        <f t="shared" si="6"/>
        <v>0</v>
      </c>
      <c r="T52" s="42">
        <f t="shared" si="6"/>
        <v>0</v>
      </c>
      <c r="U52" s="42">
        <f t="shared" si="6"/>
        <v>0</v>
      </c>
      <c r="V52" s="42">
        <f t="shared" si="6"/>
        <v>0</v>
      </c>
      <c r="W52" s="42">
        <f t="shared" si="6"/>
        <v>0</v>
      </c>
    </row>
    <row r="53" spans="1:23" x14ac:dyDescent="0.25">
      <c r="A53" s="3">
        <v>37</v>
      </c>
      <c r="B53" s="60" t="s">
        <v>115</v>
      </c>
      <c r="C53" s="26">
        <f>Use_Condensed!M38</f>
        <v>3320459</v>
      </c>
      <c r="D53" s="26">
        <f>C53-'Imports Calculations'!C51</f>
        <v>2961632</v>
      </c>
      <c r="E53" s="26">
        <f>Use_Condensed!K38</f>
        <v>114499</v>
      </c>
      <c r="F53" s="26">
        <f t="shared" si="5"/>
        <v>2847133</v>
      </c>
      <c r="G53" s="26">
        <f>$F53*(Use_Condensed!I38/SUM(Use_Condensed!$C38:$J38))</f>
        <v>0</v>
      </c>
      <c r="H53" s="26">
        <f>$F53*(Use_Condensed!H38/SUM(Use_Condensed!$C38:$J38))</f>
        <v>2847133</v>
      </c>
      <c r="I53" s="26">
        <f>$F53*(Use_Condensed!J38/SUM(Use_Condensed!$C38:$J38))</f>
        <v>0</v>
      </c>
      <c r="J53" s="26">
        <f>$F53*(Use_Condensed!C38/SUM(Use_Condensed!$C38:$J38))</f>
        <v>0</v>
      </c>
      <c r="K53" s="26">
        <f>$F53*(Use_Condensed!D38/SUM(Use_Condensed!$C38:$J38))</f>
        <v>0</v>
      </c>
      <c r="L53" s="26">
        <f>$F53*(Use_Condensed!E38/SUM(Use_Condensed!$C38:$J38))</f>
        <v>0</v>
      </c>
      <c r="M53" s="26">
        <f>$F53*(Use_Condensed!F38/SUM(Use_Condensed!$C38:$J38))</f>
        <v>0</v>
      </c>
      <c r="N53" s="26">
        <f>$F53*(Use_Condensed!G38/SUM(Use_Condensed!$C38:$J38))</f>
        <v>0</v>
      </c>
      <c r="O53" s="41">
        <f t="shared" si="0"/>
        <v>0</v>
      </c>
      <c r="P53" s="41">
        <f t="shared" si="1"/>
        <v>0.96133922107810832</v>
      </c>
      <c r="Q53" s="41">
        <f t="shared" si="2"/>
        <v>0</v>
      </c>
      <c r="R53" s="41">
        <f t="shared" si="3"/>
        <v>3.8660778921891716E-2</v>
      </c>
      <c r="S53" s="42">
        <f t="shared" si="6"/>
        <v>0</v>
      </c>
      <c r="T53" s="42">
        <f t="shared" si="6"/>
        <v>0</v>
      </c>
      <c r="U53" s="42">
        <f t="shared" si="6"/>
        <v>0</v>
      </c>
      <c r="V53" s="42">
        <f t="shared" si="6"/>
        <v>0</v>
      </c>
      <c r="W53" s="42">
        <f t="shared" si="6"/>
        <v>0</v>
      </c>
    </row>
    <row r="54" spans="1:23" x14ac:dyDescent="0.25">
      <c r="A54" s="3">
        <v>38</v>
      </c>
      <c r="B54" s="60" t="s">
        <v>116</v>
      </c>
      <c r="C54" s="26">
        <f>Use_Condensed!M39</f>
        <v>3349403</v>
      </c>
      <c r="D54" s="26">
        <f>C54-'Imports Calculations'!C52</f>
        <v>3102115</v>
      </c>
      <c r="E54" s="26">
        <f>Use_Condensed!K39</f>
        <v>56942</v>
      </c>
      <c r="F54" s="26">
        <f t="shared" si="5"/>
        <v>3045173</v>
      </c>
      <c r="G54" s="26">
        <f>$F54*(Use_Condensed!I39/SUM(Use_Condensed!$C39:$J39))</f>
        <v>0</v>
      </c>
      <c r="H54" s="26">
        <f>$F54*(Use_Condensed!H39/SUM(Use_Condensed!$C39:$J39))</f>
        <v>3045173</v>
      </c>
      <c r="I54" s="26">
        <f>$F54*(Use_Condensed!J39/SUM(Use_Condensed!$C39:$J39))</f>
        <v>0</v>
      </c>
      <c r="J54" s="26">
        <f>$F54*(Use_Condensed!C39/SUM(Use_Condensed!$C39:$J39))</f>
        <v>0</v>
      </c>
      <c r="K54" s="26">
        <f>$F54*(Use_Condensed!D39/SUM(Use_Condensed!$C39:$J39))</f>
        <v>0</v>
      </c>
      <c r="L54" s="26">
        <f>$F54*(Use_Condensed!E39/SUM(Use_Condensed!$C39:$J39))</f>
        <v>0</v>
      </c>
      <c r="M54" s="26">
        <f>$F54*(Use_Condensed!F39/SUM(Use_Condensed!$C39:$J39))</f>
        <v>0</v>
      </c>
      <c r="N54" s="26">
        <f>$F54*(Use_Condensed!G39/SUM(Use_Condensed!$C39:$J39))</f>
        <v>0</v>
      </c>
      <c r="O54" s="41">
        <f t="shared" si="0"/>
        <v>0</v>
      </c>
      <c r="P54" s="41">
        <f t="shared" si="1"/>
        <v>0.98164413633923953</v>
      </c>
      <c r="Q54" s="41">
        <f t="shared" si="2"/>
        <v>0</v>
      </c>
      <c r="R54" s="41">
        <f t="shared" si="3"/>
        <v>1.8355863660760481E-2</v>
      </c>
      <c r="S54" s="42">
        <f t="shared" si="6"/>
        <v>0</v>
      </c>
      <c r="T54" s="42">
        <f t="shared" si="6"/>
        <v>0</v>
      </c>
      <c r="U54" s="42">
        <f t="shared" si="6"/>
        <v>0</v>
      </c>
      <c r="V54" s="42">
        <f t="shared" si="6"/>
        <v>0</v>
      </c>
      <c r="W54" s="42">
        <f t="shared" si="6"/>
        <v>0</v>
      </c>
    </row>
    <row r="55" spans="1:23" x14ac:dyDescent="0.25">
      <c r="A55" s="3">
        <v>39</v>
      </c>
      <c r="B55" s="60" t="s">
        <v>117</v>
      </c>
      <c r="C55" s="26">
        <f>Use_Condensed!M40</f>
        <v>318</v>
      </c>
      <c r="D55" s="26">
        <f>C55-'Imports Calculations'!C53</f>
        <v>318</v>
      </c>
      <c r="E55" s="26">
        <f>Use_Condensed!K40</f>
        <v>0</v>
      </c>
      <c r="F55" s="26">
        <f t="shared" si="5"/>
        <v>318</v>
      </c>
      <c r="G55" s="26">
        <f>$F55*(Use_Condensed!I40/SUM(Use_Condensed!$C40:$J40))</f>
        <v>0</v>
      </c>
      <c r="H55" s="26">
        <f>$F55*(Use_Condensed!H40/SUM(Use_Condensed!$C40:$J40))</f>
        <v>318</v>
      </c>
      <c r="I55" s="26">
        <f>$F55*(Use_Condensed!J40/SUM(Use_Condensed!$C40:$J40))</f>
        <v>0</v>
      </c>
      <c r="J55" s="26">
        <f>$F55*(Use_Condensed!C40/SUM(Use_Condensed!$C40:$J40))</f>
        <v>0</v>
      </c>
      <c r="K55" s="26">
        <f>$F55*(Use_Condensed!D40/SUM(Use_Condensed!$C40:$J40))</f>
        <v>0</v>
      </c>
      <c r="L55" s="26">
        <f>$F55*(Use_Condensed!E40/SUM(Use_Condensed!$C40:$J40))</f>
        <v>0</v>
      </c>
      <c r="M55" s="26">
        <f>$F55*(Use_Condensed!F40/SUM(Use_Condensed!$C40:$J40))</f>
        <v>0</v>
      </c>
      <c r="N55" s="26">
        <f>$F55*(Use_Condensed!G40/SUM(Use_Condensed!$C40:$J40))</f>
        <v>0</v>
      </c>
      <c r="O55" s="41">
        <f t="shared" si="0"/>
        <v>0</v>
      </c>
      <c r="P55" s="41">
        <f t="shared" si="1"/>
        <v>1</v>
      </c>
      <c r="Q55" s="41">
        <f t="shared" si="2"/>
        <v>0</v>
      </c>
      <c r="R55" s="41">
        <f t="shared" si="3"/>
        <v>0</v>
      </c>
      <c r="S55" s="42">
        <f t="shared" si="6"/>
        <v>0</v>
      </c>
      <c r="T55" s="42">
        <f t="shared" si="6"/>
        <v>0</v>
      </c>
      <c r="U55" s="42">
        <f t="shared" si="6"/>
        <v>0</v>
      </c>
      <c r="V55" s="42">
        <f t="shared" si="6"/>
        <v>0</v>
      </c>
      <c r="W55" s="42">
        <f t="shared" si="6"/>
        <v>0</v>
      </c>
    </row>
    <row r="56" spans="1:23" x14ac:dyDescent="0.25">
      <c r="A56" s="3">
        <v>40</v>
      </c>
      <c r="B56" s="60" t="s">
        <v>118</v>
      </c>
      <c r="C56" s="26">
        <f>Use_Condensed!M41</f>
        <v>15760275</v>
      </c>
      <c r="D56" s="26">
        <f>C56-'Imports Calculations'!C54</f>
        <v>14676302</v>
      </c>
      <c r="E56" s="26">
        <f>Use_Condensed!K41</f>
        <v>919717</v>
      </c>
      <c r="F56" s="26">
        <f t="shared" si="5"/>
        <v>13756585</v>
      </c>
      <c r="G56" s="26">
        <f>$F56*(Use_Condensed!I41/SUM(Use_Condensed!$C41:$J41))</f>
        <v>0</v>
      </c>
      <c r="H56" s="26">
        <f>$F56*(Use_Condensed!H41/SUM(Use_Condensed!$C41:$J41))</f>
        <v>13049242.358416976</v>
      </c>
      <c r="I56" s="26">
        <f>$F56*(Use_Condensed!J41/SUM(Use_Condensed!$C41:$J41))</f>
        <v>0</v>
      </c>
      <c r="J56" s="26">
        <f>$F56*(Use_Condensed!C41/SUM(Use_Condensed!$C41:$J41))</f>
        <v>0</v>
      </c>
      <c r="K56" s="26">
        <f>$F56*(Use_Condensed!D41/SUM(Use_Condensed!$C41:$J41))</f>
        <v>0</v>
      </c>
      <c r="L56" s="26">
        <f>$F56*(Use_Condensed!E41/SUM(Use_Condensed!$C41:$J41))</f>
        <v>707342.64158302231</v>
      </c>
      <c r="M56" s="26">
        <f>$F56*(Use_Condensed!F41/SUM(Use_Condensed!$C41:$J41))</f>
        <v>0</v>
      </c>
      <c r="N56" s="26">
        <f>$F56*(Use_Condensed!G41/SUM(Use_Condensed!$C41:$J41))</f>
        <v>0</v>
      </c>
      <c r="O56" s="41">
        <f t="shared" si="0"/>
        <v>0</v>
      </c>
      <c r="P56" s="41">
        <f t="shared" si="1"/>
        <v>0.88913694733298454</v>
      </c>
      <c r="Q56" s="41">
        <f t="shared" si="2"/>
        <v>0</v>
      </c>
      <c r="R56" s="41">
        <f t="shared" si="3"/>
        <v>6.2666808028343929E-2</v>
      </c>
      <c r="S56" s="42">
        <f t="shared" si="6"/>
        <v>0</v>
      </c>
      <c r="T56" s="42">
        <f t="shared" si="6"/>
        <v>0</v>
      </c>
      <c r="U56" s="42">
        <f t="shared" si="6"/>
        <v>4.81962446386714E-2</v>
      </c>
      <c r="V56" s="42">
        <f t="shared" si="6"/>
        <v>0</v>
      </c>
      <c r="W56" s="42">
        <f t="shared" si="6"/>
        <v>0</v>
      </c>
    </row>
    <row r="57" spans="1:23" x14ac:dyDescent="0.25">
      <c r="A57" s="3">
        <v>41</v>
      </c>
      <c r="B57" s="60" t="s">
        <v>119</v>
      </c>
      <c r="C57" s="26">
        <f>Use_Condensed!M42</f>
        <v>5958168</v>
      </c>
      <c r="D57" s="26">
        <f>C57-'Imports Calculations'!C55</f>
        <v>5939704</v>
      </c>
      <c r="E57" s="26">
        <f>Use_Condensed!K42</f>
        <v>2760461</v>
      </c>
      <c r="F57" s="26">
        <f t="shared" si="5"/>
        <v>3179243</v>
      </c>
      <c r="G57" s="26">
        <f>$F57*(Use_Condensed!I42/SUM(Use_Condensed!$C42:$J42))</f>
        <v>2792.7804476770389</v>
      </c>
      <c r="H57" s="26">
        <f>$F57*(Use_Condensed!H42/SUM(Use_Condensed!$C42:$J42))</f>
        <v>207832.97429064015</v>
      </c>
      <c r="I57" s="26">
        <f>$F57*(Use_Condensed!J42/SUM(Use_Condensed!$C42:$J42))</f>
        <v>2968617.2452616831</v>
      </c>
      <c r="J57" s="26">
        <f>$F57*(Use_Condensed!C42/SUM(Use_Condensed!$C42:$J42))</f>
        <v>0</v>
      </c>
      <c r="K57" s="26">
        <f>$F57*(Use_Condensed!D42/SUM(Use_Condensed!$C42:$J42))</f>
        <v>0</v>
      </c>
      <c r="L57" s="26">
        <f>$F57*(Use_Condensed!E42/SUM(Use_Condensed!$C42:$J42))</f>
        <v>0</v>
      </c>
      <c r="M57" s="26">
        <f>$F57*(Use_Condensed!F42/SUM(Use_Condensed!$C42:$J42))</f>
        <v>0</v>
      </c>
      <c r="N57" s="26">
        <f>$F57*(Use_Condensed!G42/SUM(Use_Condensed!$C42:$J42))</f>
        <v>0</v>
      </c>
      <c r="O57" s="41">
        <f t="shared" si="0"/>
        <v>4.7018848879961674E-4</v>
      </c>
      <c r="P57" s="41">
        <f t="shared" si="1"/>
        <v>3.4990459842887817E-2</v>
      </c>
      <c r="Q57" s="41">
        <f t="shared" si="2"/>
        <v>0.49979211847285371</v>
      </c>
      <c r="R57" s="41">
        <f t="shared" si="3"/>
        <v>0.46474723319545891</v>
      </c>
      <c r="S57" s="42">
        <f t="shared" si="6"/>
        <v>0</v>
      </c>
      <c r="T57" s="42">
        <f t="shared" si="6"/>
        <v>0</v>
      </c>
      <c r="U57" s="42">
        <f t="shared" si="6"/>
        <v>0</v>
      </c>
      <c r="V57" s="42">
        <f t="shared" si="6"/>
        <v>0</v>
      </c>
      <c r="W57" s="42">
        <f t="shared" si="6"/>
        <v>0</v>
      </c>
    </row>
    <row r="58" spans="1:23" x14ac:dyDescent="0.25">
      <c r="A58" s="3">
        <v>42</v>
      </c>
      <c r="B58" s="60" t="s">
        <v>120</v>
      </c>
      <c r="C58" s="26">
        <f>Use_Condensed!M43</f>
        <v>164401</v>
      </c>
      <c r="D58" s="26">
        <f>C58-'Imports Calculations'!C56</f>
        <v>164099</v>
      </c>
      <c r="E58" s="26">
        <f>Use_Condensed!K43</f>
        <v>8240</v>
      </c>
      <c r="F58" s="26">
        <f t="shared" si="5"/>
        <v>155859</v>
      </c>
      <c r="G58" s="26">
        <f>$F58*(Use_Condensed!I43/SUM(Use_Condensed!$C43:$J43))</f>
        <v>19660.904073360187</v>
      </c>
      <c r="H58" s="26">
        <f>$F58*(Use_Condensed!H43/SUM(Use_Condensed!$C43:$J43))</f>
        <v>6855.716030250831</v>
      </c>
      <c r="I58" s="26">
        <f>$F58*(Use_Condensed!J43/SUM(Use_Condensed!$C43:$J43))</f>
        <v>129342.37989638899</v>
      </c>
      <c r="J58" s="26">
        <f>$F58*(Use_Condensed!C43/SUM(Use_Condensed!$C43:$J43))</f>
        <v>0</v>
      </c>
      <c r="K58" s="26">
        <f>$F58*(Use_Condensed!D43/SUM(Use_Condensed!$C43:$J43))</f>
        <v>0</v>
      </c>
      <c r="L58" s="26">
        <f>$F58*(Use_Condensed!E43/SUM(Use_Condensed!$C43:$J43))</f>
        <v>0</v>
      </c>
      <c r="M58" s="26">
        <f>$F58*(Use_Condensed!F43/SUM(Use_Condensed!$C43:$J43))</f>
        <v>0</v>
      </c>
      <c r="N58" s="26">
        <f>$F58*(Use_Condensed!G43/SUM(Use_Condensed!$C43:$J43))</f>
        <v>0</v>
      </c>
      <c r="O58" s="41">
        <f t="shared" si="0"/>
        <v>0.11981123634732806</v>
      </c>
      <c r="P58" s="41">
        <f t="shared" si="1"/>
        <v>4.1777926923691373E-2</v>
      </c>
      <c r="Q58" s="41">
        <f t="shared" si="2"/>
        <v>0.78819724615256026</v>
      </c>
      <c r="R58" s="41">
        <f t="shared" si="3"/>
        <v>5.0213590576420331E-2</v>
      </c>
      <c r="S58" s="42">
        <f t="shared" si="6"/>
        <v>0</v>
      </c>
      <c r="T58" s="42">
        <f t="shared" si="6"/>
        <v>0</v>
      </c>
      <c r="U58" s="42">
        <f t="shared" si="6"/>
        <v>0</v>
      </c>
      <c r="V58" s="42">
        <f t="shared" si="6"/>
        <v>0</v>
      </c>
      <c r="W58" s="42">
        <f t="shared" si="6"/>
        <v>0</v>
      </c>
    </row>
    <row r="59" spans="1:23" x14ac:dyDescent="0.25">
      <c r="A59" s="3">
        <v>43</v>
      </c>
      <c r="B59" s="60" t="s">
        <v>121</v>
      </c>
      <c r="C59" s="26">
        <f>Use_Condensed!M44</f>
        <v>2948046</v>
      </c>
      <c r="D59" s="26">
        <f>C59-'Imports Calculations'!C57</f>
        <v>2916387</v>
      </c>
      <c r="E59" s="26">
        <f>Use_Condensed!K44</f>
        <v>2212610</v>
      </c>
      <c r="F59" s="26">
        <f t="shared" si="5"/>
        <v>703777</v>
      </c>
      <c r="G59" s="26">
        <f>$F59*(Use_Condensed!I44/SUM(Use_Condensed!$C44:$J44))</f>
        <v>154487.47076428134</v>
      </c>
      <c r="H59" s="26">
        <f>$F59*(Use_Condensed!H44/SUM(Use_Condensed!$C44:$J44))</f>
        <v>27932.473869922062</v>
      </c>
      <c r="I59" s="26">
        <f>$F59*(Use_Condensed!J44/SUM(Use_Condensed!$C44:$J44))</f>
        <v>521357.05536579667</v>
      </c>
      <c r="J59" s="26">
        <f>$F59*(Use_Condensed!C44/SUM(Use_Condensed!$C44:$J44))</f>
        <v>0</v>
      </c>
      <c r="K59" s="26">
        <f>$F59*(Use_Condensed!D44/SUM(Use_Condensed!$C44:$J44))</f>
        <v>0</v>
      </c>
      <c r="L59" s="26">
        <f>$F59*(Use_Condensed!E44/SUM(Use_Condensed!$C44:$J44))</f>
        <v>0</v>
      </c>
      <c r="M59" s="26">
        <f>$F59*(Use_Condensed!F44/SUM(Use_Condensed!$C44:$J44))</f>
        <v>0</v>
      </c>
      <c r="N59" s="26">
        <f>$F59*(Use_Condensed!G44/SUM(Use_Condensed!$C44:$J44))</f>
        <v>0</v>
      </c>
      <c r="O59" s="41">
        <f t="shared" si="0"/>
        <v>5.297221211186353E-2</v>
      </c>
      <c r="P59" s="41">
        <f t="shared" si="1"/>
        <v>9.5777665549606622E-3</v>
      </c>
      <c r="Q59" s="41">
        <f t="shared" si="2"/>
        <v>0.1787681317211319</v>
      </c>
      <c r="R59" s="41">
        <f t="shared" si="3"/>
        <v>0.75868188961204397</v>
      </c>
      <c r="S59" s="42">
        <f t="shared" si="6"/>
        <v>0</v>
      </c>
      <c r="T59" s="42">
        <f t="shared" si="6"/>
        <v>0</v>
      </c>
      <c r="U59" s="42">
        <f t="shared" si="6"/>
        <v>0</v>
      </c>
      <c r="V59" s="42">
        <f t="shared" si="6"/>
        <v>0</v>
      </c>
      <c r="W59" s="42">
        <f t="shared" si="6"/>
        <v>0</v>
      </c>
    </row>
    <row r="60" spans="1:23" x14ac:dyDescent="0.25">
      <c r="A60" s="3">
        <v>44</v>
      </c>
      <c r="B60" s="60" t="s">
        <v>122</v>
      </c>
      <c r="C60" s="26">
        <f>Use_Condensed!M45</f>
        <v>2480511</v>
      </c>
      <c r="D60" s="26">
        <f>C60-'Imports Calculations'!C58</f>
        <v>1803155</v>
      </c>
      <c r="E60" s="26">
        <f>Use_Condensed!K45</f>
        <v>417546</v>
      </c>
      <c r="F60" s="26">
        <f t="shared" si="5"/>
        <v>1385609</v>
      </c>
      <c r="G60" s="26">
        <f>$F60*(Use_Condensed!I45/SUM(Use_Condensed!$C45:$J45))</f>
        <v>12365.242110263625</v>
      </c>
      <c r="H60" s="26">
        <f>$F60*(Use_Condensed!H45/SUM(Use_Condensed!$C45:$J45))</f>
        <v>59272.563049785138</v>
      </c>
      <c r="I60" s="26">
        <f>$F60*(Use_Condensed!J45/SUM(Use_Condensed!$C45:$J45))</f>
        <v>1313971.1948399513</v>
      </c>
      <c r="J60" s="26">
        <f>$F60*(Use_Condensed!C45/SUM(Use_Condensed!$C45:$J45))</f>
        <v>0</v>
      </c>
      <c r="K60" s="26">
        <f>$F60*(Use_Condensed!D45/SUM(Use_Condensed!$C45:$J45))</f>
        <v>0</v>
      </c>
      <c r="L60" s="26">
        <f>$F60*(Use_Condensed!E45/SUM(Use_Condensed!$C45:$J45))</f>
        <v>0</v>
      </c>
      <c r="M60" s="26">
        <f>$F60*(Use_Condensed!F45/SUM(Use_Condensed!$C45:$J45))</f>
        <v>0</v>
      </c>
      <c r="N60" s="26">
        <f>$F60*(Use_Condensed!G45/SUM(Use_Condensed!$C45:$J45))</f>
        <v>0</v>
      </c>
      <c r="O60" s="41">
        <f t="shared" si="0"/>
        <v>6.857559172818546E-3</v>
      </c>
      <c r="P60" s="41">
        <f t="shared" si="1"/>
        <v>3.2871585110423193E-2</v>
      </c>
      <c r="Q60" s="41">
        <f t="shared" si="2"/>
        <v>0.72870673615964865</v>
      </c>
      <c r="R60" s="41">
        <f t="shared" si="3"/>
        <v>0.23156411955710962</v>
      </c>
      <c r="S60" s="42">
        <f t="shared" si="6"/>
        <v>0</v>
      </c>
      <c r="T60" s="42">
        <f t="shared" si="6"/>
        <v>0</v>
      </c>
      <c r="U60" s="42">
        <f t="shared" si="6"/>
        <v>0</v>
      </c>
      <c r="V60" s="42">
        <f t="shared" si="6"/>
        <v>0</v>
      </c>
      <c r="W60" s="42">
        <f t="shared" si="6"/>
        <v>0</v>
      </c>
    </row>
    <row r="61" spans="1:23" x14ac:dyDescent="0.25">
      <c r="A61" s="3">
        <v>45</v>
      </c>
      <c r="B61" s="60" t="s">
        <v>123</v>
      </c>
      <c r="C61" s="26">
        <f>Use_Condensed!M46</f>
        <v>16467797</v>
      </c>
      <c r="D61" s="26">
        <f>C61-'Imports Calculations'!C59</f>
        <v>16420432</v>
      </c>
      <c r="E61" s="26">
        <f>Use_Condensed!K46</f>
        <v>79550</v>
      </c>
      <c r="F61" s="26">
        <f t="shared" si="5"/>
        <v>16340882</v>
      </c>
      <c r="G61" s="26">
        <f>$F61*(Use_Condensed!I46/SUM(Use_Condensed!$C46:$J46))</f>
        <v>83499.216067899484</v>
      </c>
      <c r="H61" s="26">
        <f>$F61*(Use_Condensed!H46/SUM(Use_Condensed!$C46:$J46))</f>
        <v>1535101.5159773333</v>
      </c>
      <c r="I61" s="26">
        <f>$F61*(Use_Condensed!J46/SUM(Use_Condensed!$C46:$J46))</f>
        <v>14722281.267954767</v>
      </c>
      <c r="J61" s="26">
        <f>$F61*(Use_Condensed!C46/SUM(Use_Condensed!$C46:$J46))</f>
        <v>0</v>
      </c>
      <c r="K61" s="26">
        <f>$F61*(Use_Condensed!D46/SUM(Use_Condensed!$C46:$J46))</f>
        <v>0</v>
      </c>
      <c r="L61" s="26">
        <f>$F61*(Use_Condensed!E46/SUM(Use_Condensed!$C46:$J46))</f>
        <v>0</v>
      </c>
      <c r="M61" s="26">
        <f>$F61*(Use_Condensed!F46/SUM(Use_Condensed!$C46:$J46))</f>
        <v>0</v>
      </c>
      <c r="N61" s="26">
        <f>$F61*(Use_Condensed!G46/SUM(Use_Condensed!$C46:$J46))</f>
        <v>0</v>
      </c>
      <c r="O61" s="41">
        <f t="shared" si="0"/>
        <v>5.0850803479408754E-3</v>
      </c>
      <c r="P61" s="41">
        <f t="shared" si="1"/>
        <v>9.3487279505029663E-2</v>
      </c>
      <c r="Q61" s="41">
        <f t="shared" si="2"/>
        <v>0.89658306602133042</v>
      </c>
      <c r="R61" s="41">
        <f t="shared" si="3"/>
        <v>4.8445741256990076E-3</v>
      </c>
      <c r="S61" s="42">
        <f t="shared" si="6"/>
        <v>0</v>
      </c>
      <c r="T61" s="42">
        <f t="shared" si="6"/>
        <v>0</v>
      </c>
      <c r="U61" s="42">
        <f t="shared" si="6"/>
        <v>0</v>
      </c>
      <c r="V61" s="42">
        <f t="shared" si="6"/>
        <v>0</v>
      </c>
      <c r="W61" s="42">
        <f t="shared" si="6"/>
        <v>0</v>
      </c>
    </row>
    <row r="62" spans="1:23" x14ac:dyDescent="0.25">
      <c r="A62" s="3">
        <v>46</v>
      </c>
      <c r="B62" s="60" t="s">
        <v>124</v>
      </c>
      <c r="C62" s="26">
        <f>Use_Condensed!M47</f>
        <v>19918228</v>
      </c>
      <c r="D62" s="26">
        <f>C62-'Imports Calculations'!C60</f>
        <v>11264443</v>
      </c>
      <c r="E62" s="26">
        <f>Use_Condensed!K47</f>
        <v>550164</v>
      </c>
      <c r="F62" s="26">
        <f t="shared" si="5"/>
        <v>10714279</v>
      </c>
      <c r="G62" s="26">
        <f>$F62*(Use_Condensed!I47/SUM(Use_Condensed!$C47:$J47))</f>
        <v>18502.077431666428</v>
      </c>
      <c r="H62" s="26">
        <f>$F62*(Use_Condensed!H47/SUM(Use_Condensed!$C47:$J47))</f>
        <v>2761706.2747855615</v>
      </c>
      <c r="I62" s="26">
        <f>$F62*(Use_Condensed!J47/SUM(Use_Condensed!$C47:$J47))</f>
        <v>7934070.6477827718</v>
      </c>
      <c r="J62" s="26">
        <f>$F62*(Use_Condensed!C47/SUM(Use_Condensed!$C47:$J47))</f>
        <v>0</v>
      </c>
      <c r="K62" s="26">
        <f>$F62*(Use_Condensed!D47/SUM(Use_Condensed!$C47:$J47))</f>
        <v>0</v>
      </c>
      <c r="L62" s="26">
        <f>$F62*(Use_Condensed!E47/SUM(Use_Condensed!$C47:$J47))</f>
        <v>0</v>
      </c>
      <c r="M62" s="26">
        <f>$F62*(Use_Condensed!F47/SUM(Use_Condensed!$C47:$J47))</f>
        <v>0</v>
      </c>
      <c r="N62" s="26">
        <f>$F62*(Use_Condensed!G47/SUM(Use_Condensed!$C47:$J47))</f>
        <v>0</v>
      </c>
      <c r="O62" s="41">
        <f t="shared" si="0"/>
        <v>1.6425204008459564E-3</v>
      </c>
      <c r="P62" s="41">
        <f t="shared" si="1"/>
        <v>0.24517024719158875</v>
      </c>
      <c r="Q62" s="41">
        <f t="shared" si="2"/>
        <v>0.70434646859882655</v>
      </c>
      <c r="R62" s="41">
        <f t="shared" si="3"/>
        <v>4.8840763808738703E-2</v>
      </c>
      <c r="S62" s="42">
        <f t="shared" si="6"/>
        <v>0</v>
      </c>
      <c r="T62" s="42">
        <f t="shared" si="6"/>
        <v>0</v>
      </c>
      <c r="U62" s="42">
        <f t="shared" si="6"/>
        <v>0</v>
      </c>
      <c r="V62" s="42">
        <f t="shared" si="6"/>
        <v>0</v>
      </c>
      <c r="W62" s="42">
        <f t="shared" si="6"/>
        <v>0</v>
      </c>
    </row>
    <row r="63" spans="1:23" x14ac:dyDescent="0.25">
      <c r="A63" s="3">
        <v>47</v>
      </c>
      <c r="B63" s="60" t="s">
        <v>125</v>
      </c>
      <c r="C63" s="26">
        <f>Use_Condensed!M48</f>
        <v>37921002</v>
      </c>
      <c r="D63" s="26">
        <f>C63-'Imports Calculations'!C61</f>
        <v>35304853</v>
      </c>
      <c r="E63" s="26">
        <f>Use_Condensed!K48</f>
        <v>4127627</v>
      </c>
      <c r="F63" s="26">
        <f t="shared" si="5"/>
        <v>31177226</v>
      </c>
      <c r="G63" s="26">
        <f>$F63*(Use_Condensed!I48/SUM(Use_Condensed!$C48:$J48))</f>
        <v>653261.98373018566</v>
      </c>
      <c r="H63" s="26">
        <f>$F63*(Use_Condensed!H48/SUM(Use_Condensed!$C48:$J48))</f>
        <v>2158922.7576304791</v>
      </c>
      <c r="I63" s="26">
        <f>$F63*(Use_Condensed!J48/SUM(Use_Condensed!$C48:$J48))</f>
        <v>28365041.258639336</v>
      </c>
      <c r="J63" s="26">
        <f>$F63*(Use_Condensed!C48/SUM(Use_Condensed!$C48:$J48))</f>
        <v>0</v>
      </c>
      <c r="K63" s="26">
        <f>$F63*(Use_Condensed!D48/SUM(Use_Condensed!$C48:$J48))</f>
        <v>0</v>
      </c>
      <c r="L63" s="26">
        <f>$F63*(Use_Condensed!E48/SUM(Use_Condensed!$C48:$J48))</f>
        <v>0</v>
      </c>
      <c r="M63" s="26">
        <f>$F63*(Use_Condensed!F48/SUM(Use_Condensed!$C48:$J48))</f>
        <v>0</v>
      </c>
      <c r="N63" s="26">
        <f>$F63*(Use_Condensed!G48/SUM(Use_Condensed!$C48:$J48))</f>
        <v>0</v>
      </c>
      <c r="O63" s="41">
        <f t="shared" si="0"/>
        <v>1.8503461372015504E-2</v>
      </c>
      <c r="P63" s="41">
        <f t="shared" si="1"/>
        <v>6.1150877972228887E-2</v>
      </c>
      <c r="Q63" s="41">
        <f t="shared" si="2"/>
        <v>0.80343179048612201</v>
      </c>
      <c r="R63" s="41">
        <f t="shared" si="3"/>
        <v>0.11691387016963362</v>
      </c>
      <c r="S63" s="42">
        <f t="shared" si="6"/>
        <v>0</v>
      </c>
      <c r="T63" s="42">
        <f t="shared" si="6"/>
        <v>0</v>
      </c>
      <c r="U63" s="42">
        <f t="shared" si="6"/>
        <v>0</v>
      </c>
      <c r="V63" s="42">
        <f t="shared" si="6"/>
        <v>0</v>
      </c>
      <c r="W63" s="42">
        <f t="shared" si="6"/>
        <v>0</v>
      </c>
    </row>
    <row r="64" spans="1:23" x14ac:dyDescent="0.25">
      <c r="A64" s="3">
        <v>48</v>
      </c>
      <c r="B64" s="60" t="s">
        <v>126</v>
      </c>
      <c r="C64" s="26">
        <f>Use_Condensed!M49</f>
        <v>10956438</v>
      </c>
      <c r="D64" s="26">
        <f>C64-'Imports Calculations'!C62</f>
        <v>10405771</v>
      </c>
      <c r="E64" s="26">
        <f>Use_Condensed!K49</f>
        <v>846370</v>
      </c>
      <c r="F64" s="26">
        <f t="shared" si="5"/>
        <v>9559401</v>
      </c>
      <c r="G64" s="26">
        <f>$F64*(Use_Condensed!I49/SUM(Use_Condensed!$C49:$J49))</f>
        <v>81561.414128617631</v>
      </c>
      <c r="H64" s="26">
        <f>$F64*(Use_Condensed!H49/SUM(Use_Condensed!$C49:$J49))</f>
        <v>1182867.8914507302</v>
      </c>
      <c r="I64" s="26">
        <f>$F64*(Use_Condensed!J49/SUM(Use_Condensed!$C49:$J49))</f>
        <v>8294971.6944206525</v>
      </c>
      <c r="J64" s="26">
        <f>$F64*(Use_Condensed!C49/SUM(Use_Condensed!$C49:$J49))</f>
        <v>0</v>
      </c>
      <c r="K64" s="26">
        <f>$F64*(Use_Condensed!D49/SUM(Use_Condensed!$C49:$J49))</f>
        <v>0</v>
      </c>
      <c r="L64" s="26">
        <f>$F64*(Use_Condensed!E49/SUM(Use_Condensed!$C49:$J49))</f>
        <v>0</v>
      </c>
      <c r="M64" s="26">
        <f>$F64*(Use_Condensed!F49/SUM(Use_Condensed!$C49:$J49))</f>
        <v>0</v>
      </c>
      <c r="N64" s="26">
        <f>$F64*(Use_Condensed!G49/SUM(Use_Condensed!$C49:$J49))</f>
        <v>0</v>
      </c>
      <c r="O64" s="41">
        <f t="shared" si="0"/>
        <v>7.8380942775521031E-3</v>
      </c>
      <c r="P64" s="41">
        <f t="shared" si="1"/>
        <v>0.11367421899354985</v>
      </c>
      <c r="Q64" s="41">
        <f t="shared" si="2"/>
        <v>0.7971510899500529</v>
      </c>
      <c r="R64" s="41">
        <f t="shared" si="3"/>
        <v>8.1336596778845124E-2</v>
      </c>
      <c r="S64" s="42">
        <f t="shared" si="6"/>
        <v>0</v>
      </c>
      <c r="T64" s="42">
        <f t="shared" si="6"/>
        <v>0</v>
      </c>
      <c r="U64" s="42">
        <f t="shared" si="6"/>
        <v>0</v>
      </c>
      <c r="V64" s="42">
        <f t="shared" si="6"/>
        <v>0</v>
      </c>
      <c r="W64" s="42">
        <f t="shared" si="6"/>
        <v>0</v>
      </c>
    </row>
    <row r="65" spans="1:23" x14ac:dyDescent="0.25">
      <c r="A65" s="3">
        <v>49</v>
      </c>
      <c r="B65" s="60" t="s">
        <v>127</v>
      </c>
      <c r="C65" s="26">
        <f>Use_Condensed!M50</f>
        <v>4499664</v>
      </c>
      <c r="D65" s="26">
        <f>C65-'Imports Calculations'!C63</f>
        <v>4476163</v>
      </c>
      <c r="E65" s="26">
        <f>Use_Condensed!K50</f>
        <v>174585</v>
      </c>
      <c r="F65" s="26">
        <f t="shared" si="5"/>
        <v>4301578</v>
      </c>
      <c r="G65" s="26">
        <f>$F65*(Use_Condensed!I50/SUM(Use_Condensed!$C50:$J50))</f>
        <v>334107.65497555077</v>
      </c>
      <c r="H65" s="26">
        <f>$F65*(Use_Condensed!H50/SUM(Use_Condensed!$C50:$J50))</f>
        <v>102625.32256821204</v>
      </c>
      <c r="I65" s="26">
        <f>$F65*(Use_Condensed!J50/SUM(Use_Condensed!$C50:$J50))</f>
        <v>3864845.0224562376</v>
      </c>
      <c r="J65" s="26">
        <f>$F65*(Use_Condensed!C50/SUM(Use_Condensed!$C50:$J50))</f>
        <v>0</v>
      </c>
      <c r="K65" s="26">
        <f>$F65*(Use_Condensed!D50/SUM(Use_Condensed!$C50:$J50))</f>
        <v>0</v>
      </c>
      <c r="L65" s="26">
        <f>$F65*(Use_Condensed!E50/SUM(Use_Condensed!$C50:$J50))</f>
        <v>0</v>
      </c>
      <c r="M65" s="26">
        <f>$F65*(Use_Condensed!F50/SUM(Use_Condensed!$C50:$J50))</f>
        <v>0</v>
      </c>
      <c r="N65" s="26">
        <f>$F65*(Use_Condensed!G50/SUM(Use_Condensed!$C50:$J50))</f>
        <v>0</v>
      </c>
      <c r="O65" s="41">
        <f t="shared" si="0"/>
        <v>7.4641530028185021E-2</v>
      </c>
      <c r="P65" s="41">
        <f t="shared" si="1"/>
        <v>2.2927074498451473E-2</v>
      </c>
      <c r="Q65" s="41">
        <f t="shared" si="2"/>
        <v>0.86342812414477255</v>
      </c>
      <c r="R65" s="41">
        <f t="shared" si="3"/>
        <v>3.9003271328591028E-2</v>
      </c>
      <c r="S65" s="42">
        <f t="shared" si="6"/>
        <v>0</v>
      </c>
      <c r="T65" s="42">
        <f t="shared" si="6"/>
        <v>0</v>
      </c>
      <c r="U65" s="42">
        <f t="shared" si="6"/>
        <v>0</v>
      </c>
      <c r="V65" s="42">
        <f t="shared" si="6"/>
        <v>0</v>
      </c>
      <c r="W65" s="42">
        <f t="shared" si="6"/>
        <v>0</v>
      </c>
    </row>
    <row r="66" spans="1:23" x14ac:dyDescent="0.25">
      <c r="A66" s="3">
        <v>50</v>
      </c>
      <c r="B66" s="60" t="s">
        <v>128</v>
      </c>
      <c r="C66" s="26">
        <f>Use_Condensed!M51</f>
        <v>19271038</v>
      </c>
      <c r="D66" s="26">
        <f>C66-'Imports Calculations'!C64</f>
        <v>18669427</v>
      </c>
      <c r="E66" s="26">
        <f>Use_Condensed!K51</f>
        <v>1320509</v>
      </c>
      <c r="F66" s="26">
        <f t="shared" si="5"/>
        <v>17348918</v>
      </c>
      <c r="G66" s="26">
        <f>$F66*(Use_Condensed!I51/SUM(Use_Condensed!$C51:$J51))</f>
        <v>446564.686658116</v>
      </c>
      <c r="H66" s="26">
        <f>$F66*(Use_Condensed!H51/SUM(Use_Condensed!$C51:$J51))</f>
        <v>1581922.6496278436</v>
      </c>
      <c r="I66" s="26">
        <f>$F66*(Use_Condensed!J51/SUM(Use_Condensed!$C51:$J51))</f>
        <v>15320430.663714042</v>
      </c>
      <c r="J66" s="26">
        <f>$F66*(Use_Condensed!C51/SUM(Use_Condensed!$C51:$J51))</f>
        <v>0</v>
      </c>
      <c r="K66" s="26">
        <f>$F66*(Use_Condensed!D51/SUM(Use_Condensed!$C51:$J51))</f>
        <v>0</v>
      </c>
      <c r="L66" s="26">
        <f>$F66*(Use_Condensed!E51/SUM(Use_Condensed!$C51:$J51))</f>
        <v>0</v>
      </c>
      <c r="M66" s="26">
        <f>$F66*(Use_Condensed!F51/SUM(Use_Condensed!$C51:$J51))</f>
        <v>0</v>
      </c>
      <c r="N66" s="26">
        <f>$F66*(Use_Condensed!G51/SUM(Use_Condensed!$C51:$J51))</f>
        <v>0</v>
      </c>
      <c r="O66" s="41">
        <f t="shared" si="0"/>
        <v>2.3919571107250157E-2</v>
      </c>
      <c r="P66" s="41">
        <f t="shared" si="1"/>
        <v>8.4733326289437999E-2</v>
      </c>
      <c r="Q66" s="41">
        <f t="shared" si="2"/>
        <v>0.82061600839243976</v>
      </c>
      <c r="R66" s="41">
        <f t="shared" si="3"/>
        <v>7.0731094210872134E-2</v>
      </c>
      <c r="S66" s="42">
        <f t="shared" si="6"/>
        <v>0</v>
      </c>
      <c r="T66" s="42">
        <f t="shared" si="6"/>
        <v>0</v>
      </c>
      <c r="U66" s="42">
        <f t="shared" si="6"/>
        <v>0</v>
      </c>
      <c r="V66" s="42">
        <f t="shared" si="6"/>
        <v>0</v>
      </c>
      <c r="W66" s="42">
        <f t="shared" si="6"/>
        <v>0</v>
      </c>
    </row>
    <row r="67" spans="1:23" x14ac:dyDescent="0.25">
      <c r="A67" s="3">
        <v>51</v>
      </c>
      <c r="B67" s="60" t="s">
        <v>129</v>
      </c>
      <c r="C67" s="26">
        <f>Use_Condensed!M52</f>
        <v>7954465</v>
      </c>
      <c r="D67" s="26">
        <f>C67-'Imports Calculations'!C65</f>
        <v>7325916</v>
      </c>
      <c r="E67" s="26">
        <f>Use_Condensed!K52</f>
        <v>200769</v>
      </c>
      <c r="F67" s="26">
        <f t="shared" si="5"/>
        <v>7125147</v>
      </c>
      <c r="G67" s="26">
        <f>$F67*(Use_Condensed!I52/SUM(Use_Condensed!$C52:$J52))</f>
        <v>201334.10379562795</v>
      </c>
      <c r="H67" s="26">
        <f>$F67*(Use_Condensed!H52/SUM(Use_Condensed!$C52:$J52))</f>
        <v>261351.85877846839</v>
      </c>
      <c r="I67" s="26">
        <f>$F67*(Use_Condensed!J52/SUM(Use_Condensed!$C52:$J52))</f>
        <v>6662461.0374259036</v>
      </c>
      <c r="J67" s="26">
        <f>$F67*(Use_Condensed!C52/SUM(Use_Condensed!$C52:$J52))</f>
        <v>0</v>
      </c>
      <c r="K67" s="26">
        <f>$F67*(Use_Condensed!D52/SUM(Use_Condensed!$C52:$J52))</f>
        <v>0</v>
      </c>
      <c r="L67" s="26">
        <f>$F67*(Use_Condensed!E52/SUM(Use_Condensed!$C52:$J52))</f>
        <v>0</v>
      </c>
      <c r="M67" s="26">
        <f>$F67*(Use_Condensed!F52/SUM(Use_Condensed!$C52:$J52))</f>
        <v>0</v>
      </c>
      <c r="N67" s="26">
        <f>$F67*(Use_Condensed!G52/SUM(Use_Condensed!$C52:$J52))</f>
        <v>0</v>
      </c>
      <c r="O67" s="41">
        <f t="shared" si="0"/>
        <v>2.7482447764297046E-2</v>
      </c>
      <c r="P67" s="41">
        <f t="shared" si="1"/>
        <v>3.5674973447479934E-2</v>
      </c>
      <c r="Q67" s="41">
        <f t="shared" si="2"/>
        <v>0.90943726865362684</v>
      </c>
      <c r="R67" s="41">
        <f t="shared" si="3"/>
        <v>2.7405310134596138E-2</v>
      </c>
      <c r="S67" s="42">
        <f t="shared" si="6"/>
        <v>0</v>
      </c>
      <c r="T67" s="42">
        <f t="shared" si="6"/>
        <v>0</v>
      </c>
      <c r="U67" s="42">
        <f t="shared" si="6"/>
        <v>0</v>
      </c>
      <c r="V67" s="42">
        <f t="shared" si="6"/>
        <v>0</v>
      </c>
      <c r="W67" s="42">
        <f t="shared" si="6"/>
        <v>0</v>
      </c>
    </row>
    <row r="68" spans="1:23" x14ac:dyDescent="0.25">
      <c r="A68" s="3">
        <v>52</v>
      </c>
      <c r="B68" s="60" t="s">
        <v>130</v>
      </c>
      <c r="C68" s="26">
        <f>Use_Condensed!M53</f>
        <v>3016364</v>
      </c>
      <c r="D68" s="26">
        <f>C68-'Imports Calculations'!C66</f>
        <v>2881799</v>
      </c>
      <c r="E68" s="26">
        <f>Use_Condensed!K53</f>
        <v>41636</v>
      </c>
      <c r="F68" s="26">
        <f t="shared" si="5"/>
        <v>2840163</v>
      </c>
      <c r="G68" s="26">
        <f>$F68*(Use_Condensed!I53/SUM(Use_Condensed!$C53:$J53))</f>
        <v>94749.06451974278</v>
      </c>
      <c r="H68" s="26">
        <f>$F68*(Use_Condensed!H53/SUM(Use_Condensed!$C53:$J53))</f>
        <v>158570.26273678325</v>
      </c>
      <c r="I68" s="26">
        <f>$F68*(Use_Condensed!J53/SUM(Use_Condensed!$C53:$J53))</f>
        <v>2586843.6727434741</v>
      </c>
      <c r="J68" s="26">
        <f>$F68*(Use_Condensed!C53/SUM(Use_Condensed!$C53:$J53))</f>
        <v>0</v>
      </c>
      <c r="K68" s="26">
        <f>$F68*(Use_Condensed!D53/SUM(Use_Condensed!$C53:$J53))</f>
        <v>0</v>
      </c>
      <c r="L68" s="26">
        <f>$F68*(Use_Condensed!E53/SUM(Use_Condensed!$C53:$J53))</f>
        <v>0</v>
      </c>
      <c r="M68" s="26">
        <f>$F68*(Use_Condensed!F53/SUM(Use_Condensed!$C53:$J53))</f>
        <v>0</v>
      </c>
      <c r="N68" s="26">
        <f>$F68*(Use_Condensed!G53/SUM(Use_Condensed!$C53:$J53))</f>
        <v>0</v>
      </c>
      <c r="O68" s="41">
        <f t="shared" si="0"/>
        <v>3.287844312519464E-2</v>
      </c>
      <c r="P68" s="41">
        <f t="shared" si="1"/>
        <v>5.5024747644364942E-2</v>
      </c>
      <c r="Q68" s="41">
        <f t="shared" si="2"/>
        <v>0.89764888971905188</v>
      </c>
      <c r="R68" s="41">
        <f t="shared" si="3"/>
        <v>1.4447919511388546E-2</v>
      </c>
      <c r="S68" s="42">
        <f t="shared" si="6"/>
        <v>0</v>
      </c>
      <c r="T68" s="42">
        <f t="shared" si="6"/>
        <v>0</v>
      </c>
      <c r="U68" s="42">
        <f t="shared" si="6"/>
        <v>0</v>
      </c>
      <c r="V68" s="42">
        <f t="shared" si="6"/>
        <v>0</v>
      </c>
      <c r="W68" s="42">
        <f t="shared" si="6"/>
        <v>0</v>
      </c>
    </row>
    <row r="69" spans="1:23" x14ac:dyDescent="0.25">
      <c r="A69" s="3">
        <v>53</v>
      </c>
      <c r="B69" s="60" t="s">
        <v>131</v>
      </c>
      <c r="C69" s="26">
        <f>Use_Condensed!M54</f>
        <v>3454832</v>
      </c>
      <c r="D69" s="26">
        <f>C69-'Imports Calculations'!C67</f>
        <v>3386733</v>
      </c>
      <c r="E69" s="26">
        <f>Use_Condensed!K54</f>
        <v>401900</v>
      </c>
      <c r="F69" s="26">
        <f t="shared" si="5"/>
        <v>2984833</v>
      </c>
      <c r="G69" s="26">
        <f>$F69*(Use_Condensed!I54/SUM(Use_Condensed!$C54:$J54))</f>
        <v>1467505.0197342131</v>
      </c>
      <c r="H69" s="26">
        <f>$F69*(Use_Condensed!H54/SUM(Use_Condensed!$C54:$J54))</f>
        <v>235028.32132389527</v>
      </c>
      <c r="I69" s="26">
        <f>$F69*(Use_Condensed!J54/SUM(Use_Condensed!$C54:$J54))</f>
        <v>1282299.6589418915</v>
      </c>
      <c r="J69" s="26">
        <f>$F69*(Use_Condensed!C54/SUM(Use_Condensed!$C54:$J54))</f>
        <v>0</v>
      </c>
      <c r="K69" s="26">
        <f>$F69*(Use_Condensed!D54/SUM(Use_Condensed!$C54:$J54))</f>
        <v>0</v>
      </c>
      <c r="L69" s="26">
        <f>$F69*(Use_Condensed!E54/SUM(Use_Condensed!$C54:$J54))</f>
        <v>0</v>
      </c>
      <c r="M69" s="26">
        <f>$F69*(Use_Condensed!F54/SUM(Use_Condensed!$C54:$J54))</f>
        <v>0</v>
      </c>
      <c r="N69" s="26">
        <f>$F69*(Use_Condensed!G54/SUM(Use_Condensed!$C54:$J54))</f>
        <v>0</v>
      </c>
      <c r="O69" s="41">
        <f t="shared" si="0"/>
        <v>0.43330992426453846</v>
      </c>
      <c r="P69" s="41">
        <f t="shared" si="1"/>
        <v>6.939676712746333E-2</v>
      </c>
      <c r="Q69" s="41">
        <f t="shared" si="2"/>
        <v>0.37862437308813285</v>
      </c>
      <c r="R69" s="41">
        <f t="shared" si="3"/>
        <v>0.11866893551986531</v>
      </c>
      <c r="S69" s="42">
        <f t="shared" si="6"/>
        <v>0</v>
      </c>
      <c r="T69" s="42">
        <f t="shared" si="6"/>
        <v>0</v>
      </c>
      <c r="U69" s="42">
        <f t="shared" si="6"/>
        <v>0</v>
      </c>
      <c r="V69" s="42">
        <f t="shared" si="6"/>
        <v>0</v>
      </c>
      <c r="W69" s="42">
        <f t="shared" si="6"/>
        <v>0</v>
      </c>
    </row>
    <row r="70" spans="1:23" x14ac:dyDescent="0.25">
      <c r="A70" s="3">
        <v>54</v>
      </c>
      <c r="B70" s="60" t="s">
        <v>132</v>
      </c>
      <c r="C70" s="26">
        <f>Use_Condensed!M55</f>
        <v>1500109</v>
      </c>
      <c r="D70" s="26">
        <f>C70-'Imports Calculations'!C68</f>
        <v>1348453</v>
      </c>
      <c r="E70" s="26">
        <f>Use_Condensed!K55</f>
        <v>491994</v>
      </c>
      <c r="F70" s="26">
        <f t="shared" si="5"/>
        <v>856459</v>
      </c>
      <c r="G70" s="26">
        <f>$F70*(Use_Condensed!I55/SUM(Use_Condensed!$C55:$J55))</f>
        <v>484433.00616253482</v>
      </c>
      <c r="H70" s="26">
        <f>$F70*(Use_Condensed!H55/SUM(Use_Condensed!$C55:$J55))</f>
        <v>91087.512758622412</v>
      </c>
      <c r="I70" s="26">
        <f>$F70*(Use_Condensed!J55/SUM(Use_Condensed!$C55:$J55))</f>
        <v>280938.48107884271</v>
      </c>
      <c r="J70" s="26">
        <f>$F70*(Use_Condensed!C55/SUM(Use_Condensed!$C55:$J55))</f>
        <v>0</v>
      </c>
      <c r="K70" s="26">
        <f>$F70*(Use_Condensed!D55/SUM(Use_Condensed!$C55:$J55))</f>
        <v>0</v>
      </c>
      <c r="L70" s="26">
        <f>$F70*(Use_Condensed!E55/SUM(Use_Condensed!$C55:$J55))</f>
        <v>0</v>
      </c>
      <c r="M70" s="26">
        <f>$F70*(Use_Condensed!F55/SUM(Use_Condensed!$C55:$J55))</f>
        <v>0</v>
      </c>
      <c r="N70" s="26">
        <f>$F70*(Use_Condensed!G55/SUM(Use_Condensed!$C55:$J55))</f>
        <v>0</v>
      </c>
      <c r="O70" s="41">
        <f t="shared" si="0"/>
        <v>0.35925093878877112</v>
      </c>
      <c r="P70" s="41">
        <f t="shared" si="1"/>
        <v>6.7549638555160926E-2</v>
      </c>
      <c r="Q70" s="41">
        <f t="shared" si="2"/>
        <v>0.20834132229958532</v>
      </c>
      <c r="R70" s="41">
        <f t="shared" si="3"/>
        <v>0.36485810035648258</v>
      </c>
      <c r="S70" s="42">
        <f t="shared" si="6"/>
        <v>0</v>
      </c>
      <c r="T70" s="42">
        <f t="shared" si="6"/>
        <v>0</v>
      </c>
      <c r="U70" s="42">
        <f t="shared" si="6"/>
        <v>0</v>
      </c>
      <c r="V70" s="42">
        <f t="shared" si="6"/>
        <v>0</v>
      </c>
      <c r="W70" s="42">
        <f t="shared" si="6"/>
        <v>0</v>
      </c>
    </row>
    <row r="71" spans="1:23" x14ac:dyDescent="0.25">
      <c r="A71" s="3">
        <v>55</v>
      </c>
      <c r="B71" s="60" t="s">
        <v>133</v>
      </c>
      <c r="C71" s="26">
        <f>Use_Condensed!M56</f>
        <v>11582434</v>
      </c>
      <c r="D71" s="26">
        <f>C71-'Imports Calculations'!C69</f>
        <v>11541349</v>
      </c>
      <c r="E71" s="26">
        <f>Use_Condensed!K56</f>
        <v>654188</v>
      </c>
      <c r="F71" s="26">
        <f t="shared" si="5"/>
        <v>10887161</v>
      </c>
      <c r="G71" s="26">
        <f>$F71*(Use_Condensed!I56/SUM(Use_Condensed!$C56:$J56))</f>
        <v>0</v>
      </c>
      <c r="H71" s="26">
        <f>$F71*(Use_Condensed!H56/SUM(Use_Condensed!$C56:$J56))</f>
        <v>527780.78796957701</v>
      </c>
      <c r="I71" s="26">
        <f>$F71*(Use_Condensed!J56/SUM(Use_Condensed!$C56:$J56))</f>
        <v>10359380.212030424</v>
      </c>
      <c r="J71" s="26">
        <f>$F71*(Use_Condensed!C56/SUM(Use_Condensed!$C56:$J56))</f>
        <v>0</v>
      </c>
      <c r="K71" s="26">
        <f>$F71*(Use_Condensed!D56/SUM(Use_Condensed!$C56:$J56))</f>
        <v>0</v>
      </c>
      <c r="L71" s="26">
        <f>$F71*(Use_Condensed!E56/SUM(Use_Condensed!$C56:$J56))</f>
        <v>0</v>
      </c>
      <c r="M71" s="26">
        <f>$F71*(Use_Condensed!F56/SUM(Use_Condensed!$C56:$J56))</f>
        <v>0</v>
      </c>
      <c r="N71" s="26">
        <f>$F71*(Use_Condensed!G56/SUM(Use_Condensed!$C56:$J56))</f>
        <v>0</v>
      </c>
      <c r="O71" s="41">
        <f t="shared" si="0"/>
        <v>0</v>
      </c>
      <c r="P71" s="41">
        <f t="shared" si="1"/>
        <v>4.5729557954583736E-2</v>
      </c>
      <c r="Q71" s="41">
        <f t="shared" si="2"/>
        <v>0.89758833322087594</v>
      </c>
      <c r="R71" s="41">
        <f t="shared" si="3"/>
        <v>5.6682108824540355E-2</v>
      </c>
      <c r="S71" s="42">
        <f t="shared" si="6"/>
        <v>0</v>
      </c>
      <c r="T71" s="42">
        <f t="shared" si="6"/>
        <v>0</v>
      </c>
      <c r="U71" s="42">
        <f t="shared" si="6"/>
        <v>0</v>
      </c>
      <c r="V71" s="42">
        <f t="shared" si="6"/>
        <v>0</v>
      </c>
      <c r="W71" s="42">
        <f t="shared" si="6"/>
        <v>0</v>
      </c>
    </row>
    <row r="72" spans="1:23" x14ac:dyDescent="0.25">
      <c r="A72" s="3">
        <v>56</v>
      </c>
      <c r="B72" s="60" t="s">
        <v>134</v>
      </c>
      <c r="C72" s="26">
        <f>Use_Condensed!M57</f>
        <v>29239081</v>
      </c>
      <c r="D72" s="26">
        <f>C72-'Imports Calculations'!C70</f>
        <v>28755393</v>
      </c>
      <c r="E72" s="26">
        <f>Use_Condensed!K57</f>
        <v>3673173</v>
      </c>
      <c r="F72" s="26">
        <f t="shared" si="5"/>
        <v>25082220</v>
      </c>
      <c r="G72" s="26">
        <f>$F72*(Use_Condensed!I57/SUM(Use_Condensed!$C57:$J57))</f>
        <v>0</v>
      </c>
      <c r="H72" s="26">
        <f>$F72*(Use_Condensed!H57/SUM(Use_Condensed!$C57:$J57))</f>
        <v>8319048.7784461072</v>
      </c>
      <c r="I72" s="26">
        <f>$F72*(Use_Condensed!J57/SUM(Use_Condensed!$C57:$J57))</f>
        <v>16763171.221553892</v>
      </c>
      <c r="J72" s="26">
        <f>$F72*(Use_Condensed!C57/SUM(Use_Condensed!$C57:$J57))</f>
        <v>0</v>
      </c>
      <c r="K72" s="26">
        <f>$F72*(Use_Condensed!D57/SUM(Use_Condensed!$C57:$J57))</f>
        <v>0</v>
      </c>
      <c r="L72" s="26">
        <f>$F72*(Use_Condensed!E57/SUM(Use_Condensed!$C57:$J57))</f>
        <v>0</v>
      </c>
      <c r="M72" s="26">
        <f>$F72*(Use_Condensed!F57/SUM(Use_Condensed!$C57:$J57))</f>
        <v>0</v>
      </c>
      <c r="N72" s="26">
        <f>$F72*(Use_Condensed!G57/SUM(Use_Condensed!$C57:$J57))</f>
        <v>0</v>
      </c>
      <c r="O72" s="41">
        <f t="shared" si="0"/>
        <v>0</v>
      </c>
      <c r="P72" s="41">
        <f t="shared" si="1"/>
        <v>0.28930394999108888</v>
      </c>
      <c r="Q72" s="41">
        <f t="shared" si="2"/>
        <v>0.58295747241409257</v>
      </c>
      <c r="R72" s="41">
        <f t="shared" si="3"/>
        <v>0.12773857759481846</v>
      </c>
      <c r="S72" s="42">
        <f t="shared" si="6"/>
        <v>0</v>
      </c>
      <c r="T72" s="42">
        <f t="shared" si="6"/>
        <v>0</v>
      </c>
      <c r="U72" s="42">
        <f t="shared" si="6"/>
        <v>0</v>
      </c>
      <c r="V72" s="42">
        <f t="shared" si="6"/>
        <v>0</v>
      </c>
      <c r="W72" s="42">
        <f t="shared" si="6"/>
        <v>0</v>
      </c>
    </row>
    <row r="73" spans="1:23" x14ac:dyDescent="0.25">
      <c r="A73" s="3">
        <v>57</v>
      </c>
      <c r="B73" s="60" t="s">
        <v>135</v>
      </c>
      <c r="C73" s="26">
        <f>Use_Condensed!M58</f>
        <v>27330626</v>
      </c>
      <c r="D73" s="26">
        <f>C73-'Imports Calculations'!C71</f>
        <v>25663114</v>
      </c>
      <c r="E73" s="26">
        <f>Use_Condensed!K58</f>
        <v>2904440</v>
      </c>
      <c r="F73" s="26">
        <f t="shared" si="5"/>
        <v>22758674</v>
      </c>
      <c r="G73" s="26">
        <f>$F73*(Use_Condensed!I58/SUM(Use_Condensed!$C58:$J58))</f>
        <v>0</v>
      </c>
      <c r="H73" s="26">
        <f>$F73*(Use_Condensed!H58/SUM(Use_Condensed!$C58:$J58))</f>
        <v>8844627.1637578346</v>
      </c>
      <c r="I73" s="26">
        <f>$F73*(Use_Condensed!J58/SUM(Use_Condensed!$C58:$J58))</f>
        <v>13914046.836242165</v>
      </c>
      <c r="J73" s="26">
        <f>$F73*(Use_Condensed!C58/SUM(Use_Condensed!$C58:$J58))</f>
        <v>0</v>
      </c>
      <c r="K73" s="26">
        <f>$F73*(Use_Condensed!D58/SUM(Use_Condensed!$C58:$J58))</f>
        <v>0</v>
      </c>
      <c r="L73" s="26">
        <f>$F73*(Use_Condensed!E58/SUM(Use_Condensed!$C58:$J58))</f>
        <v>0</v>
      </c>
      <c r="M73" s="26">
        <f>$F73*(Use_Condensed!F58/SUM(Use_Condensed!$C58:$J58))</f>
        <v>0</v>
      </c>
      <c r="N73" s="26">
        <f>$F73*(Use_Condensed!G58/SUM(Use_Condensed!$C58:$J58))</f>
        <v>0</v>
      </c>
      <c r="O73" s="41">
        <f t="shared" si="0"/>
        <v>0</v>
      </c>
      <c r="P73" s="41">
        <f t="shared" si="1"/>
        <v>0.34464356756385195</v>
      </c>
      <c r="Q73" s="41">
        <f t="shared" si="2"/>
        <v>0.54218076716029728</v>
      </c>
      <c r="R73" s="41">
        <f t="shared" si="3"/>
        <v>0.11317566527585078</v>
      </c>
      <c r="S73" s="42">
        <f t="shared" si="6"/>
        <v>0</v>
      </c>
      <c r="T73" s="42">
        <f t="shared" si="6"/>
        <v>0</v>
      </c>
      <c r="U73" s="42">
        <f t="shared" si="6"/>
        <v>0</v>
      </c>
      <c r="V73" s="42">
        <f t="shared" si="6"/>
        <v>0</v>
      </c>
      <c r="W73" s="42">
        <f t="shared" si="6"/>
        <v>0</v>
      </c>
    </row>
    <row r="74" spans="1:23" x14ac:dyDescent="0.25">
      <c r="A74" s="3">
        <v>58</v>
      </c>
      <c r="B74" s="60" t="s">
        <v>136</v>
      </c>
      <c r="C74" s="26">
        <f>Use_Condensed!M59</f>
        <v>5291660</v>
      </c>
      <c r="D74" s="26">
        <f>C74-'Imports Calculations'!C72</f>
        <v>5250172</v>
      </c>
      <c r="E74" s="26">
        <f>Use_Condensed!K59</f>
        <v>1353148</v>
      </c>
      <c r="F74" s="26">
        <f t="shared" si="5"/>
        <v>3897024</v>
      </c>
      <c r="G74" s="26">
        <f>$F74*(Use_Condensed!I59/SUM(Use_Condensed!$C59:$J59))</f>
        <v>0</v>
      </c>
      <c r="H74" s="26">
        <f>$F74*(Use_Condensed!H59/SUM(Use_Condensed!$C59:$J59))</f>
        <v>2728060.0072293677</v>
      </c>
      <c r="I74" s="26">
        <f>$F74*(Use_Condensed!J59/SUM(Use_Condensed!$C59:$J59))</f>
        <v>1168963.992770632</v>
      </c>
      <c r="J74" s="26">
        <f>$F74*(Use_Condensed!C59/SUM(Use_Condensed!$C59:$J59))</f>
        <v>0</v>
      </c>
      <c r="K74" s="26">
        <f>$F74*(Use_Condensed!D59/SUM(Use_Condensed!$C59:$J59))</f>
        <v>0</v>
      </c>
      <c r="L74" s="26">
        <f>$F74*(Use_Condensed!E59/SUM(Use_Condensed!$C59:$J59))</f>
        <v>0</v>
      </c>
      <c r="M74" s="26">
        <f>$F74*(Use_Condensed!F59/SUM(Use_Condensed!$C59:$J59))</f>
        <v>0</v>
      </c>
      <c r="N74" s="26">
        <f>$F74*(Use_Condensed!G59/SUM(Use_Condensed!$C59:$J59))</f>
        <v>0</v>
      </c>
      <c r="O74" s="41">
        <f t="shared" si="0"/>
        <v>0</v>
      </c>
      <c r="P74" s="41">
        <f t="shared" si="1"/>
        <v>0.51961345404100434</v>
      </c>
      <c r="Q74" s="41">
        <f t="shared" si="2"/>
        <v>0.22265251362634064</v>
      </c>
      <c r="R74" s="41">
        <f t="shared" si="3"/>
        <v>0.25773403233265502</v>
      </c>
      <c r="S74" s="42">
        <f t="shared" si="6"/>
        <v>0</v>
      </c>
      <c r="T74" s="42">
        <f t="shared" si="6"/>
        <v>0</v>
      </c>
      <c r="U74" s="42">
        <f t="shared" si="6"/>
        <v>0</v>
      </c>
      <c r="V74" s="42">
        <f t="shared" si="6"/>
        <v>0</v>
      </c>
      <c r="W74" s="42">
        <f t="shared" si="6"/>
        <v>0</v>
      </c>
    </row>
    <row r="75" spans="1:23" x14ac:dyDescent="0.25">
      <c r="A75" s="3">
        <v>59</v>
      </c>
      <c r="B75" s="60" t="s">
        <v>137</v>
      </c>
      <c r="C75" s="26">
        <f>Use_Condensed!M60</f>
        <v>7765010</v>
      </c>
      <c r="D75" s="26">
        <f>C75-'Imports Calculations'!C73</f>
        <v>7725133</v>
      </c>
      <c r="E75" s="26">
        <f>Use_Condensed!K60</f>
        <v>63601</v>
      </c>
      <c r="F75" s="26">
        <f t="shared" si="5"/>
        <v>7661532</v>
      </c>
      <c r="G75" s="26">
        <f>$F75*(Use_Condensed!I60/SUM(Use_Condensed!$C60:$J60))</f>
        <v>0</v>
      </c>
      <c r="H75" s="26">
        <f>$F75*(Use_Condensed!H60/SUM(Use_Condensed!$C60:$J60))</f>
        <v>847387.74054622394</v>
      </c>
      <c r="I75" s="26">
        <f>$F75*(Use_Condensed!J60/SUM(Use_Condensed!$C60:$J60))</f>
        <v>6814144.2594537763</v>
      </c>
      <c r="J75" s="26">
        <f>$F75*(Use_Condensed!C60/SUM(Use_Condensed!$C60:$J60))</f>
        <v>0</v>
      </c>
      <c r="K75" s="26">
        <f>$F75*(Use_Condensed!D60/SUM(Use_Condensed!$C60:$J60))</f>
        <v>0</v>
      </c>
      <c r="L75" s="26">
        <f>$F75*(Use_Condensed!E60/SUM(Use_Condensed!$C60:$J60))</f>
        <v>0</v>
      </c>
      <c r="M75" s="26">
        <f>$F75*(Use_Condensed!F60/SUM(Use_Condensed!$C60:$J60))</f>
        <v>0</v>
      </c>
      <c r="N75" s="26">
        <f>$F75*(Use_Condensed!G60/SUM(Use_Condensed!$C60:$J60))</f>
        <v>0</v>
      </c>
      <c r="O75" s="41">
        <f t="shared" si="0"/>
        <v>0</v>
      </c>
      <c r="P75" s="41">
        <f t="shared" si="1"/>
        <v>0.10969231734213818</v>
      </c>
      <c r="Q75" s="41">
        <f t="shared" si="2"/>
        <v>0.88207468524539012</v>
      </c>
      <c r="R75" s="41">
        <f t="shared" si="3"/>
        <v>8.2329974124717327E-3</v>
      </c>
      <c r="S75" s="42">
        <f t="shared" si="6"/>
        <v>0</v>
      </c>
      <c r="T75" s="42">
        <f t="shared" si="6"/>
        <v>0</v>
      </c>
      <c r="U75" s="42">
        <f t="shared" si="6"/>
        <v>0</v>
      </c>
      <c r="V75" s="42">
        <f t="shared" si="6"/>
        <v>0</v>
      </c>
      <c r="W75" s="42">
        <f t="shared" si="6"/>
        <v>0</v>
      </c>
    </row>
    <row r="76" spans="1:23" x14ac:dyDescent="0.25">
      <c r="A76" s="3">
        <v>60</v>
      </c>
      <c r="B76" s="60" t="s">
        <v>138</v>
      </c>
      <c r="C76" s="26">
        <f>Use_Condensed!M61</f>
        <v>2145139</v>
      </c>
      <c r="D76" s="26">
        <f>C76-'Imports Calculations'!C74</f>
        <v>2073026</v>
      </c>
      <c r="E76" s="26">
        <f>Use_Condensed!K61</f>
        <v>1129973</v>
      </c>
      <c r="F76" s="26">
        <f t="shared" si="5"/>
        <v>943053</v>
      </c>
      <c r="G76" s="26">
        <f>$F76*(Use_Condensed!I61/SUM(Use_Condensed!$C61:$J61))</f>
        <v>0</v>
      </c>
      <c r="H76" s="26">
        <f>$F76*(Use_Condensed!H61/SUM(Use_Condensed!$C61:$J61))</f>
        <v>191264.40401887303</v>
      </c>
      <c r="I76" s="26">
        <f>$F76*(Use_Condensed!J61/SUM(Use_Condensed!$C61:$J61))</f>
        <v>751788.595981127</v>
      </c>
      <c r="J76" s="26">
        <f>$F76*(Use_Condensed!C61/SUM(Use_Condensed!$C61:$J61))</f>
        <v>0</v>
      </c>
      <c r="K76" s="26">
        <f>$F76*(Use_Condensed!D61/SUM(Use_Condensed!$C61:$J61))</f>
        <v>0</v>
      </c>
      <c r="L76" s="26">
        <f>$F76*(Use_Condensed!E61/SUM(Use_Condensed!$C61:$J61))</f>
        <v>0</v>
      </c>
      <c r="M76" s="26">
        <f>$F76*(Use_Condensed!F61/SUM(Use_Condensed!$C61:$J61))</f>
        <v>0</v>
      </c>
      <c r="N76" s="26">
        <f>$F76*(Use_Condensed!G61/SUM(Use_Condensed!$C61:$J61))</f>
        <v>0</v>
      </c>
      <c r="O76" s="41">
        <f t="shared" si="0"/>
        <v>0</v>
      </c>
      <c r="P76" s="41">
        <f t="shared" si="1"/>
        <v>9.2263388890864384E-2</v>
      </c>
      <c r="Q76" s="41">
        <f t="shared" si="2"/>
        <v>0.36265275784342649</v>
      </c>
      <c r="R76" s="41">
        <f t="shared" si="3"/>
        <v>0.54508385326570918</v>
      </c>
      <c r="S76" s="42">
        <f t="shared" si="6"/>
        <v>0</v>
      </c>
      <c r="T76" s="42">
        <f t="shared" si="6"/>
        <v>0</v>
      </c>
      <c r="U76" s="42">
        <f t="shared" si="6"/>
        <v>0</v>
      </c>
      <c r="V76" s="42">
        <f t="shared" si="6"/>
        <v>0</v>
      </c>
      <c r="W76" s="42">
        <f t="shared" si="6"/>
        <v>0</v>
      </c>
    </row>
    <row r="77" spans="1:23" x14ac:dyDescent="0.25">
      <c r="A77" s="3">
        <v>61</v>
      </c>
      <c r="B77" s="60" t="s">
        <v>139</v>
      </c>
      <c r="C77" s="26">
        <f>Use_Condensed!M62</f>
        <v>22390105</v>
      </c>
      <c r="D77" s="26">
        <f>C77-'Imports Calculations'!C75</f>
        <v>21925583</v>
      </c>
      <c r="E77" s="26">
        <f>Use_Condensed!K62</f>
        <v>8927937</v>
      </c>
      <c r="F77" s="26">
        <f t="shared" si="5"/>
        <v>12997646</v>
      </c>
      <c r="G77" s="26">
        <f>$F77*(Use_Condensed!I62/SUM(Use_Condensed!$C62:$J62))</f>
        <v>53814.699396363816</v>
      </c>
      <c r="H77" s="26">
        <f>$F77*(Use_Condensed!H62/SUM(Use_Condensed!$C62:$J62))</f>
        <v>3711420.4983078497</v>
      </c>
      <c r="I77" s="26">
        <f>$F77*(Use_Condensed!J62/SUM(Use_Condensed!$C62:$J62))</f>
        <v>8810706.3583116867</v>
      </c>
      <c r="J77" s="26">
        <f>$F77*(Use_Condensed!C62/SUM(Use_Condensed!$C62:$J62))</f>
        <v>238653.60447269675</v>
      </c>
      <c r="K77" s="26">
        <f>$F77*(Use_Condensed!D62/SUM(Use_Condensed!$C62:$J62))</f>
        <v>8555.001593573832</v>
      </c>
      <c r="L77" s="26">
        <f>$F77*(Use_Condensed!E62/SUM(Use_Condensed!$C62:$J62))</f>
        <v>5326.2335193184317</v>
      </c>
      <c r="M77" s="26">
        <f>$F77*(Use_Condensed!F62/SUM(Use_Condensed!$C62:$J62))</f>
        <v>59022.297992318956</v>
      </c>
      <c r="N77" s="26">
        <f>$F77*(Use_Condensed!G62/SUM(Use_Condensed!$C62:$J62))</f>
        <v>110147.30640619018</v>
      </c>
      <c r="O77" s="41">
        <f t="shared" si="0"/>
        <v>2.4544250155794632E-3</v>
      </c>
      <c r="P77" s="41">
        <f t="shared" si="1"/>
        <v>0.16927351479355646</v>
      </c>
      <c r="Q77" s="41">
        <f t="shared" si="2"/>
        <v>0.40184593305052307</v>
      </c>
      <c r="R77" s="41">
        <f t="shared" si="3"/>
        <v>0.4071926844545023</v>
      </c>
      <c r="S77" s="42">
        <f t="shared" si="6"/>
        <v>1.0884709632245434E-2</v>
      </c>
      <c r="T77" s="42">
        <f t="shared" si="6"/>
        <v>3.9018354009441082E-4</v>
      </c>
      <c r="U77" s="42">
        <f t="shared" si="6"/>
        <v>2.4292323352671772E-4</v>
      </c>
      <c r="V77" s="42">
        <f t="shared" si="6"/>
        <v>2.6919374500700374E-3</v>
      </c>
      <c r="W77" s="42">
        <f t="shared" si="6"/>
        <v>5.0236888299020456E-3</v>
      </c>
    </row>
    <row r="78" spans="1:23" x14ac:dyDescent="0.25">
      <c r="A78" s="3">
        <v>62</v>
      </c>
      <c r="B78" s="60" t="s">
        <v>140</v>
      </c>
      <c r="C78" s="26">
        <f>Use_Condensed!M63</f>
        <v>15194192</v>
      </c>
      <c r="D78" s="26">
        <f>C78-'Imports Calculations'!C76</f>
        <v>14007685</v>
      </c>
      <c r="E78" s="26">
        <f>Use_Condensed!K63</f>
        <v>4581188</v>
      </c>
      <c r="F78" s="26">
        <f t="shared" si="5"/>
        <v>9426497</v>
      </c>
      <c r="G78" s="26">
        <f>$F78*(Use_Condensed!I63/SUM(Use_Condensed!$C63:$J63))</f>
        <v>0</v>
      </c>
      <c r="H78" s="26">
        <f>$F78*(Use_Condensed!H63/SUM(Use_Condensed!$C63:$J63))</f>
        <v>745600.15175681561</v>
      </c>
      <c r="I78" s="26">
        <f>$F78*(Use_Condensed!J63/SUM(Use_Condensed!$C63:$J63))</f>
        <v>8670081.0591665283</v>
      </c>
      <c r="J78" s="26">
        <f>$F78*(Use_Condensed!C63/SUM(Use_Condensed!$C63:$J63))</f>
        <v>0</v>
      </c>
      <c r="K78" s="26">
        <f>$F78*(Use_Condensed!D63/SUM(Use_Condensed!$C63:$J63))</f>
        <v>0</v>
      </c>
      <c r="L78" s="26">
        <f>$F78*(Use_Condensed!E63/SUM(Use_Condensed!$C63:$J63))</f>
        <v>3267.8335031403203</v>
      </c>
      <c r="M78" s="26">
        <f>$F78*(Use_Condensed!F63/SUM(Use_Condensed!$C63:$J63))</f>
        <v>7547.9555735151635</v>
      </c>
      <c r="N78" s="26">
        <f>$F78*(Use_Condensed!G63/SUM(Use_Condensed!$C63:$J63))</f>
        <v>0</v>
      </c>
      <c r="O78" s="41">
        <f t="shared" si="0"/>
        <v>0</v>
      </c>
      <c r="P78" s="41">
        <f t="shared" si="1"/>
        <v>5.3227935362396825E-2</v>
      </c>
      <c r="Q78" s="41">
        <f t="shared" si="2"/>
        <v>0.61895174392960206</v>
      </c>
      <c r="R78" s="41">
        <f t="shared" si="3"/>
        <v>0.3270481881909823</v>
      </c>
      <c r="S78" s="42">
        <f t="shared" si="6"/>
        <v>0</v>
      </c>
      <c r="T78" s="42">
        <f t="shared" si="6"/>
        <v>0</v>
      </c>
      <c r="U78" s="42">
        <f t="shared" si="6"/>
        <v>2.3328862000682627E-4</v>
      </c>
      <c r="V78" s="42">
        <f t="shared" si="6"/>
        <v>5.3884389701190194E-4</v>
      </c>
      <c r="W78" s="42">
        <f t="shared" si="6"/>
        <v>0</v>
      </c>
    </row>
    <row r="79" spans="1:23" x14ac:dyDescent="0.25">
      <c r="A79" s="3">
        <v>63</v>
      </c>
      <c r="B79" s="60" t="s">
        <v>141</v>
      </c>
      <c r="C79" s="26">
        <f>Use_Condensed!M64</f>
        <v>7835481</v>
      </c>
      <c r="D79" s="26">
        <f>C79-'Imports Calculations'!C77</f>
        <v>7462845</v>
      </c>
      <c r="E79" s="26">
        <f>Use_Condensed!K64</f>
        <v>1793235</v>
      </c>
      <c r="F79" s="26">
        <f t="shared" si="5"/>
        <v>5669610</v>
      </c>
      <c r="G79" s="26">
        <f>$F79*(Use_Condensed!I64/SUM(Use_Condensed!$C64:$J64))</f>
        <v>52919.935524008542</v>
      </c>
      <c r="H79" s="26">
        <f>$F79*(Use_Condensed!H64/SUM(Use_Condensed!$C64:$J64))</f>
        <v>689778.3809526948</v>
      </c>
      <c r="I79" s="26">
        <f>$F79*(Use_Condensed!J64/SUM(Use_Condensed!$C64:$J64))</f>
        <v>4858961.4659780087</v>
      </c>
      <c r="J79" s="26">
        <f>$F79*(Use_Condensed!C64/SUM(Use_Condensed!$C64:$J64))</f>
        <v>0</v>
      </c>
      <c r="K79" s="26">
        <f>$F79*(Use_Condensed!D64/SUM(Use_Condensed!$C64:$J64))</f>
        <v>67950.217545287946</v>
      </c>
      <c r="L79" s="26">
        <f>$F79*(Use_Condensed!E64/SUM(Use_Condensed!$C64:$J64))</f>
        <v>0</v>
      </c>
      <c r="M79" s="26">
        <f>$F79*(Use_Condensed!F64/SUM(Use_Condensed!$C64:$J64))</f>
        <v>0</v>
      </c>
      <c r="N79" s="26">
        <f>$F79*(Use_Condensed!G64/SUM(Use_Condensed!$C64:$J64))</f>
        <v>0</v>
      </c>
      <c r="O79" s="41">
        <f t="shared" si="0"/>
        <v>7.091120815722227E-3</v>
      </c>
      <c r="P79" s="41">
        <f t="shared" si="1"/>
        <v>9.2428340793986041E-2</v>
      </c>
      <c r="Q79" s="41">
        <f t="shared" si="2"/>
        <v>0.65108701386374879</v>
      </c>
      <c r="R79" s="41">
        <f t="shared" si="3"/>
        <v>0.24028838867750837</v>
      </c>
      <c r="S79" s="42">
        <f t="shared" si="6"/>
        <v>0</v>
      </c>
      <c r="T79" s="42">
        <f t="shared" si="6"/>
        <v>9.1051358490345097E-3</v>
      </c>
      <c r="U79" s="42">
        <f t="shared" si="6"/>
        <v>0</v>
      </c>
      <c r="V79" s="42">
        <f t="shared" si="6"/>
        <v>0</v>
      </c>
      <c r="W79" s="42">
        <f t="shared" si="6"/>
        <v>0</v>
      </c>
    </row>
    <row r="80" spans="1:23" x14ac:dyDescent="0.25">
      <c r="A80" s="3">
        <v>64</v>
      </c>
      <c r="B80" s="60" t="s">
        <v>142</v>
      </c>
      <c r="C80" s="26">
        <f>Use_Condensed!M65</f>
        <v>5063247</v>
      </c>
      <c r="D80" s="26">
        <f>C80-'Imports Calculations'!C78</f>
        <v>4461198</v>
      </c>
      <c r="E80" s="26">
        <f>Use_Condensed!K65</f>
        <v>1856063</v>
      </c>
      <c r="F80" s="26">
        <f t="shared" si="5"/>
        <v>2605135</v>
      </c>
      <c r="G80" s="26">
        <f>$F80*(Use_Condensed!I65/SUM(Use_Condensed!$C65:$J65))</f>
        <v>1376.4293391632311</v>
      </c>
      <c r="H80" s="26">
        <f>$F80*(Use_Condensed!H65/SUM(Use_Condensed!$C65:$J65))</f>
        <v>1074020.611102527</v>
      </c>
      <c r="I80" s="26">
        <f>$F80*(Use_Condensed!J65/SUM(Use_Condensed!$C65:$J65))</f>
        <v>1451816.0539693548</v>
      </c>
      <c r="J80" s="26">
        <f>$F80*(Use_Condensed!C65/SUM(Use_Condensed!$C65:$J65))</f>
        <v>0</v>
      </c>
      <c r="K80" s="26">
        <f>$F80*(Use_Condensed!D65/SUM(Use_Condensed!$C65:$J65))</f>
        <v>77921.905588954731</v>
      </c>
      <c r="L80" s="26">
        <f>$F80*(Use_Condensed!E65/SUM(Use_Condensed!$C65:$J65))</f>
        <v>0</v>
      </c>
      <c r="M80" s="26">
        <f>$F80*(Use_Condensed!F65/SUM(Use_Condensed!$C65:$J65))</f>
        <v>0</v>
      </c>
      <c r="N80" s="26">
        <f>$F80*(Use_Condensed!G65/SUM(Use_Condensed!$C65:$J65))</f>
        <v>0</v>
      </c>
      <c r="O80" s="41">
        <f t="shared" si="0"/>
        <v>3.085335685982176E-4</v>
      </c>
      <c r="P80" s="41">
        <f t="shared" si="1"/>
        <v>0.24074712915735347</v>
      </c>
      <c r="Q80" s="41">
        <f t="shared" si="2"/>
        <v>0.32543188039834925</v>
      </c>
      <c r="R80" s="41">
        <f t="shared" si="3"/>
        <v>0.41604586929340504</v>
      </c>
      <c r="S80" s="42">
        <f t="shared" si="6"/>
        <v>0</v>
      </c>
      <c r="T80" s="42">
        <f t="shared" si="6"/>
        <v>1.7466587582293979E-2</v>
      </c>
      <c r="U80" s="42">
        <f t="shared" si="6"/>
        <v>0</v>
      </c>
      <c r="V80" s="42">
        <f t="shared" si="6"/>
        <v>0</v>
      </c>
      <c r="W80" s="42">
        <f t="shared" si="6"/>
        <v>0</v>
      </c>
    </row>
    <row r="81" spans="1:23" x14ac:dyDescent="0.25">
      <c r="A81" s="3">
        <v>65</v>
      </c>
      <c r="B81" s="60" t="s">
        <v>143</v>
      </c>
      <c r="C81" s="26">
        <f>Use_Condensed!M66</f>
        <v>10984143</v>
      </c>
      <c r="D81" s="26">
        <f>C81-'Imports Calculations'!C79</f>
        <v>10132241</v>
      </c>
      <c r="E81" s="26">
        <f>Use_Condensed!K66</f>
        <v>272245</v>
      </c>
      <c r="F81" s="26">
        <f t="shared" si="5"/>
        <v>9859996</v>
      </c>
      <c r="G81" s="26">
        <f>$F81*(Use_Condensed!I66/SUM(Use_Condensed!$C66:$J66))</f>
        <v>0</v>
      </c>
      <c r="H81" s="26">
        <f>$F81*(Use_Condensed!H66/SUM(Use_Condensed!$C66:$J66))</f>
        <v>7165446.1431343658</v>
      </c>
      <c r="I81" s="26">
        <f>$F81*(Use_Condensed!J66/SUM(Use_Condensed!$C66:$J66))</f>
        <v>1977156.9956210568</v>
      </c>
      <c r="J81" s="26">
        <f>$F81*(Use_Condensed!C66/SUM(Use_Condensed!$C66:$J66))</f>
        <v>0</v>
      </c>
      <c r="K81" s="26">
        <f>$F81*(Use_Condensed!D66/SUM(Use_Condensed!$C66:$J66))</f>
        <v>632008.06188024487</v>
      </c>
      <c r="L81" s="26">
        <f>$F81*(Use_Condensed!E66/SUM(Use_Condensed!$C66:$J66))</f>
        <v>41641.447631868949</v>
      </c>
      <c r="M81" s="26">
        <f>$F81*(Use_Condensed!F66/SUM(Use_Condensed!$C66:$J66))</f>
        <v>43743.351732463088</v>
      </c>
      <c r="N81" s="26">
        <f>$F81*(Use_Condensed!G66/SUM(Use_Condensed!$C66:$J66))</f>
        <v>0</v>
      </c>
      <c r="O81" s="41">
        <f t="shared" ref="O81:O144" si="7">G81/D81</f>
        <v>0</v>
      </c>
      <c r="P81" s="41">
        <f t="shared" ref="P81:P144" si="8">H81/D81</f>
        <v>0.70719262827782781</v>
      </c>
      <c r="Q81" s="41">
        <f t="shared" ref="Q81:Q144" si="9">I81/D81</f>
        <v>0.19513521200502995</v>
      </c>
      <c r="R81" s="41">
        <f t="shared" ref="R81:R144" si="10">E81/D81</f>
        <v>2.6869179286201344E-2</v>
      </c>
      <c r="S81" s="42">
        <f t="shared" ref="S81:W96" si="11">J81/$D81</f>
        <v>0</v>
      </c>
      <c r="T81" s="42">
        <f t="shared" si="11"/>
        <v>6.2375940513085391E-2</v>
      </c>
      <c r="U81" s="42">
        <f t="shared" si="11"/>
        <v>4.10979640455344E-3</v>
      </c>
      <c r="V81" s="42">
        <f t="shared" si="11"/>
        <v>4.3172435133020512E-3</v>
      </c>
      <c r="W81" s="42">
        <f t="shared" si="11"/>
        <v>0</v>
      </c>
    </row>
    <row r="82" spans="1:23" x14ac:dyDescent="0.25">
      <c r="A82" s="3">
        <v>66</v>
      </c>
      <c r="B82" s="60" t="s">
        <v>144</v>
      </c>
      <c r="C82" s="26">
        <f>Use_Condensed!M67</f>
        <v>17749836</v>
      </c>
      <c r="D82" s="26">
        <f>C82-'Imports Calculations'!C80</f>
        <v>14862277</v>
      </c>
      <c r="E82" s="26">
        <f>Use_Condensed!K67</f>
        <v>752995</v>
      </c>
      <c r="F82" s="26">
        <f t="shared" ref="F82:F145" si="12">D82-E82</f>
        <v>14109282</v>
      </c>
      <c r="G82" s="26">
        <f>$F82*(Use_Condensed!I67/SUM(Use_Condensed!$C67:$J67))</f>
        <v>11221.597156830971</v>
      </c>
      <c r="H82" s="26">
        <f>$F82*(Use_Condensed!H67/SUM(Use_Condensed!$C67:$J67))</f>
        <v>12093220.493650747</v>
      </c>
      <c r="I82" s="26">
        <f>$F82*(Use_Condensed!J67/SUM(Use_Condensed!$C67:$J67))</f>
        <v>853846.76265873131</v>
      </c>
      <c r="J82" s="26">
        <f>$F82*(Use_Condensed!C67/SUM(Use_Condensed!$C67:$J67))</f>
        <v>761498.95333372615</v>
      </c>
      <c r="K82" s="26">
        <f>$F82*(Use_Condensed!D67/SUM(Use_Condensed!$C67:$J67))</f>
        <v>5805.1769335022545</v>
      </c>
      <c r="L82" s="26">
        <f>$F82*(Use_Condensed!E67/SUM(Use_Condensed!$C67:$J67))</f>
        <v>233704.36803570905</v>
      </c>
      <c r="M82" s="26">
        <f>$F82*(Use_Condensed!F67/SUM(Use_Condensed!$C67:$J67))</f>
        <v>33178.268221325241</v>
      </c>
      <c r="N82" s="26">
        <f>$F82*(Use_Condensed!G67/SUM(Use_Condensed!$C67:$J67))</f>
        <v>116806.38000942812</v>
      </c>
      <c r="O82" s="41">
        <f t="shared" si="7"/>
        <v>7.5503889187578533E-4</v>
      </c>
      <c r="P82" s="41">
        <f t="shared" si="8"/>
        <v>0.81368558086023746</v>
      </c>
      <c r="Q82" s="41">
        <f t="shared" si="9"/>
        <v>5.7450602129050031E-2</v>
      </c>
      <c r="R82" s="41">
        <f t="shared" si="10"/>
        <v>5.0664847654232258E-2</v>
      </c>
      <c r="S82" s="42">
        <f t="shared" si="11"/>
        <v>5.1237031400620928E-2</v>
      </c>
      <c r="T82" s="42">
        <f t="shared" si="11"/>
        <v>3.9059808490329271E-4</v>
      </c>
      <c r="U82" s="42">
        <f t="shared" si="11"/>
        <v>1.5724667763607762E-2</v>
      </c>
      <c r="V82" s="42">
        <f t="shared" si="11"/>
        <v>2.2323812307713845E-3</v>
      </c>
      <c r="W82" s="42">
        <f t="shared" si="11"/>
        <v>7.8592519847011412E-3</v>
      </c>
    </row>
    <row r="83" spans="1:23" x14ac:dyDescent="0.25">
      <c r="A83" s="3">
        <v>67</v>
      </c>
      <c r="B83" s="60" t="s">
        <v>145</v>
      </c>
      <c r="C83" s="26">
        <f>Use_Condensed!M68</f>
        <v>5295911</v>
      </c>
      <c r="D83" s="26">
        <f>C83-'Imports Calculations'!C81</f>
        <v>5052371</v>
      </c>
      <c r="E83" s="26">
        <f>Use_Condensed!K68</f>
        <v>190120</v>
      </c>
      <c r="F83" s="26">
        <f t="shared" si="12"/>
        <v>4862251</v>
      </c>
      <c r="G83" s="26">
        <f>$F83*(Use_Condensed!I68/SUM(Use_Condensed!$C68:$J68))</f>
        <v>11188.036212991094</v>
      </c>
      <c r="H83" s="26">
        <f>$F83*(Use_Condensed!H68/SUM(Use_Condensed!$C68:$J68))</f>
        <v>1370856.4703458396</v>
      </c>
      <c r="I83" s="26">
        <f>$F83*(Use_Condensed!J68/SUM(Use_Condensed!$C68:$J68))</f>
        <v>3060575.5115998858</v>
      </c>
      <c r="J83" s="26">
        <f>$F83*(Use_Condensed!C68/SUM(Use_Condensed!$C68:$J68))</f>
        <v>103421.6546941678</v>
      </c>
      <c r="K83" s="26">
        <f>$F83*(Use_Condensed!D68/SUM(Use_Condensed!$C68:$J68))</f>
        <v>1247.4403811732914</v>
      </c>
      <c r="L83" s="26">
        <f>$F83*(Use_Condensed!E68/SUM(Use_Condensed!$C68:$J68))</f>
        <v>252233.32978272971</v>
      </c>
      <c r="M83" s="26">
        <f>$F83*(Use_Condensed!F68/SUM(Use_Condensed!$C68:$J68))</f>
        <v>45923.500216981003</v>
      </c>
      <c r="N83" s="26">
        <f>$F83*(Use_Condensed!G68/SUM(Use_Condensed!$C68:$J68))</f>
        <v>16805.056766231679</v>
      </c>
      <c r="O83" s="41">
        <f t="shared" si="7"/>
        <v>2.2144130375602055E-3</v>
      </c>
      <c r="P83" s="41">
        <f t="shared" si="8"/>
        <v>0.27132933633453277</v>
      </c>
      <c r="Q83" s="41">
        <f t="shared" si="9"/>
        <v>0.6057701446706677</v>
      </c>
      <c r="R83" s="41">
        <f t="shared" si="10"/>
        <v>3.7629857348163862E-2</v>
      </c>
      <c r="S83" s="42">
        <f t="shared" si="11"/>
        <v>2.0469924851949272E-2</v>
      </c>
      <c r="T83" s="42">
        <f t="shared" si="11"/>
        <v>2.4690197556222443E-4</v>
      </c>
      <c r="U83" s="42">
        <f t="shared" si="11"/>
        <v>4.9923754566465861E-2</v>
      </c>
      <c r="V83" s="42">
        <f t="shared" si="11"/>
        <v>9.0894948563715935E-3</v>
      </c>
      <c r="W83" s="42">
        <f t="shared" si="11"/>
        <v>3.326172358726562E-3</v>
      </c>
    </row>
    <row r="84" spans="1:23" x14ac:dyDescent="0.25">
      <c r="A84" s="3">
        <v>68</v>
      </c>
      <c r="B84" s="60" t="s">
        <v>146</v>
      </c>
      <c r="C84" s="26">
        <f>Use_Condensed!M69</f>
        <v>11498025</v>
      </c>
      <c r="D84" s="26">
        <f>C84-'Imports Calculations'!C82</f>
        <v>10948123</v>
      </c>
      <c r="E84" s="26">
        <f>Use_Condensed!K69</f>
        <v>475412</v>
      </c>
      <c r="F84" s="26">
        <f t="shared" si="12"/>
        <v>10472711</v>
      </c>
      <c r="G84" s="26">
        <f>$F84*(Use_Condensed!I69/SUM(Use_Condensed!$C69:$J69))</f>
        <v>106104.5109489559</v>
      </c>
      <c r="H84" s="26">
        <f>$F84*(Use_Condensed!H69/SUM(Use_Condensed!$C69:$J69))</f>
        <v>2738004.0241104416</v>
      </c>
      <c r="I84" s="26">
        <f>$F84*(Use_Condensed!J69/SUM(Use_Condensed!$C69:$J69))</f>
        <v>7573246.0599384448</v>
      </c>
      <c r="J84" s="26">
        <f>$F84*(Use_Condensed!C69/SUM(Use_Condensed!$C69:$J69))</f>
        <v>20770.076900269396</v>
      </c>
      <c r="K84" s="26">
        <f>$F84*(Use_Condensed!D69/SUM(Use_Condensed!$C69:$J69))</f>
        <v>1753.8956469066688</v>
      </c>
      <c r="L84" s="26">
        <f>$F84*(Use_Condensed!E69/SUM(Use_Condensed!$C69:$J69))</f>
        <v>464.41180509641367</v>
      </c>
      <c r="M84" s="26">
        <f>$F84*(Use_Condensed!F69/SUM(Use_Condensed!$C69:$J69))</f>
        <v>23089.665650192441</v>
      </c>
      <c r="N84" s="26">
        <f>$F84*(Use_Condensed!G69/SUM(Use_Condensed!$C69:$J69))</f>
        <v>9278.3549996921793</v>
      </c>
      <c r="O84" s="33">
        <f t="shared" si="7"/>
        <v>9.6915709614292696E-3</v>
      </c>
      <c r="P84" s="33">
        <f t="shared" si="8"/>
        <v>0.25008889871902623</v>
      </c>
      <c r="Q84" s="33">
        <f t="shared" si="9"/>
        <v>0.69173921958480411</v>
      </c>
      <c r="R84" s="33">
        <f t="shared" si="10"/>
        <v>4.3424064563395932E-2</v>
      </c>
      <c r="S84" s="34">
        <f t="shared" si="11"/>
        <v>1.8971358743658064E-3</v>
      </c>
      <c r="T84" s="34">
        <f t="shared" si="11"/>
        <v>1.6020057930539041E-4</v>
      </c>
      <c r="U84" s="34">
        <f t="shared" si="11"/>
        <v>4.2419308323117459E-5</v>
      </c>
      <c r="V84" s="34">
        <f t="shared" si="11"/>
        <v>2.1090067813626539E-3</v>
      </c>
      <c r="W84" s="34">
        <f t="shared" si="11"/>
        <v>8.474836279873892E-4</v>
      </c>
    </row>
    <row r="85" spans="1:23" x14ac:dyDescent="0.25">
      <c r="A85" s="3">
        <v>69</v>
      </c>
      <c r="B85" s="60" t="s">
        <v>147</v>
      </c>
      <c r="C85" s="26">
        <f>Use_Condensed!M70</f>
        <v>18488989</v>
      </c>
      <c r="D85" s="26">
        <f>C85-'Imports Calculations'!C83</f>
        <v>16351997</v>
      </c>
      <c r="E85" s="26">
        <f>Use_Condensed!K70</f>
        <v>1551259</v>
      </c>
      <c r="F85" s="26">
        <f t="shared" si="12"/>
        <v>14800738</v>
      </c>
      <c r="G85" s="26">
        <f>$F85*(Use_Condensed!I70/SUM(Use_Condensed!$C70:$J70))</f>
        <v>5154.6076463116879</v>
      </c>
      <c r="H85" s="26">
        <f>$F85*(Use_Condensed!H70/SUM(Use_Condensed!$C70:$J70))</f>
        <v>11632028.52721641</v>
      </c>
      <c r="I85" s="26">
        <f>$F85*(Use_Condensed!J70/SUM(Use_Condensed!$C70:$J70))</f>
        <v>1778859.7515150229</v>
      </c>
      <c r="J85" s="26">
        <f>$F85*(Use_Condensed!C70/SUM(Use_Condensed!$C70:$J70))</f>
        <v>0</v>
      </c>
      <c r="K85" s="26">
        <f>$F85*(Use_Condensed!D70/SUM(Use_Condensed!$C70:$J70))</f>
        <v>7330.609810349456</v>
      </c>
      <c r="L85" s="26">
        <f>$F85*(Use_Condensed!E70/SUM(Use_Condensed!$C70:$J70))</f>
        <v>1354538.4986753617</v>
      </c>
      <c r="M85" s="26">
        <f>$F85*(Use_Condensed!F70/SUM(Use_Condensed!$C70:$J70))</f>
        <v>22826.005136544325</v>
      </c>
      <c r="N85" s="26">
        <f>$F85*(Use_Condensed!G70/SUM(Use_Condensed!$C70:$J70))</f>
        <v>0</v>
      </c>
      <c r="O85" s="33">
        <f t="shared" si="7"/>
        <v>3.1522802054768527E-4</v>
      </c>
      <c r="P85" s="33">
        <f t="shared" si="8"/>
        <v>0.71135216861991901</v>
      </c>
      <c r="Q85" s="33">
        <f t="shared" si="9"/>
        <v>0.10878547442951604</v>
      </c>
      <c r="R85" s="33">
        <f t="shared" si="10"/>
        <v>9.4866639224554655E-2</v>
      </c>
      <c r="S85" s="34">
        <f t="shared" si="11"/>
        <v>0</v>
      </c>
      <c r="T85" s="34">
        <f t="shared" si="11"/>
        <v>4.4830058434755439E-4</v>
      </c>
      <c r="U85" s="34">
        <f t="shared" si="11"/>
        <v>8.2836273678093375E-2</v>
      </c>
      <c r="V85" s="34">
        <f t="shared" si="11"/>
        <v>1.3959154430216887E-3</v>
      </c>
      <c r="W85" s="34">
        <f t="shared" si="11"/>
        <v>0</v>
      </c>
    </row>
    <row r="86" spans="1:23" x14ac:dyDescent="0.25">
      <c r="A86" s="3">
        <v>70</v>
      </c>
      <c r="B86" s="60" t="s">
        <v>148</v>
      </c>
      <c r="C86" s="26">
        <f>Use_Condensed!M71</f>
        <v>35216974</v>
      </c>
      <c r="D86" s="26">
        <f>C86-'Imports Calculations'!C84</f>
        <v>27151905</v>
      </c>
      <c r="E86" s="26">
        <f>Use_Condensed!K71</f>
        <v>3144757</v>
      </c>
      <c r="F86" s="26">
        <f t="shared" si="12"/>
        <v>24007148</v>
      </c>
      <c r="G86" s="26">
        <f>$F86*(Use_Condensed!I71/SUM(Use_Condensed!$C71:$J71))</f>
        <v>0</v>
      </c>
      <c r="H86" s="26">
        <f>$F86*(Use_Condensed!H71/SUM(Use_Condensed!$C71:$J71))</f>
        <v>18798031.301420595</v>
      </c>
      <c r="I86" s="26">
        <f>$F86*(Use_Condensed!J71/SUM(Use_Condensed!$C71:$J71))</f>
        <v>5154172.2556704702</v>
      </c>
      <c r="J86" s="26">
        <f>$F86*(Use_Condensed!C71/SUM(Use_Condensed!$C71:$J71))</f>
        <v>0</v>
      </c>
      <c r="K86" s="26">
        <f>$F86*(Use_Condensed!D71/SUM(Use_Condensed!$C71:$J71))</f>
        <v>0</v>
      </c>
      <c r="L86" s="26">
        <f>$F86*(Use_Condensed!E71/SUM(Use_Condensed!$C71:$J71))</f>
        <v>48046.972329616314</v>
      </c>
      <c r="M86" s="26">
        <f>$F86*(Use_Condensed!F71/SUM(Use_Condensed!$C71:$J71))</f>
        <v>6897.4705793194644</v>
      </c>
      <c r="N86" s="26">
        <f>$F86*(Use_Condensed!G71/SUM(Use_Condensed!$C71:$J71))</f>
        <v>0</v>
      </c>
      <c r="O86" s="33">
        <f t="shared" si="7"/>
        <v>0</v>
      </c>
      <c r="P86" s="33">
        <f t="shared" si="8"/>
        <v>0.6923282657854245</v>
      </c>
      <c r="Q86" s="33">
        <f t="shared" si="9"/>
        <v>0.18982727936292021</v>
      </c>
      <c r="R86" s="33">
        <f t="shared" si="10"/>
        <v>0.1158208604515963</v>
      </c>
      <c r="S86" s="34">
        <f t="shared" si="11"/>
        <v>0</v>
      </c>
      <c r="T86" s="34">
        <f t="shared" si="11"/>
        <v>0</v>
      </c>
      <c r="U86" s="34">
        <f t="shared" si="11"/>
        <v>1.7695617427070519E-3</v>
      </c>
      <c r="V86" s="34">
        <f t="shared" si="11"/>
        <v>2.5403265735201506E-4</v>
      </c>
      <c r="W86" s="34">
        <f t="shared" si="11"/>
        <v>0</v>
      </c>
    </row>
    <row r="87" spans="1:23" x14ac:dyDescent="0.25">
      <c r="A87" s="3">
        <v>71</v>
      </c>
      <c r="B87" s="53" t="s">
        <v>149</v>
      </c>
      <c r="C87" s="26">
        <f>Use_Condensed!M72</f>
        <v>166947911</v>
      </c>
      <c r="D87" s="59">
        <f>C87-'Imports Calculations'!C85</f>
        <v>155122432</v>
      </c>
      <c r="E87" s="26">
        <f>Use_Condensed!K72</f>
        <v>27573071</v>
      </c>
      <c r="F87" s="26">
        <f t="shared" si="12"/>
        <v>127549361</v>
      </c>
      <c r="G87" s="26">
        <f>$F87*(Use_Condensed!I72/SUM(Use_Condensed!$C72:$J72))</f>
        <v>6978.2824561622228</v>
      </c>
      <c r="H87" s="26">
        <f>$F87*(Use_Condensed!H72/SUM(Use_Condensed!$C72:$J72))</f>
        <v>85456366.724089146</v>
      </c>
      <c r="I87" s="26">
        <f>$F87*(Use_Condensed!J72/SUM(Use_Condensed!$C72:$J72))</f>
        <v>21605919.769806042</v>
      </c>
      <c r="J87" s="26">
        <f>$F87*(Use_Condensed!C72/SUM(Use_Condensed!$C72:$J72))</f>
        <v>9105106.129933292</v>
      </c>
      <c r="K87" s="26">
        <f>$F87*(Use_Condensed!D72/SUM(Use_Condensed!$C72:$J72))</f>
        <v>424992.4863610898</v>
      </c>
      <c r="L87" s="26">
        <f>$F87*(Use_Condensed!E72/SUM(Use_Condensed!$C72:$J72))</f>
        <v>10078178.985740315</v>
      </c>
      <c r="M87" s="26">
        <f>$F87*(Use_Condensed!F72/SUM(Use_Condensed!$C72:$J72))</f>
        <v>290209.96981982194</v>
      </c>
      <c r="N87" s="26">
        <f>$F87*(Use_Condensed!G72/SUM(Use_Condensed!$C72:$J72))</f>
        <v>581608.65179413313</v>
      </c>
      <c r="O87" s="33">
        <f t="shared" si="7"/>
        <v>4.4985643702145044E-5</v>
      </c>
      <c r="P87" s="33">
        <f t="shared" si="8"/>
        <v>0.55089625415419707</v>
      </c>
      <c r="Q87" s="33">
        <f t="shared" si="9"/>
        <v>0.13928301336718368</v>
      </c>
      <c r="R87" s="33">
        <f t="shared" si="10"/>
        <v>0.1777503784881351</v>
      </c>
      <c r="S87" s="34">
        <f t="shared" si="11"/>
        <v>5.869625696645403E-2</v>
      </c>
      <c r="T87" s="34">
        <f t="shared" si="11"/>
        <v>2.7397229458154047E-3</v>
      </c>
      <c r="U87" s="34">
        <f t="shared" si="11"/>
        <v>6.4969191468970233E-2</v>
      </c>
      <c r="V87" s="34">
        <f t="shared" si="11"/>
        <v>1.8708446359313265E-3</v>
      </c>
      <c r="W87" s="34">
        <f t="shared" si="11"/>
        <v>3.7493523296110594E-3</v>
      </c>
    </row>
    <row r="88" spans="1:23" x14ac:dyDescent="0.25">
      <c r="A88" s="3">
        <v>72</v>
      </c>
      <c r="B88" s="57" t="s">
        <v>150</v>
      </c>
      <c r="C88" s="26">
        <f>Use_Condensed!M73</f>
        <v>4548774</v>
      </c>
      <c r="D88" s="26">
        <f>C88-'Imports Calculations'!C86</f>
        <v>4543930</v>
      </c>
      <c r="E88" s="26">
        <f>Use_Condensed!K73</f>
        <v>9341</v>
      </c>
      <c r="F88" s="26">
        <f t="shared" si="12"/>
        <v>4534589</v>
      </c>
      <c r="G88" s="26">
        <f>$F88*(Use_Condensed!I73/SUM(Use_Condensed!$C73:$J73))</f>
        <v>2260.9774813425774</v>
      </c>
      <c r="H88" s="26">
        <f>$F88*(Use_Condensed!H73/SUM(Use_Condensed!$C73:$J73))</f>
        <v>4531168.5729428316</v>
      </c>
      <c r="I88" s="26">
        <f>$F88*(Use_Condensed!J73/SUM(Use_Condensed!$C73:$J73))</f>
        <v>0</v>
      </c>
      <c r="J88" s="26">
        <f>$F88*(Use_Condensed!C73/SUM(Use_Condensed!$C73:$J73))</f>
        <v>0</v>
      </c>
      <c r="K88" s="26">
        <f>$F88*(Use_Condensed!D73/SUM(Use_Condensed!$C73:$J73))</f>
        <v>0</v>
      </c>
      <c r="L88" s="26">
        <f>$F88*(Use_Condensed!E73/SUM(Use_Condensed!$C73:$J73))</f>
        <v>1159.4495758255644</v>
      </c>
      <c r="M88" s="26">
        <f>$F88*(Use_Condensed!F73/SUM(Use_Condensed!$C73:$J73))</f>
        <v>0</v>
      </c>
      <c r="N88" s="26">
        <f>$F88*(Use_Condensed!G73/SUM(Use_Condensed!$C73:$J73))</f>
        <v>0</v>
      </c>
      <c r="O88" s="33">
        <f t="shared" si="7"/>
        <v>4.9758193487632455E-4</v>
      </c>
      <c r="P88" s="33">
        <f t="shared" si="8"/>
        <v>0.99719154409131117</v>
      </c>
      <c r="Q88" s="33">
        <f t="shared" si="9"/>
        <v>0</v>
      </c>
      <c r="R88" s="33">
        <f t="shared" si="10"/>
        <v>2.0557094849612558E-3</v>
      </c>
      <c r="S88" s="34">
        <f t="shared" si="11"/>
        <v>0</v>
      </c>
      <c r="T88" s="34">
        <f t="shared" si="11"/>
        <v>0</v>
      </c>
      <c r="U88" s="34">
        <f t="shared" si="11"/>
        <v>2.5516448885118485E-4</v>
      </c>
      <c r="V88" s="34">
        <f t="shared" si="11"/>
        <v>0</v>
      </c>
      <c r="W88" s="34">
        <f t="shared" si="11"/>
        <v>0</v>
      </c>
    </row>
    <row r="89" spans="1:23" x14ac:dyDescent="0.25">
      <c r="A89" s="3">
        <v>73</v>
      </c>
      <c r="B89" s="54" t="s">
        <v>151</v>
      </c>
      <c r="C89" s="26">
        <f>Use_Condensed!M74</f>
        <v>25810786</v>
      </c>
      <c r="D89" s="26">
        <f>C89-'Imports Calculations'!C87</f>
        <v>22177502</v>
      </c>
      <c r="E89" s="26">
        <f>Use_Condensed!K74</f>
        <v>936742</v>
      </c>
      <c r="F89" s="26">
        <f t="shared" si="12"/>
        <v>21240760</v>
      </c>
      <c r="G89" s="26">
        <f>$F89*(Use_Condensed!I74/SUM(Use_Condensed!$C74:$J74))</f>
        <v>0</v>
      </c>
      <c r="H89" s="26">
        <f>$F89*(Use_Condensed!H74/SUM(Use_Condensed!$C74:$J74))</f>
        <v>16335863.495205782</v>
      </c>
      <c r="I89" s="26">
        <f>$F89*(Use_Condensed!J74/SUM(Use_Condensed!$C74:$J74))</f>
        <v>0</v>
      </c>
      <c r="J89" s="26">
        <f>$F89*(Use_Condensed!C74/SUM(Use_Condensed!$C74:$J74))</f>
        <v>0</v>
      </c>
      <c r="K89" s="26">
        <f>$F89*(Use_Condensed!D74/SUM(Use_Condensed!$C74:$J74))</f>
        <v>0</v>
      </c>
      <c r="L89" s="26">
        <f>$F89*(Use_Condensed!E74/SUM(Use_Condensed!$C74:$J74))</f>
        <v>4904896.5047942186</v>
      </c>
      <c r="M89" s="26">
        <f>$F89*(Use_Condensed!F74/SUM(Use_Condensed!$C74:$J74))</f>
        <v>0</v>
      </c>
      <c r="N89" s="26">
        <f>$F89*(Use_Condensed!G74/SUM(Use_Condensed!$C74:$J74))</f>
        <v>0</v>
      </c>
      <c r="O89" s="33">
        <f t="shared" si="7"/>
        <v>0</v>
      </c>
      <c r="P89" s="33">
        <f t="shared" si="8"/>
        <v>0.73659619082463756</v>
      </c>
      <c r="Q89" s="33">
        <f t="shared" si="9"/>
        <v>0</v>
      </c>
      <c r="R89" s="33">
        <f t="shared" si="10"/>
        <v>4.223839096035252E-2</v>
      </c>
      <c r="S89" s="34">
        <f t="shared" si="11"/>
        <v>0</v>
      </c>
      <c r="T89" s="34">
        <f t="shared" si="11"/>
        <v>0</v>
      </c>
      <c r="U89" s="34">
        <f t="shared" si="11"/>
        <v>0.2211654182150099</v>
      </c>
      <c r="V89" s="34">
        <f t="shared" si="11"/>
        <v>0</v>
      </c>
      <c r="W89" s="34">
        <f t="shared" si="11"/>
        <v>0</v>
      </c>
    </row>
    <row r="90" spans="1:23" x14ac:dyDescent="0.25">
      <c r="A90" s="3">
        <v>74</v>
      </c>
      <c r="B90" s="54" t="s">
        <v>152</v>
      </c>
      <c r="C90" s="26">
        <f>Use_Condensed!M75</f>
        <v>54346778</v>
      </c>
      <c r="D90" s="26">
        <f>C90-'Imports Calculations'!C88</f>
        <v>40388997</v>
      </c>
      <c r="E90" s="26">
        <f>Use_Condensed!K75</f>
        <v>8850076</v>
      </c>
      <c r="F90" s="26">
        <f t="shared" si="12"/>
        <v>31538921</v>
      </c>
      <c r="G90" s="26">
        <f>$F90*(Use_Condensed!I75/SUM(Use_Condensed!$C75:$J75))</f>
        <v>0</v>
      </c>
      <c r="H90" s="26">
        <f>$F90*(Use_Condensed!H75/SUM(Use_Condensed!$C75:$J75))</f>
        <v>31367743.746972576</v>
      </c>
      <c r="I90" s="26">
        <f>$F90*(Use_Condensed!J75/SUM(Use_Condensed!$C75:$J75))</f>
        <v>0</v>
      </c>
      <c r="J90" s="26">
        <f>$F90*(Use_Condensed!C75/SUM(Use_Condensed!$C75:$J75))</f>
        <v>0</v>
      </c>
      <c r="K90" s="26">
        <f>$F90*(Use_Condensed!D75/SUM(Use_Condensed!$C75:$J75))</f>
        <v>0</v>
      </c>
      <c r="L90" s="26">
        <f>$F90*(Use_Condensed!E75/SUM(Use_Condensed!$C75:$J75))</f>
        <v>171177.25302742433</v>
      </c>
      <c r="M90" s="26">
        <f>$F90*(Use_Condensed!F75/SUM(Use_Condensed!$C75:$J75))</f>
        <v>0</v>
      </c>
      <c r="N90" s="26">
        <f>$F90*(Use_Condensed!G75/SUM(Use_Condensed!$C75:$J75))</f>
        <v>0</v>
      </c>
      <c r="O90" s="33">
        <f t="shared" si="7"/>
        <v>0</v>
      </c>
      <c r="P90" s="33">
        <f t="shared" si="8"/>
        <v>0.77664081994837797</v>
      </c>
      <c r="Q90" s="33">
        <f t="shared" si="9"/>
        <v>0</v>
      </c>
      <c r="R90" s="33">
        <f t="shared" si="10"/>
        <v>0.21912096504897113</v>
      </c>
      <c r="S90" s="34">
        <f t="shared" si="11"/>
        <v>0</v>
      </c>
      <c r="T90" s="34">
        <f t="shared" si="11"/>
        <v>0</v>
      </c>
      <c r="U90" s="34">
        <f t="shared" si="11"/>
        <v>4.2382150026509533E-3</v>
      </c>
      <c r="V90" s="34">
        <f t="shared" si="11"/>
        <v>0</v>
      </c>
      <c r="W90" s="34">
        <f t="shared" si="11"/>
        <v>0</v>
      </c>
    </row>
    <row r="91" spans="1:23" x14ac:dyDescent="0.25">
      <c r="A91" s="3">
        <v>75</v>
      </c>
      <c r="B91" s="54" t="s">
        <v>153</v>
      </c>
      <c r="C91" s="26">
        <f>Use_Condensed!M76</f>
        <v>6242615</v>
      </c>
      <c r="D91" s="26">
        <f>C91-'Imports Calculations'!C89</f>
        <v>1367946</v>
      </c>
      <c r="E91" s="26">
        <f>Use_Condensed!K76</f>
        <v>67336</v>
      </c>
      <c r="F91" s="26">
        <f t="shared" si="12"/>
        <v>1300610</v>
      </c>
      <c r="G91" s="26">
        <f>$F91*(Use_Condensed!I76/SUM(Use_Condensed!$C76:$J76))</f>
        <v>0</v>
      </c>
      <c r="H91" s="26">
        <f>$F91*(Use_Condensed!H76/SUM(Use_Condensed!$C76:$J76))</f>
        <v>1300610</v>
      </c>
      <c r="I91" s="26">
        <f>$F91*(Use_Condensed!J76/SUM(Use_Condensed!$C76:$J76))</f>
        <v>0</v>
      </c>
      <c r="J91" s="26">
        <f>$F91*(Use_Condensed!C76/SUM(Use_Condensed!$C76:$J76))</f>
        <v>0</v>
      </c>
      <c r="K91" s="26">
        <f>$F91*(Use_Condensed!D76/SUM(Use_Condensed!$C76:$J76))</f>
        <v>0</v>
      </c>
      <c r="L91" s="26">
        <f>$F91*(Use_Condensed!E76/SUM(Use_Condensed!$C76:$J76))</f>
        <v>0</v>
      </c>
      <c r="M91" s="26">
        <f>$F91*(Use_Condensed!F76/SUM(Use_Condensed!$C76:$J76))</f>
        <v>0</v>
      </c>
      <c r="N91" s="26">
        <f>$F91*(Use_Condensed!G76/SUM(Use_Condensed!$C76:$J76))</f>
        <v>0</v>
      </c>
      <c r="O91" s="33">
        <f t="shared" si="7"/>
        <v>0</v>
      </c>
      <c r="P91" s="33">
        <f t="shared" si="8"/>
        <v>0.95077583471862193</v>
      </c>
      <c r="Q91" s="33">
        <f t="shared" si="9"/>
        <v>0</v>
      </c>
      <c r="R91" s="33">
        <f t="shared" si="10"/>
        <v>4.9224165281378067E-2</v>
      </c>
      <c r="S91" s="34">
        <f t="shared" si="11"/>
        <v>0</v>
      </c>
      <c r="T91" s="34">
        <f t="shared" si="11"/>
        <v>0</v>
      </c>
      <c r="U91" s="34">
        <f t="shared" si="11"/>
        <v>0</v>
      </c>
      <c r="V91" s="34">
        <f t="shared" si="11"/>
        <v>0</v>
      </c>
      <c r="W91" s="34">
        <f t="shared" si="11"/>
        <v>0</v>
      </c>
    </row>
    <row r="92" spans="1:23" x14ac:dyDescent="0.25">
      <c r="A92" s="3">
        <v>76</v>
      </c>
      <c r="B92" s="54" t="s">
        <v>154</v>
      </c>
      <c r="C92" s="26">
        <f>Use_Condensed!M77</f>
        <v>3789728</v>
      </c>
      <c r="D92" s="26">
        <f>C92-'Imports Calculations'!C90</f>
        <v>3789728</v>
      </c>
      <c r="E92" s="26">
        <f>Use_Condensed!K77</f>
        <v>0</v>
      </c>
      <c r="F92" s="26">
        <f t="shared" si="12"/>
        <v>3789728</v>
      </c>
      <c r="G92" s="26">
        <f>$F92*(Use_Condensed!I77/SUM(Use_Condensed!$C77:$J77))</f>
        <v>0</v>
      </c>
      <c r="H92" s="26">
        <f>$F92*(Use_Condensed!H77/SUM(Use_Condensed!$C77:$J77))</f>
        <v>3335515.0342662563</v>
      </c>
      <c r="I92" s="26">
        <f>$F92*(Use_Condensed!J77/SUM(Use_Condensed!$C77:$J77))</f>
        <v>454212.96573374333</v>
      </c>
      <c r="J92" s="26">
        <f>$F92*(Use_Condensed!C77/SUM(Use_Condensed!$C77:$J77))</f>
        <v>0</v>
      </c>
      <c r="K92" s="26">
        <f>$F92*(Use_Condensed!D77/SUM(Use_Condensed!$C77:$J77))</f>
        <v>0</v>
      </c>
      <c r="L92" s="26">
        <f>$F92*(Use_Condensed!E77/SUM(Use_Condensed!$C77:$J77))</f>
        <v>0</v>
      </c>
      <c r="M92" s="26">
        <f>$F92*(Use_Condensed!F77/SUM(Use_Condensed!$C77:$J77))</f>
        <v>0</v>
      </c>
      <c r="N92" s="26">
        <f>$F92*(Use_Condensed!G77/SUM(Use_Condensed!$C77:$J77))</f>
        <v>0</v>
      </c>
      <c r="O92" s="33">
        <f t="shared" si="7"/>
        <v>0</v>
      </c>
      <c r="P92" s="33">
        <f t="shared" si="8"/>
        <v>0.88014628866933364</v>
      </c>
      <c r="Q92" s="33">
        <f t="shared" si="9"/>
        <v>0.1198537113306663</v>
      </c>
      <c r="R92" s="33">
        <f t="shared" si="10"/>
        <v>0</v>
      </c>
      <c r="S92" s="34">
        <f t="shared" si="11"/>
        <v>0</v>
      </c>
      <c r="T92" s="34">
        <f t="shared" si="11"/>
        <v>0</v>
      </c>
      <c r="U92" s="34">
        <f t="shared" si="11"/>
        <v>0</v>
      </c>
      <c r="V92" s="34">
        <f t="shared" si="11"/>
        <v>0</v>
      </c>
      <c r="W92" s="34">
        <f t="shared" si="11"/>
        <v>0</v>
      </c>
    </row>
    <row r="93" spans="1:23" x14ac:dyDescent="0.25">
      <c r="A93" s="3">
        <v>77</v>
      </c>
      <c r="B93" s="54" t="s">
        <v>155</v>
      </c>
      <c r="C93" s="26">
        <f>Use_Condensed!M78</f>
        <v>9824207</v>
      </c>
      <c r="D93" s="26">
        <f>C93-'Imports Calculations'!C91</f>
        <v>8670769</v>
      </c>
      <c r="E93" s="26">
        <f>Use_Condensed!K78</f>
        <v>1662048</v>
      </c>
      <c r="F93" s="26">
        <f t="shared" si="12"/>
        <v>7008721</v>
      </c>
      <c r="G93" s="26">
        <f>$F93*(Use_Condensed!I78/SUM(Use_Condensed!$C78:$J78))</f>
        <v>0</v>
      </c>
      <c r="H93" s="26">
        <f>$F93*(Use_Condensed!H78/SUM(Use_Condensed!$C78:$J78))</f>
        <v>7008341.7396420743</v>
      </c>
      <c r="I93" s="26">
        <f>$F93*(Use_Condensed!J78/SUM(Use_Condensed!$C78:$J78))</f>
        <v>0</v>
      </c>
      <c r="J93" s="26">
        <f>$F93*(Use_Condensed!C78/SUM(Use_Condensed!$C78:$J78))</f>
        <v>0</v>
      </c>
      <c r="K93" s="26">
        <f>$F93*(Use_Condensed!D78/SUM(Use_Condensed!$C78:$J78))</f>
        <v>0</v>
      </c>
      <c r="L93" s="26">
        <f>$F93*(Use_Condensed!E78/SUM(Use_Condensed!$C78:$J78))</f>
        <v>379.26035792597787</v>
      </c>
      <c r="M93" s="26">
        <f>$F93*(Use_Condensed!F78/SUM(Use_Condensed!$C78:$J78))</f>
        <v>0</v>
      </c>
      <c r="N93" s="26">
        <f>$F93*(Use_Condensed!G78/SUM(Use_Condensed!$C78:$J78))</f>
        <v>0</v>
      </c>
      <c r="O93" s="33">
        <f t="shared" si="7"/>
        <v>0</v>
      </c>
      <c r="P93" s="33">
        <f t="shared" si="8"/>
        <v>0.8082722235642622</v>
      </c>
      <c r="Q93" s="33">
        <f t="shared" si="9"/>
        <v>0</v>
      </c>
      <c r="R93" s="33">
        <f t="shared" si="10"/>
        <v>0.19168403632941899</v>
      </c>
      <c r="S93" s="34">
        <f t="shared" si="11"/>
        <v>0</v>
      </c>
      <c r="T93" s="34">
        <f t="shared" si="11"/>
        <v>0</v>
      </c>
      <c r="U93" s="34">
        <f t="shared" si="11"/>
        <v>4.3740106318825683E-5</v>
      </c>
      <c r="V93" s="34">
        <f t="shared" si="11"/>
        <v>0</v>
      </c>
      <c r="W93" s="34">
        <f t="shared" si="11"/>
        <v>0</v>
      </c>
    </row>
    <row r="94" spans="1:23" x14ac:dyDescent="0.25">
      <c r="A94" s="3">
        <v>78</v>
      </c>
      <c r="B94" s="54" t="s">
        <v>156</v>
      </c>
      <c r="C94" s="26">
        <f>Use_Condensed!M79</f>
        <v>28507998</v>
      </c>
      <c r="D94" s="26">
        <f>C94-'Imports Calculations'!C92</f>
        <v>27356500</v>
      </c>
      <c r="E94" s="26">
        <f>Use_Condensed!K79</f>
        <v>7837874</v>
      </c>
      <c r="F94" s="26">
        <f t="shared" si="12"/>
        <v>19518626</v>
      </c>
      <c r="G94" s="26">
        <f>$F94*(Use_Condensed!I79/SUM(Use_Condensed!$C79:$J79))</f>
        <v>387884.6991537296</v>
      </c>
      <c r="H94" s="26">
        <f>$F94*(Use_Condensed!H79/SUM(Use_Condensed!$C79:$J79))</f>
        <v>19130741.300846271</v>
      </c>
      <c r="I94" s="26">
        <f>$F94*(Use_Condensed!J79/SUM(Use_Condensed!$C79:$J79))</f>
        <v>0</v>
      </c>
      <c r="J94" s="26">
        <f>$F94*(Use_Condensed!C79/SUM(Use_Condensed!$C79:$J79))</f>
        <v>0</v>
      </c>
      <c r="K94" s="26">
        <f>$F94*(Use_Condensed!D79/SUM(Use_Condensed!$C79:$J79))</f>
        <v>0</v>
      </c>
      <c r="L94" s="26">
        <f>$F94*(Use_Condensed!E79/SUM(Use_Condensed!$C79:$J79))</f>
        <v>0</v>
      </c>
      <c r="M94" s="26">
        <f>$F94*(Use_Condensed!F79/SUM(Use_Condensed!$C79:$J79))</f>
        <v>0</v>
      </c>
      <c r="N94" s="26">
        <f>$F94*(Use_Condensed!G79/SUM(Use_Condensed!$C79:$J79))</f>
        <v>0</v>
      </c>
      <c r="O94" s="33">
        <f t="shared" si="7"/>
        <v>1.4178886156991194E-2</v>
      </c>
      <c r="P94" s="33">
        <f t="shared" si="8"/>
        <v>0.69931245959264787</v>
      </c>
      <c r="Q94" s="33">
        <f t="shared" si="9"/>
        <v>0</v>
      </c>
      <c r="R94" s="33">
        <f t="shared" si="10"/>
        <v>0.28650865425036098</v>
      </c>
      <c r="S94" s="34">
        <f t="shared" si="11"/>
        <v>0</v>
      </c>
      <c r="T94" s="34">
        <f t="shared" si="11"/>
        <v>0</v>
      </c>
      <c r="U94" s="34">
        <f t="shared" si="11"/>
        <v>0</v>
      </c>
      <c r="V94" s="34">
        <f t="shared" si="11"/>
        <v>0</v>
      </c>
      <c r="W94" s="34">
        <f t="shared" si="11"/>
        <v>0</v>
      </c>
    </row>
    <row r="95" spans="1:23" x14ac:dyDescent="0.25">
      <c r="A95" s="3">
        <v>79</v>
      </c>
      <c r="B95" s="54" t="s">
        <v>157</v>
      </c>
      <c r="C95" s="26">
        <f>Use_Condensed!M80</f>
        <v>12345995</v>
      </c>
      <c r="D95" s="26">
        <f>C95-'Imports Calculations'!C93</f>
        <v>11548539</v>
      </c>
      <c r="E95" s="26">
        <f>Use_Condensed!K80</f>
        <v>1239834</v>
      </c>
      <c r="F95" s="26">
        <f t="shared" si="12"/>
        <v>10308705</v>
      </c>
      <c r="G95" s="26">
        <f>$F95*(Use_Condensed!I80/SUM(Use_Condensed!$C80:$J80))</f>
        <v>697.81128606383379</v>
      </c>
      <c r="H95" s="26">
        <f>$F95*(Use_Condensed!H80/SUM(Use_Condensed!$C80:$J80))</f>
        <v>55728.977344434854</v>
      </c>
      <c r="I95" s="26">
        <f>$F95*(Use_Condensed!J80/SUM(Use_Condensed!$C80:$J80))</f>
        <v>10252278.211369501</v>
      </c>
      <c r="J95" s="26">
        <f>$F95*(Use_Condensed!C80/SUM(Use_Condensed!$C80:$J80))</f>
        <v>0</v>
      </c>
      <c r="K95" s="26">
        <f>$F95*(Use_Condensed!D80/SUM(Use_Condensed!$C80:$J80))</f>
        <v>0</v>
      </c>
      <c r="L95" s="26">
        <f>$F95*(Use_Condensed!E80/SUM(Use_Condensed!$C80:$J80))</f>
        <v>0</v>
      </c>
      <c r="M95" s="26">
        <f>$F95*(Use_Condensed!F80/SUM(Use_Condensed!$C80:$J80))</f>
        <v>0</v>
      </c>
      <c r="N95" s="26">
        <f>$F95*(Use_Condensed!G80/SUM(Use_Condensed!$C80:$J80))</f>
        <v>0</v>
      </c>
      <c r="O95" s="33">
        <f t="shared" si="7"/>
        <v>6.042420483351477E-5</v>
      </c>
      <c r="P95" s="33">
        <f t="shared" si="8"/>
        <v>4.8256300943725306E-3</v>
      </c>
      <c r="Q95" s="33">
        <f t="shared" si="9"/>
        <v>0.88775543048081684</v>
      </c>
      <c r="R95" s="33">
        <f t="shared" si="10"/>
        <v>0.10735851521997718</v>
      </c>
      <c r="S95" s="34">
        <f t="shared" si="11"/>
        <v>0</v>
      </c>
      <c r="T95" s="34">
        <f t="shared" si="11"/>
        <v>0</v>
      </c>
      <c r="U95" s="34">
        <f t="shared" si="11"/>
        <v>0</v>
      </c>
      <c r="V95" s="34">
        <f t="shared" si="11"/>
        <v>0</v>
      </c>
      <c r="W95" s="34">
        <f t="shared" si="11"/>
        <v>0</v>
      </c>
    </row>
    <row r="96" spans="1:23" x14ac:dyDescent="0.25">
      <c r="A96" s="3">
        <v>80</v>
      </c>
      <c r="B96" s="54" t="s">
        <v>158</v>
      </c>
      <c r="C96" s="26">
        <f>Use_Condensed!M81</f>
        <v>12299002</v>
      </c>
      <c r="D96" s="26">
        <f>C96-'Imports Calculations'!C94</f>
        <v>12299002</v>
      </c>
      <c r="E96" s="26">
        <f>Use_Condensed!K81</f>
        <v>0</v>
      </c>
      <c r="F96" s="26">
        <f t="shared" si="12"/>
        <v>12299002</v>
      </c>
      <c r="G96" s="26">
        <f>$F96*(Use_Condensed!I81/SUM(Use_Condensed!$C81:$J81))</f>
        <v>0</v>
      </c>
      <c r="H96" s="26">
        <f>$F96*(Use_Condensed!H81/SUM(Use_Condensed!$C81:$J81))</f>
        <v>12282066.181783123</v>
      </c>
      <c r="I96" s="26">
        <f>$F96*(Use_Condensed!J81/SUM(Use_Condensed!$C81:$J81))</f>
        <v>0</v>
      </c>
      <c r="J96" s="26">
        <f>$F96*(Use_Condensed!C81/SUM(Use_Condensed!$C81:$J81))</f>
        <v>0</v>
      </c>
      <c r="K96" s="26">
        <f>$F96*(Use_Condensed!D81/SUM(Use_Condensed!$C81:$J81))</f>
        <v>0</v>
      </c>
      <c r="L96" s="26">
        <f>$F96*(Use_Condensed!E81/SUM(Use_Condensed!$C81:$J81))</f>
        <v>16935.818216878273</v>
      </c>
      <c r="M96" s="26">
        <f>$F96*(Use_Condensed!F81/SUM(Use_Condensed!$C81:$J81))</f>
        <v>0</v>
      </c>
      <c r="N96" s="26">
        <f>$F96*(Use_Condensed!G81/SUM(Use_Condensed!$C81:$J81))</f>
        <v>0</v>
      </c>
      <c r="O96" s="33">
        <f t="shared" si="7"/>
        <v>0</v>
      </c>
      <c r="P96" s="33">
        <f t="shared" si="8"/>
        <v>0.99862299248208297</v>
      </c>
      <c r="Q96" s="33">
        <f t="shared" si="9"/>
        <v>0</v>
      </c>
      <c r="R96" s="33">
        <f t="shared" si="10"/>
        <v>0</v>
      </c>
      <c r="S96" s="34">
        <f t="shared" si="11"/>
        <v>0</v>
      </c>
      <c r="T96" s="34">
        <f t="shared" si="11"/>
        <v>0</v>
      </c>
      <c r="U96" s="34">
        <f t="shared" si="11"/>
        <v>1.377007517917167E-3</v>
      </c>
      <c r="V96" s="34">
        <f t="shared" si="11"/>
        <v>0</v>
      </c>
      <c r="W96" s="34">
        <f t="shared" si="11"/>
        <v>0</v>
      </c>
    </row>
    <row r="97" spans="1:23" x14ac:dyDescent="0.25">
      <c r="A97" s="3">
        <v>81</v>
      </c>
      <c r="B97" s="54" t="s">
        <v>159</v>
      </c>
      <c r="C97" s="26">
        <f>Use_Condensed!M82</f>
        <v>14076321</v>
      </c>
      <c r="D97" s="26">
        <f>C97-'Imports Calculations'!C95</f>
        <v>13661945</v>
      </c>
      <c r="E97" s="26">
        <f>Use_Condensed!K82</f>
        <v>354390</v>
      </c>
      <c r="F97" s="26">
        <f t="shared" si="12"/>
        <v>13307555</v>
      </c>
      <c r="G97" s="26">
        <f>$F97*(Use_Condensed!I82/SUM(Use_Condensed!$C82:$J82))</f>
        <v>0</v>
      </c>
      <c r="H97" s="26">
        <f>$F97*(Use_Condensed!H82/SUM(Use_Condensed!$C82:$J82))</f>
        <v>8542887.4858830012</v>
      </c>
      <c r="I97" s="26">
        <f>$F97*(Use_Condensed!J82/SUM(Use_Condensed!$C82:$J82))</f>
        <v>1650260.4553880892</v>
      </c>
      <c r="J97" s="26">
        <f>$F97*(Use_Condensed!C82/SUM(Use_Condensed!$C82:$J82))</f>
        <v>0</v>
      </c>
      <c r="K97" s="26">
        <f>$F97*(Use_Condensed!D82/SUM(Use_Condensed!$C82:$J82))</f>
        <v>415434.83983645786</v>
      </c>
      <c r="L97" s="26">
        <f>$F97*(Use_Condensed!E82/SUM(Use_Condensed!$C82:$J82))</f>
        <v>2698972.2188924523</v>
      </c>
      <c r="M97" s="26">
        <f>$F97*(Use_Condensed!F82/SUM(Use_Condensed!$C82:$J82))</f>
        <v>0</v>
      </c>
      <c r="N97" s="26">
        <f>$F97*(Use_Condensed!G82/SUM(Use_Condensed!$C82:$J82))</f>
        <v>0</v>
      </c>
      <c r="O97" s="33">
        <f t="shared" si="7"/>
        <v>0</v>
      </c>
      <c r="P97" s="33">
        <f t="shared" si="8"/>
        <v>0.62530536361279465</v>
      </c>
      <c r="Q97" s="33">
        <f t="shared" si="9"/>
        <v>0.1207924973631565</v>
      </c>
      <c r="R97" s="33">
        <f t="shared" si="10"/>
        <v>2.59399375418361E-2</v>
      </c>
      <c r="S97" s="34">
        <f t="shared" ref="S97:W156" si="13">J97/$D97</f>
        <v>0</v>
      </c>
      <c r="T97" s="34">
        <f t="shared" si="13"/>
        <v>3.0408176861820031E-2</v>
      </c>
      <c r="U97" s="34">
        <f t="shared" si="13"/>
        <v>0.19755402462039279</v>
      </c>
      <c r="V97" s="34">
        <f t="shared" si="13"/>
        <v>0</v>
      </c>
      <c r="W97" s="34">
        <f t="shared" si="13"/>
        <v>0</v>
      </c>
    </row>
    <row r="98" spans="1:23" x14ac:dyDescent="0.25">
      <c r="A98" s="3">
        <v>82</v>
      </c>
      <c r="B98" s="55" t="s">
        <v>160</v>
      </c>
      <c r="C98" s="26">
        <f>Use_Condensed!M83</f>
        <v>16553158</v>
      </c>
      <c r="D98" s="26">
        <f>C98-'Imports Calculations'!C96</f>
        <v>16319175</v>
      </c>
      <c r="E98" s="26">
        <f>Use_Condensed!K83</f>
        <v>193163</v>
      </c>
      <c r="F98" s="26">
        <f t="shared" si="12"/>
        <v>16126012</v>
      </c>
      <c r="G98" s="26">
        <f>$F98*(Use_Condensed!I83/SUM(Use_Condensed!$C83:$J83))</f>
        <v>0</v>
      </c>
      <c r="H98" s="26">
        <f>$F98*(Use_Condensed!H83/SUM(Use_Condensed!$C83:$J83))</f>
        <v>16126012</v>
      </c>
      <c r="I98" s="26">
        <f>$F98*(Use_Condensed!J83/SUM(Use_Condensed!$C83:$J83))</f>
        <v>0</v>
      </c>
      <c r="J98" s="26">
        <f>$F98*(Use_Condensed!C83/SUM(Use_Condensed!$C83:$J83))</f>
        <v>0</v>
      </c>
      <c r="K98" s="26">
        <f>$F98*(Use_Condensed!D83/SUM(Use_Condensed!$C83:$J83))</f>
        <v>0</v>
      </c>
      <c r="L98" s="26">
        <f>$F98*(Use_Condensed!E83/SUM(Use_Condensed!$C83:$J83))</f>
        <v>0</v>
      </c>
      <c r="M98" s="26">
        <f>$F98*(Use_Condensed!F83/SUM(Use_Condensed!$C83:$J83))</f>
        <v>0</v>
      </c>
      <c r="N98" s="26">
        <f>$F98*(Use_Condensed!G83/SUM(Use_Condensed!$C83:$J83))</f>
        <v>0</v>
      </c>
      <c r="O98" s="33">
        <f t="shared" si="7"/>
        <v>0</v>
      </c>
      <c r="P98" s="33">
        <f t="shared" si="8"/>
        <v>0.98816343350690217</v>
      </c>
      <c r="Q98" s="33">
        <f t="shared" si="9"/>
        <v>0</v>
      </c>
      <c r="R98" s="33">
        <f t="shared" si="10"/>
        <v>1.1836566493097844E-2</v>
      </c>
      <c r="S98" s="34">
        <f t="shared" si="13"/>
        <v>0</v>
      </c>
      <c r="T98" s="34">
        <f t="shared" si="13"/>
        <v>0</v>
      </c>
      <c r="U98" s="34">
        <f t="shared" si="13"/>
        <v>0</v>
      </c>
      <c r="V98" s="34">
        <f t="shared" si="13"/>
        <v>0</v>
      </c>
      <c r="W98" s="34">
        <f t="shared" si="13"/>
        <v>0</v>
      </c>
    </row>
    <row r="99" spans="1:23" x14ac:dyDescent="0.25">
      <c r="A99" s="3">
        <v>83</v>
      </c>
      <c r="B99" s="60" t="s">
        <v>161</v>
      </c>
      <c r="C99" s="26">
        <f>Use_Condensed!M84</f>
        <v>32294490</v>
      </c>
      <c r="D99" s="26">
        <f>C99-'Imports Calculations'!C97</f>
        <v>30582386</v>
      </c>
      <c r="E99" s="26">
        <f>Use_Condensed!K84</f>
        <v>1811485</v>
      </c>
      <c r="F99" s="26">
        <f t="shared" si="12"/>
        <v>28770901</v>
      </c>
      <c r="G99" s="26">
        <f>$F99*(Use_Condensed!I84/SUM(Use_Condensed!$C84:$J84))</f>
        <v>0</v>
      </c>
      <c r="H99" s="26">
        <f>$F99*(Use_Condensed!H84/SUM(Use_Condensed!$C84:$J84))</f>
        <v>28257928.019380204</v>
      </c>
      <c r="I99" s="26">
        <f>$F99*(Use_Condensed!J84/SUM(Use_Condensed!$C84:$J84))</f>
        <v>497918.10392724769</v>
      </c>
      <c r="J99" s="26">
        <f>$F99*(Use_Condensed!C84/SUM(Use_Condensed!$C84:$J84))</f>
        <v>0</v>
      </c>
      <c r="K99" s="26">
        <f>$F99*(Use_Condensed!D84/SUM(Use_Condensed!$C84:$J84))</f>
        <v>0</v>
      </c>
      <c r="L99" s="26">
        <f>$F99*(Use_Condensed!E84/SUM(Use_Condensed!$C84:$J84))</f>
        <v>15054.876692548123</v>
      </c>
      <c r="M99" s="26">
        <f>$F99*(Use_Condensed!F84/SUM(Use_Condensed!$C84:$J84))</f>
        <v>0</v>
      </c>
      <c r="N99" s="26">
        <f>$F99*(Use_Condensed!G84/SUM(Use_Condensed!$C84:$J84))</f>
        <v>0</v>
      </c>
      <c r="O99" s="33">
        <f t="shared" si="7"/>
        <v>0</v>
      </c>
      <c r="P99" s="33">
        <f t="shared" si="8"/>
        <v>0.92399357000399529</v>
      </c>
      <c r="Q99" s="33">
        <f t="shared" si="9"/>
        <v>1.6281205263946628E-2</v>
      </c>
      <c r="R99" s="33">
        <f t="shared" si="10"/>
        <v>5.9232951935143323E-2</v>
      </c>
      <c r="S99" s="34">
        <f t="shared" si="13"/>
        <v>0</v>
      </c>
      <c r="T99" s="34">
        <f t="shared" si="13"/>
        <v>0</v>
      </c>
      <c r="U99" s="34">
        <f t="shared" si="13"/>
        <v>4.9227279691480333E-4</v>
      </c>
      <c r="V99" s="34">
        <f t="shared" si="13"/>
        <v>0</v>
      </c>
      <c r="W99" s="34">
        <f t="shared" si="13"/>
        <v>0</v>
      </c>
    </row>
    <row r="100" spans="1:23" x14ac:dyDescent="0.25">
      <c r="A100" s="3">
        <v>84</v>
      </c>
      <c r="B100" s="56" t="s">
        <v>162</v>
      </c>
      <c r="C100" s="26">
        <f>Use_Condensed!M85</f>
        <v>12038751</v>
      </c>
      <c r="D100" s="26">
        <f>C100-'Imports Calculations'!C98</f>
        <v>9410804</v>
      </c>
      <c r="E100" s="26">
        <f>Use_Condensed!K85</f>
        <v>818690</v>
      </c>
      <c r="F100" s="26">
        <f t="shared" si="12"/>
        <v>8592114</v>
      </c>
      <c r="G100" s="26">
        <f>$F100*(Use_Condensed!I85/SUM(Use_Condensed!$C85:$J85))</f>
        <v>0</v>
      </c>
      <c r="H100" s="26">
        <f>$F100*(Use_Condensed!H85/SUM(Use_Condensed!$C85:$J85))</f>
        <v>8592114</v>
      </c>
      <c r="I100" s="26">
        <f>$F100*(Use_Condensed!J85/SUM(Use_Condensed!$C85:$J85))</f>
        <v>0</v>
      </c>
      <c r="J100" s="26">
        <f>$F100*(Use_Condensed!C85/SUM(Use_Condensed!$C85:$J85))</f>
        <v>0</v>
      </c>
      <c r="K100" s="26">
        <f>$F100*(Use_Condensed!D85/SUM(Use_Condensed!$C85:$J85))</f>
        <v>0</v>
      </c>
      <c r="L100" s="26">
        <f>$F100*(Use_Condensed!E85/SUM(Use_Condensed!$C85:$J85))</f>
        <v>0</v>
      </c>
      <c r="M100" s="26">
        <f>$F100*(Use_Condensed!F85/SUM(Use_Condensed!$C85:$J85))</f>
        <v>0</v>
      </c>
      <c r="N100" s="26">
        <f>$F100*(Use_Condensed!G85/SUM(Use_Condensed!$C85:$J85))</f>
        <v>0</v>
      </c>
      <c r="O100" s="33">
        <f t="shared" si="7"/>
        <v>0</v>
      </c>
      <c r="P100" s="33">
        <f t="shared" si="8"/>
        <v>0.91300530751676479</v>
      </c>
      <c r="Q100" s="33">
        <f t="shared" si="9"/>
        <v>0</v>
      </c>
      <c r="R100" s="33">
        <f t="shared" si="10"/>
        <v>8.6994692483235228E-2</v>
      </c>
      <c r="S100" s="34">
        <f t="shared" si="13"/>
        <v>0</v>
      </c>
      <c r="T100" s="34">
        <f t="shared" si="13"/>
        <v>0</v>
      </c>
      <c r="U100" s="34">
        <f t="shared" si="13"/>
        <v>0</v>
      </c>
      <c r="V100" s="34">
        <f t="shared" si="13"/>
        <v>0</v>
      </c>
      <c r="W100" s="34">
        <f t="shared" si="13"/>
        <v>0</v>
      </c>
    </row>
    <row r="101" spans="1:23" x14ac:dyDescent="0.25">
      <c r="A101" s="3">
        <v>85</v>
      </c>
      <c r="B101" s="56" t="s">
        <v>163</v>
      </c>
      <c r="C101" s="26">
        <f>Use_Condensed!M86</f>
        <v>29017258</v>
      </c>
      <c r="D101" s="26">
        <f>C101-'Imports Calculations'!C99</f>
        <v>28860448</v>
      </c>
      <c r="E101" s="26">
        <f>Use_Condensed!K86</f>
        <v>220425</v>
      </c>
      <c r="F101" s="26">
        <f t="shared" si="12"/>
        <v>28640023</v>
      </c>
      <c r="G101" s="26">
        <f>$F101*(Use_Condensed!I86/SUM(Use_Condensed!$C86:$J86))</f>
        <v>0</v>
      </c>
      <c r="H101" s="26">
        <f>$F101*(Use_Condensed!H86/SUM(Use_Condensed!$C86:$J86))</f>
        <v>28640023</v>
      </c>
      <c r="I101" s="26">
        <f>$F101*(Use_Condensed!J86/SUM(Use_Condensed!$C86:$J86))</f>
        <v>0</v>
      </c>
      <c r="J101" s="26">
        <f>$F101*(Use_Condensed!C86/SUM(Use_Condensed!$C86:$J86))</f>
        <v>0</v>
      </c>
      <c r="K101" s="26">
        <f>$F101*(Use_Condensed!D86/SUM(Use_Condensed!$C86:$J86))</f>
        <v>0</v>
      </c>
      <c r="L101" s="26">
        <f>$F101*(Use_Condensed!E86/SUM(Use_Condensed!$C86:$J86))</f>
        <v>0</v>
      </c>
      <c r="M101" s="26">
        <f>$F101*(Use_Condensed!F86/SUM(Use_Condensed!$C86:$J86))</f>
        <v>0</v>
      </c>
      <c r="N101" s="26">
        <f>$F101*(Use_Condensed!G86/SUM(Use_Condensed!$C86:$J86))</f>
        <v>0</v>
      </c>
      <c r="O101" s="33">
        <f t="shared" si="7"/>
        <v>0</v>
      </c>
      <c r="P101" s="33">
        <f t="shared" si="8"/>
        <v>0.99236238467261495</v>
      </c>
      <c r="Q101" s="33">
        <f t="shared" si="9"/>
        <v>0</v>
      </c>
      <c r="R101" s="33">
        <f t="shared" si="10"/>
        <v>7.6376153273850769E-3</v>
      </c>
      <c r="S101" s="34">
        <f t="shared" si="13"/>
        <v>0</v>
      </c>
      <c r="T101" s="34">
        <f t="shared" si="13"/>
        <v>0</v>
      </c>
      <c r="U101" s="34">
        <f t="shared" si="13"/>
        <v>0</v>
      </c>
      <c r="V101" s="34">
        <f t="shared" si="13"/>
        <v>0</v>
      </c>
      <c r="W101" s="34">
        <f t="shared" si="13"/>
        <v>0</v>
      </c>
    </row>
    <row r="102" spans="1:23" x14ac:dyDescent="0.25">
      <c r="A102" s="3">
        <v>86</v>
      </c>
      <c r="B102" s="56" t="s">
        <v>164</v>
      </c>
      <c r="C102" s="26">
        <f>Use_Condensed!M87</f>
        <v>54499040</v>
      </c>
      <c r="D102" s="26">
        <f>C102-'Imports Calculations'!C100</f>
        <v>46312119</v>
      </c>
      <c r="E102" s="26">
        <f>Use_Condensed!K87</f>
        <v>6573875</v>
      </c>
      <c r="F102" s="26">
        <f t="shared" si="12"/>
        <v>39738244</v>
      </c>
      <c r="G102" s="26">
        <f>$F102*(Use_Condensed!I87/SUM(Use_Condensed!$C87:$J87))</f>
        <v>0</v>
      </c>
      <c r="H102" s="26">
        <f>$F102*(Use_Condensed!H87/SUM(Use_Condensed!$C87:$J87))</f>
        <v>33165761.087892644</v>
      </c>
      <c r="I102" s="26">
        <f>$F102*(Use_Condensed!J87/SUM(Use_Condensed!$C87:$J87))</f>
        <v>0</v>
      </c>
      <c r="J102" s="26">
        <f>$F102*(Use_Condensed!C87/SUM(Use_Condensed!$C87:$J87))</f>
        <v>3735962.8285433617</v>
      </c>
      <c r="K102" s="26">
        <f>$F102*(Use_Condensed!D87/SUM(Use_Condensed!$C87:$J87))</f>
        <v>0</v>
      </c>
      <c r="L102" s="26">
        <f>$F102*(Use_Condensed!E87/SUM(Use_Condensed!$C87:$J87))</f>
        <v>1063243.2668378609</v>
      </c>
      <c r="M102" s="26">
        <f>$F102*(Use_Condensed!F87/SUM(Use_Condensed!$C87:$J87))</f>
        <v>0</v>
      </c>
      <c r="N102" s="26">
        <f>$F102*(Use_Condensed!G87/SUM(Use_Condensed!$C87:$J87))</f>
        <v>1773276.8167261339</v>
      </c>
      <c r="O102" s="33">
        <f t="shared" si="7"/>
        <v>0</v>
      </c>
      <c r="P102" s="33">
        <f t="shared" si="8"/>
        <v>0.71613568551878704</v>
      </c>
      <c r="Q102" s="33">
        <f t="shared" si="9"/>
        <v>0</v>
      </c>
      <c r="R102" s="33">
        <f t="shared" si="10"/>
        <v>0.14194718665323866</v>
      </c>
      <c r="S102" s="34">
        <f t="shared" si="13"/>
        <v>8.0669226742645095E-2</v>
      </c>
      <c r="T102" s="34">
        <f t="shared" si="13"/>
        <v>0</v>
      </c>
      <c r="U102" s="34">
        <f t="shared" si="13"/>
        <v>2.2958208127722701E-2</v>
      </c>
      <c r="V102" s="34">
        <f t="shared" si="13"/>
        <v>0</v>
      </c>
      <c r="W102" s="34">
        <f t="shared" si="13"/>
        <v>3.8289692957606494E-2</v>
      </c>
    </row>
    <row r="103" spans="1:23" x14ac:dyDescent="0.25">
      <c r="A103" s="3">
        <v>87</v>
      </c>
      <c r="B103" s="60" t="s">
        <v>165</v>
      </c>
      <c r="C103" s="26">
        <f>Use_Condensed!M88</f>
        <v>34965568</v>
      </c>
      <c r="D103" s="26">
        <f>C103-'Imports Calculations'!C101</f>
        <v>30791083</v>
      </c>
      <c r="E103" s="26">
        <f>Use_Condensed!K88</f>
        <v>3133913</v>
      </c>
      <c r="F103" s="26">
        <f t="shared" si="12"/>
        <v>27657170</v>
      </c>
      <c r="G103" s="26">
        <f>$F103*(Use_Condensed!I88/SUM(Use_Condensed!$C88:$J88))</f>
        <v>0</v>
      </c>
      <c r="H103" s="26">
        <f>$F103*(Use_Condensed!H88/SUM(Use_Condensed!$C88:$J88))</f>
        <v>27655613.371912364</v>
      </c>
      <c r="I103" s="26">
        <f>$F103*(Use_Condensed!J88/SUM(Use_Condensed!$C88:$J88))</f>
        <v>0</v>
      </c>
      <c r="J103" s="26">
        <f>$F103*(Use_Condensed!C88/SUM(Use_Condensed!$C88:$J88))</f>
        <v>0</v>
      </c>
      <c r="K103" s="26">
        <f>$F103*(Use_Condensed!D88/SUM(Use_Condensed!$C88:$J88))</f>
        <v>0</v>
      </c>
      <c r="L103" s="26">
        <f>$F103*(Use_Condensed!E88/SUM(Use_Condensed!$C88:$J88))</f>
        <v>0</v>
      </c>
      <c r="M103" s="26">
        <f>$F103*(Use_Condensed!F88/SUM(Use_Condensed!$C88:$J88))</f>
        <v>1556.6280876339761</v>
      </c>
      <c r="N103" s="26">
        <f>$F103*(Use_Condensed!G88/SUM(Use_Condensed!$C88:$J88))</f>
        <v>0</v>
      </c>
      <c r="O103" s="33">
        <f t="shared" si="7"/>
        <v>0</v>
      </c>
      <c r="P103" s="33">
        <f t="shared" si="8"/>
        <v>0.89816955681332689</v>
      </c>
      <c r="Q103" s="33">
        <f t="shared" si="9"/>
        <v>0</v>
      </c>
      <c r="R103" s="33">
        <f t="shared" si="10"/>
        <v>0.10177988867751095</v>
      </c>
      <c r="S103" s="34">
        <f t="shared" si="13"/>
        <v>0</v>
      </c>
      <c r="T103" s="34">
        <f t="shared" si="13"/>
        <v>0</v>
      </c>
      <c r="U103" s="34">
        <f t="shared" si="13"/>
        <v>0</v>
      </c>
      <c r="V103" s="34">
        <f t="shared" si="13"/>
        <v>5.0554509162083586E-5</v>
      </c>
      <c r="W103" s="34">
        <f t="shared" si="13"/>
        <v>0</v>
      </c>
    </row>
    <row r="104" spans="1:23" x14ac:dyDescent="0.25">
      <c r="A104" s="3">
        <v>88</v>
      </c>
      <c r="B104" s="60" t="s">
        <v>166</v>
      </c>
      <c r="C104" s="26">
        <f>Use_Condensed!M89</f>
        <v>4737033</v>
      </c>
      <c r="D104" s="26">
        <f>C104-'Imports Calculations'!C102</f>
        <v>4088938</v>
      </c>
      <c r="E104" s="26">
        <f>Use_Condensed!K89</f>
        <v>454266</v>
      </c>
      <c r="F104" s="26">
        <f t="shared" si="12"/>
        <v>3634672</v>
      </c>
      <c r="G104" s="26">
        <f>$F104*(Use_Condensed!I89/SUM(Use_Condensed!$C89:$J89))</f>
        <v>11272.752506954645</v>
      </c>
      <c r="H104" s="26">
        <f>$F104*(Use_Condensed!H89/SUM(Use_Condensed!$C89:$J89))</f>
        <v>3109934.5849415665</v>
      </c>
      <c r="I104" s="26">
        <f>$F104*(Use_Condensed!J89/SUM(Use_Condensed!$C89:$J89))</f>
        <v>211244.01066808571</v>
      </c>
      <c r="J104" s="26">
        <f>$F104*(Use_Condensed!C89/SUM(Use_Condensed!$C89:$J89))</f>
        <v>0</v>
      </c>
      <c r="K104" s="26">
        <f>$F104*(Use_Condensed!D89/SUM(Use_Condensed!$C89:$J89))</f>
        <v>116135.96944918175</v>
      </c>
      <c r="L104" s="26">
        <f>$F104*(Use_Condensed!E89/SUM(Use_Condensed!$C89:$J89))</f>
        <v>31555.674179206766</v>
      </c>
      <c r="M104" s="26">
        <f>$F104*(Use_Condensed!F89/SUM(Use_Condensed!$C89:$J89))</f>
        <v>154529.00825500442</v>
      </c>
      <c r="N104" s="26">
        <f>$F104*(Use_Condensed!G89/SUM(Use_Condensed!$C89:$J89))</f>
        <v>0</v>
      </c>
      <c r="O104" s="33">
        <f t="shared" si="7"/>
        <v>2.7568900548148798E-3</v>
      </c>
      <c r="P104" s="33">
        <f t="shared" si="8"/>
        <v>0.76057269269956318</v>
      </c>
      <c r="Q104" s="33">
        <f t="shared" si="9"/>
        <v>5.1662316882301884E-2</v>
      </c>
      <c r="R104" s="33">
        <f t="shared" si="10"/>
        <v>0.11109632867996531</v>
      </c>
      <c r="S104" s="34">
        <f t="shared" si="13"/>
        <v>0</v>
      </c>
      <c r="T104" s="34">
        <f t="shared" si="13"/>
        <v>2.8402477476836711E-2</v>
      </c>
      <c r="U104" s="34">
        <f t="shared" si="13"/>
        <v>7.7173276237513912E-3</v>
      </c>
      <c r="V104" s="34">
        <f t="shared" si="13"/>
        <v>3.7791966582766581E-2</v>
      </c>
      <c r="W104" s="34">
        <f t="shared" si="13"/>
        <v>0</v>
      </c>
    </row>
    <row r="105" spans="1:23" x14ac:dyDescent="0.25">
      <c r="A105" s="3">
        <v>89</v>
      </c>
      <c r="B105" s="60" t="s">
        <v>167</v>
      </c>
      <c r="C105" s="26">
        <f>Use_Condensed!M90</f>
        <v>28344345</v>
      </c>
      <c r="D105" s="26">
        <f>C105-'Imports Calculations'!C103</f>
        <v>25735370</v>
      </c>
      <c r="E105" s="26">
        <f>Use_Condensed!K90</f>
        <v>1351507</v>
      </c>
      <c r="F105" s="26">
        <f t="shared" si="12"/>
        <v>24383863</v>
      </c>
      <c r="G105" s="26">
        <f>$F105*(Use_Condensed!I90/SUM(Use_Condensed!$C90:$J90))</f>
        <v>16631.528515013815</v>
      </c>
      <c r="H105" s="26">
        <f>$F105*(Use_Condensed!H90/SUM(Use_Condensed!$C90:$J90))</f>
        <v>21414800.086680368</v>
      </c>
      <c r="I105" s="26">
        <f>$F105*(Use_Condensed!J90/SUM(Use_Condensed!$C90:$J90))</f>
        <v>0</v>
      </c>
      <c r="J105" s="26">
        <f>$F105*(Use_Condensed!C90/SUM(Use_Condensed!$C90:$J90))</f>
        <v>0</v>
      </c>
      <c r="K105" s="26">
        <f>$F105*(Use_Condensed!D90/SUM(Use_Condensed!$C90:$J90))</f>
        <v>186071.17963392098</v>
      </c>
      <c r="L105" s="26">
        <f>$F105*(Use_Condensed!E90/SUM(Use_Condensed!$C90:$J90))</f>
        <v>2692482.8333660373</v>
      </c>
      <c r="M105" s="26">
        <f>$F105*(Use_Condensed!F90/SUM(Use_Condensed!$C90:$J90))</f>
        <v>73877.371804659648</v>
      </c>
      <c r="N105" s="26">
        <f>$F105*(Use_Condensed!G90/SUM(Use_Condensed!$C90:$J90))</f>
        <v>0</v>
      </c>
      <c r="O105" s="33">
        <f t="shared" si="7"/>
        <v>6.4625177392102062E-4</v>
      </c>
      <c r="P105" s="33">
        <f t="shared" si="8"/>
        <v>0.83211549267332729</v>
      </c>
      <c r="Q105" s="33">
        <f t="shared" si="9"/>
        <v>0</v>
      </c>
      <c r="R105" s="33">
        <f t="shared" si="10"/>
        <v>5.251554572559089E-2</v>
      </c>
      <c r="S105" s="34">
        <f t="shared" si="13"/>
        <v>0</v>
      </c>
      <c r="T105" s="34">
        <f t="shared" si="13"/>
        <v>7.2301730899505612E-3</v>
      </c>
      <c r="U105" s="34">
        <f t="shared" si="13"/>
        <v>0.10462188161141796</v>
      </c>
      <c r="V105" s="34">
        <f t="shared" si="13"/>
        <v>2.8706551257922327E-3</v>
      </c>
      <c r="W105" s="34">
        <f t="shared" si="13"/>
        <v>0</v>
      </c>
    </row>
    <row r="106" spans="1:23" x14ac:dyDescent="0.25">
      <c r="A106" s="3">
        <v>90</v>
      </c>
      <c r="B106" s="60" t="s">
        <v>168</v>
      </c>
      <c r="C106" s="26">
        <f>Use_Condensed!M91</f>
        <v>6920754</v>
      </c>
      <c r="D106" s="26">
        <f>C106-'Imports Calculations'!C104</f>
        <v>6780569</v>
      </c>
      <c r="E106" s="26">
        <f>Use_Condensed!K91</f>
        <v>747147</v>
      </c>
      <c r="F106" s="26">
        <f t="shared" si="12"/>
        <v>6033422</v>
      </c>
      <c r="G106" s="26">
        <f>$F106*(Use_Condensed!I91/SUM(Use_Condensed!$C91:$J91))</f>
        <v>0</v>
      </c>
      <c r="H106" s="26">
        <f>$F106*(Use_Condensed!H91/SUM(Use_Condensed!$C91:$J91))</f>
        <v>6033422</v>
      </c>
      <c r="I106" s="26">
        <f>$F106*(Use_Condensed!J91/SUM(Use_Condensed!$C91:$J91))</f>
        <v>0</v>
      </c>
      <c r="J106" s="26">
        <f>$F106*(Use_Condensed!C91/SUM(Use_Condensed!$C91:$J91))</f>
        <v>0</v>
      </c>
      <c r="K106" s="26">
        <f>$F106*(Use_Condensed!D91/SUM(Use_Condensed!$C91:$J91))</f>
        <v>0</v>
      </c>
      <c r="L106" s="26">
        <f>$F106*(Use_Condensed!E91/SUM(Use_Condensed!$C91:$J91))</f>
        <v>0</v>
      </c>
      <c r="M106" s="26">
        <f>$F106*(Use_Condensed!F91/SUM(Use_Condensed!$C91:$J91))</f>
        <v>0</v>
      </c>
      <c r="N106" s="26">
        <f>$F106*(Use_Condensed!G91/SUM(Use_Condensed!$C91:$J91))</f>
        <v>0</v>
      </c>
      <c r="O106" s="33">
        <f t="shared" si="7"/>
        <v>0</v>
      </c>
      <c r="P106" s="33">
        <f t="shared" si="8"/>
        <v>0.88981057489423088</v>
      </c>
      <c r="Q106" s="33">
        <f t="shared" si="9"/>
        <v>0</v>
      </c>
      <c r="R106" s="33">
        <f t="shared" si="10"/>
        <v>0.11018942510576915</v>
      </c>
      <c r="S106" s="34">
        <f t="shared" si="13"/>
        <v>0</v>
      </c>
      <c r="T106" s="34">
        <f t="shared" si="13"/>
        <v>0</v>
      </c>
      <c r="U106" s="34">
        <f t="shared" si="13"/>
        <v>0</v>
      </c>
      <c r="V106" s="34">
        <f t="shared" si="13"/>
        <v>0</v>
      </c>
      <c r="W106" s="34">
        <f t="shared" si="13"/>
        <v>0</v>
      </c>
    </row>
    <row r="107" spans="1:23" x14ac:dyDescent="0.25">
      <c r="A107" s="3">
        <v>91</v>
      </c>
      <c r="B107" s="60" t="s">
        <v>169</v>
      </c>
      <c r="C107" s="26">
        <f>Use_Condensed!M92</f>
        <v>4162692</v>
      </c>
      <c r="D107" s="26">
        <f>C107-'Imports Calculations'!C105</f>
        <v>1643263</v>
      </c>
      <c r="E107" s="26">
        <f>Use_Condensed!K92</f>
        <v>601899</v>
      </c>
      <c r="F107" s="26">
        <f t="shared" si="12"/>
        <v>1041364</v>
      </c>
      <c r="G107" s="26">
        <f>$F107*(Use_Condensed!I92/SUM(Use_Condensed!$C92:$J92))</f>
        <v>0</v>
      </c>
      <c r="H107" s="26">
        <f>$F107*(Use_Condensed!H92/SUM(Use_Condensed!$C92:$J92))</f>
        <v>1041364</v>
      </c>
      <c r="I107" s="26">
        <f>$F107*(Use_Condensed!J92/SUM(Use_Condensed!$C92:$J92))</f>
        <v>0</v>
      </c>
      <c r="J107" s="26">
        <f>$F107*(Use_Condensed!C92/SUM(Use_Condensed!$C92:$J92))</f>
        <v>0</v>
      </c>
      <c r="K107" s="26">
        <f>$F107*(Use_Condensed!D92/SUM(Use_Condensed!$C92:$J92))</f>
        <v>0</v>
      </c>
      <c r="L107" s="26">
        <f>$F107*(Use_Condensed!E92/SUM(Use_Condensed!$C92:$J92))</f>
        <v>0</v>
      </c>
      <c r="M107" s="26">
        <f>$F107*(Use_Condensed!F92/SUM(Use_Condensed!$C92:$J92))</f>
        <v>0</v>
      </c>
      <c r="N107" s="26">
        <f>$F107*(Use_Condensed!G92/SUM(Use_Condensed!$C92:$J92))</f>
        <v>0</v>
      </c>
      <c r="O107" s="33">
        <f t="shared" si="7"/>
        <v>0</v>
      </c>
      <c r="P107" s="33">
        <f t="shared" si="8"/>
        <v>0.63371718343320571</v>
      </c>
      <c r="Q107" s="33">
        <f t="shared" si="9"/>
        <v>0</v>
      </c>
      <c r="R107" s="33">
        <f t="shared" si="10"/>
        <v>0.36628281656679423</v>
      </c>
      <c r="S107" s="34">
        <f t="shared" si="13"/>
        <v>0</v>
      </c>
      <c r="T107" s="34">
        <f t="shared" si="13"/>
        <v>0</v>
      </c>
      <c r="U107" s="34">
        <f t="shared" si="13"/>
        <v>0</v>
      </c>
      <c r="V107" s="34">
        <f t="shared" si="13"/>
        <v>0</v>
      </c>
      <c r="W107" s="34">
        <f t="shared" si="13"/>
        <v>0</v>
      </c>
    </row>
    <row r="108" spans="1:23" x14ac:dyDescent="0.25">
      <c r="A108" s="3">
        <v>92</v>
      </c>
      <c r="B108" s="60" t="s">
        <v>170</v>
      </c>
      <c r="C108" s="26">
        <f>Use_Condensed!M93</f>
        <v>8660140</v>
      </c>
      <c r="D108" s="26">
        <f>C108-'Imports Calculations'!C106</f>
        <v>5928434</v>
      </c>
      <c r="E108" s="26">
        <f>Use_Condensed!K93</f>
        <v>167257</v>
      </c>
      <c r="F108" s="26">
        <f t="shared" si="12"/>
        <v>5761177</v>
      </c>
      <c r="G108" s="26">
        <f>$F108*(Use_Condensed!I93/SUM(Use_Condensed!$C93:$J93))</f>
        <v>0</v>
      </c>
      <c r="H108" s="26">
        <f>$F108*(Use_Condensed!H93/SUM(Use_Condensed!$C93:$J93))</f>
        <v>3231561.5375159346</v>
      </c>
      <c r="I108" s="26">
        <f>$F108*(Use_Condensed!J93/SUM(Use_Condensed!$C93:$J93))</f>
        <v>0</v>
      </c>
      <c r="J108" s="26">
        <f>$F108*(Use_Condensed!C93/SUM(Use_Condensed!$C93:$J93))</f>
        <v>0</v>
      </c>
      <c r="K108" s="26">
        <f>$F108*(Use_Condensed!D93/SUM(Use_Condensed!$C93:$J93))</f>
        <v>8763.9218407410553</v>
      </c>
      <c r="L108" s="26">
        <f>$F108*(Use_Condensed!E93/SUM(Use_Condensed!$C93:$J93))</f>
        <v>2520851.5406433246</v>
      </c>
      <c r="M108" s="26">
        <f>$F108*(Use_Condensed!F93/SUM(Use_Condensed!$C93:$J93))</f>
        <v>0</v>
      </c>
      <c r="N108" s="26">
        <f>$F108*(Use_Condensed!G93/SUM(Use_Condensed!$C93:$J93))</f>
        <v>0</v>
      </c>
      <c r="O108" s="33">
        <f t="shared" si="7"/>
        <v>0</v>
      </c>
      <c r="P108" s="33">
        <f t="shared" si="8"/>
        <v>0.54509530468179868</v>
      </c>
      <c r="Q108" s="33">
        <f t="shared" si="9"/>
        <v>0</v>
      </c>
      <c r="R108" s="33">
        <f t="shared" si="10"/>
        <v>2.8212678086658297E-2</v>
      </c>
      <c r="S108" s="34">
        <f t="shared" si="13"/>
        <v>0</v>
      </c>
      <c r="T108" s="34">
        <f t="shared" si="13"/>
        <v>1.4782861444929732E-3</v>
      </c>
      <c r="U108" s="34">
        <f t="shared" si="13"/>
        <v>0.42521373108705007</v>
      </c>
      <c r="V108" s="34">
        <f t="shared" si="13"/>
        <v>0</v>
      </c>
      <c r="W108" s="34">
        <f t="shared" si="13"/>
        <v>0</v>
      </c>
    </row>
    <row r="109" spans="1:23" x14ac:dyDescent="0.25">
      <c r="A109" s="3">
        <v>93</v>
      </c>
      <c r="B109" s="60" t="s">
        <v>171</v>
      </c>
      <c r="C109" s="26">
        <f>Use_Condensed!M94</f>
        <v>11999092</v>
      </c>
      <c r="D109" s="26">
        <f>C109-'Imports Calculations'!C107</f>
        <v>5368542</v>
      </c>
      <c r="E109" s="26">
        <f>Use_Condensed!K94</f>
        <v>1288909</v>
      </c>
      <c r="F109" s="26">
        <f t="shared" si="12"/>
        <v>4079633</v>
      </c>
      <c r="G109" s="26">
        <f>$F109*(Use_Condensed!I94/SUM(Use_Condensed!$C94:$J94))</f>
        <v>0</v>
      </c>
      <c r="H109" s="26">
        <f>$F109*(Use_Condensed!H94/SUM(Use_Condensed!$C94:$J94))</f>
        <v>3142537.9717623731</v>
      </c>
      <c r="I109" s="26">
        <f>$F109*(Use_Condensed!J94/SUM(Use_Condensed!$C94:$J94))</f>
        <v>0</v>
      </c>
      <c r="J109" s="26">
        <f>$F109*(Use_Condensed!C94/SUM(Use_Condensed!$C94:$J94))</f>
        <v>0</v>
      </c>
      <c r="K109" s="26">
        <f>$F109*(Use_Condensed!D94/SUM(Use_Condensed!$C94:$J94))</f>
        <v>0</v>
      </c>
      <c r="L109" s="26">
        <f>$F109*(Use_Condensed!E94/SUM(Use_Condensed!$C94:$J94))</f>
        <v>937095.02823762654</v>
      </c>
      <c r="M109" s="26">
        <f>$F109*(Use_Condensed!F94/SUM(Use_Condensed!$C94:$J94))</f>
        <v>0</v>
      </c>
      <c r="N109" s="26">
        <f>$F109*(Use_Condensed!G94/SUM(Use_Condensed!$C94:$J94))</f>
        <v>0</v>
      </c>
      <c r="O109" s="33">
        <f t="shared" si="7"/>
        <v>0</v>
      </c>
      <c r="P109" s="33">
        <f t="shared" si="8"/>
        <v>0.58536153237925181</v>
      </c>
      <c r="Q109" s="33">
        <f t="shared" si="9"/>
        <v>0</v>
      </c>
      <c r="R109" s="33">
        <f t="shared" si="10"/>
        <v>0.24008548317215364</v>
      </c>
      <c r="S109" s="34">
        <f t="shared" si="13"/>
        <v>0</v>
      </c>
      <c r="T109" s="34">
        <f t="shared" si="13"/>
        <v>0</v>
      </c>
      <c r="U109" s="34">
        <f t="shared" si="13"/>
        <v>0.17455298444859452</v>
      </c>
      <c r="V109" s="34">
        <f t="shared" si="13"/>
        <v>0</v>
      </c>
      <c r="W109" s="34">
        <f t="shared" si="13"/>
        <v>0</v>
      </c>
    </row>
    <row r="110" spans="1:23" x14ac:dyDescent="0.25">
      <c r="A110" s="3">
        <v>94</v>
      </c>
      <c r="B110" s="60" t="s">
        <v>172</v>
      </c>
      <c r="C110" s="26">
        <f>Use_Condensed!M95</f>
        <v>41193355</v>
      </c>
      <c r="D110" s="26">
        <f>C110-'Imports Calculations'!C108</f>
        <v>28227437</v>
      </c>
      <c r="E110" s="26">
        <f>Use_Condensed!K95</f>
        <v>7008064</v>
      </c>
      <c r="F110" s="26">
        <f t="shared" si="12"/>
        <v>21219373</v>
      </c>
      <c r="G110" s="26">
        <f>$F110*(Use_Condensed!I95/SUM(Use_Condensed!$C95:$J95))</f>
        <v>50476.017215581931</v>
      </c>
      <c r="H110" s="26">
        <f>$F110*(Use_Condensed!H95/SUM(Use_Condensed!$C95:$J95))</f>
        <v>7526940.0932577606</v>
      </c>
      <c r="I110" s="26">
        <f>$F110*(Use_Condensed!J95/SUM(Use_Condensed!$C95:$J95))</f>
        <v>12646477.331240132</v>
      </c>
      <c r="J110" s="26">
        <f>$F110*(Use_Condensed!C95/SUM(Use_Condensed!$C95:$J95))</f>
        <v>39948.193809043965</v>
      </c>
      <c r="K110" s="26">
        <f>$F110*(Use_Condensed!D95/SUM(Use_Condensed!$C95:$J95))</f>
        <v>2057.9875497804119</v>
      </c>
      <c r="L110" s="26">
        <f>$F110*(Use_Condensed!E95/SUM(Use_Condensed!$C95:$J95))</f>
        <v>945589.95687813754</v>
      </c>
      <c r="M110" s="26">
        <f>$F110*(Use_Condensed!F95/SUM(Use_Condensed!$C95:$J95))</f>
        <v>6876.5551730565921</v>
      </c>
      <c r="N110" s="26">
        <f>$F110*(Use_Condensed!G95/SUM(Use_Condensed!$C95:$J95))</f>
        <v>1006.8648765054704</v>
      </c>
      <c r="O110" s="33">
        <f t="shared" si="7"/>
        <v>1.7881898811989885E-3</v>
      </c>
      <c r="P110" s="33">
        <f t="shared" si="8"/>
        <v>0.26665333070295261</v>
      </c>
      <c r="Q110" s="33">
        <f t="shared" si="9"/>
        <v>0.4480207441873002</v>
      </c>
      <c r="R110" s="33">
        <f t="shared" si="10"/>
        <v>0.2482713538604302</v>
      </c>
      <c r="S110" s="34">
        <f t="shared" si="13"/>
        <v>1.4152256830488707E-3</v>
      </c>
      <c r="T110" s="34">
        <f t="shared" si="13"/>
        <v>7.2907347194873273E-5</v>
      </c>
      <c r="U110" s="34">
        <f t="shared" si="13"/>
        <v>3.3498966161119678E-2</v>
      </c>
      <c r="V110" s="34">
        <f t="shared" si="13"/>
        <v>2.4361245312695559E-4</v>
      </c>
      <c r="W110" s="34">
        <f t="shared" si="13"/>
        <v>3.5669723627599289E-5</v>
      </c>
    </row>
    <row r="111" spans="1:23" x14ac:dyDescent="0.25">
      <c r="A111" s="3">
        <v>95</v>
      </c>
      <c r="B111" s="60" t="s">
        <v>173</v>
      </c>
      <c r="C111" s="26">
        <f>Use_Condensed!M96</f>
        <v>14456363</v>
      </c>
      <c r="D111" s="26">
        <f>C111-'Imports Calculations'!C109</f>
        <v>12483800</v>
      </c>
      <c r="E111" s="26">
        <f>Use_Condensed!K96</f>
        <v>1336006</v>
      </c>
      <c r="F111" s="26">
        <f t="shared" si="12"/>
        <v>11147794</v>
      </c>
      <c r="G111" s="26">
        <f>$F111*(Use_Condensed!I96/SUM(Use_Condensed!$C96:$J96))</f>
        <v>0</v>
      </c>
      <c r="H111" s="26">
        <f>$F111*(Use_Condensed!H96/SUM(Use_Condensed!$C96:$J96))</f>
        <v>11071169.419336716</v>
      </c>
      <c r="I111" s="26">
        <f>$F111*(Use_Condensed!J96/SUM(Use_Condensed!$C96:$J96))</f>
        <v>0</v>
      </c>
      <c r="J111" s="26">
        <f>$F111*(Use_Condensed!C96/SUM(Use_Condensed!$C96:$J96))</f>
        <v>39858.699628580245</v>
      </c>
      <c r="K111" s="26">
        <f>$F111*(Use_Condensed!D96/SUM(Use_Condensed!$C96:$J96))</f>
        <v>0</v>
      </c>
      <c r="L111" s="26">
        <f>$F111*(Use_Condensed!E96/SUM(Use_Condensed!$C96:$J96))</f>
        <v>34407.606856873346</v>
      </c>
      <c r="M111" s="26">
        <f>$F111*(Use_Condensed!F96/SUM(Use_Condensed!$C96:$J96))</f>
        <v>38.660232423453195</v>
      </c>
      <c r="N111" s="26">
        <f>$F111*(Use_Condensed!G96/SUM(Use_Condensed!$C96:$J96))</f>
        <v>2319.6139454071917</v>
      </c>
      <c r="O111" s="33">
        <f t="shared" si="7"/>
        <v>0</v>
      </c>
      <c r="P111" s="33">
        <f t="shared" si="8"/>
        <v>0.88684290194786164</v>
      </c>
      <c r="Q111" s="33">
        <f t="shared" si="9"/>
        <v>0</v>
      </c>
      <c r="R111" s="33">
        <f t="shared" si="10"/>
        <v>0.10701917685320175</v>
      </c>
      <c r="S111" s="34">
        <f t="shared" si="13"/>
        <v>3.192833882998786E-3</v>
      </c>
      <c r="T111" s="34">
        <f t="shared" si="13"/>
        <v>0</v>
      </c>
      <c r="U111" s="34">
        <f t="shared" si="13"/>
        <v>2.7561805585537532E-3</v>
      </c>
      <c r="V111" s="34">
        <f t="shared" si="13"/>
        <v>3.0968320882626438E-6</v>
      </c>
      <c r="W111" s="34">
        <f t="shared" si="13"/>
        <v>1.8580992529575866E-4</v>
      </c>
    </row>
    <row r="112" spans="1:23" x14ac:dyDescent="0.25">
      <c r="A112" s="3">
        <v>96</v>
      </c>
      <c r="B112" s="60" t="s">
        <v>174</v>
      </c>
      <c r="C112" s="26">
        <f>Use_Condensed!M97</f>
        <v>5636656</v>
      </c>
      <c r="D112" s="26">
        <f>C112-'Imports Calculations'!C110</f>
        <v>3951830</v>
      </c>
      <c r="E112" s="26">
        <f>Use_Condensed!K97</f>
        <v>835418</v>
      </c>
      <c r="F112" s="26">
        <f t="shared" si="12"/>
        <v>3116412</v>
      </c>
      <c r="G112" s="26">
        <f>$F112*(Use_Condensed!I97/SUM(Use_Condensed!$C97:$J97))</f>
        <v>0</v>
      </c>
      <c r="H112" s="26">
        <f>$F112*(Use_Condensed!H97/SUM(Use_Condensed!$C97:$J97))</f>
        <v>3116412</v>
      </c>
      <c r="I112" s="26">
        <f>$F112*(Use_Condensed!J97/SUM(Use_Condensed!$C97:$J97))</f>
        <v>0</v>
      </c>
      <c r="J112" s="26">
        <f>$F112*(Use_Condensed!C97/SUM(Use_Condensed!$C97:$J97))</f>
        <v>0</v>
      </c>
      <c r="K112" s="26">
        <f>$F112*(Use_Condensed!D97/SUM(Use_Condensed!$C97:$J97))</f>
        <v>0</v>
      </c>
      <c r="L112" s="26">
        <f>$F112*(Use_Condensed!E97/SUM(Use_Condensed!$C97:$J97))</f>
        <v>0</v>
      </c>
      <c r="M112" s="26">
        <f>$F112*(Use_Condensed!F97/SUM(Use_Condensed!$C97:$J97))</f>
        <v>0</v>
      </c>
      <c r="N112" s="26">
        <f>$F112*(Use_Condensed!G97/SUM(Use_Condensed!$C97:$J97))</f>
        <v>0</v>
      </c>
      <c r="O112" s="33">
        <f t="shared" si="7"/>
        <v>0</v>
      </c>
      <c r="P112" s="33">
        <f t="shared" si="8"/>
        <v>0.78859971203214718</v>
      </c>
      <c r="Q112" s="33">
        <f t="shared" si="9"/>
        <v>0</v>
      </c>
      <c r="R112" s="33">
        <f t="shared" si="10"/>
        <v>0.21140028796785287</v>
      </c>
      <c r="S112" s="34">
        <f t="shared" si="13"/>
        <v>0</v>
      </c>
      <c r="T112" s="34">
        <f t="shared" si="13"/>
        <v>0</v>
      </c>
      <c r="U112" s="34">
        <f t="shared" si="13"/>
        <v>0</v>
      </c>
      <c r="V112" s="34">
        <f t="shared" si="13"/>
        <v>0</v>
      </c>
      <c r="W112" s="34">
        <f t="shared" ref="W112:W156" si="14">N112/$D112</f>
        <v>0</v>
      </c>
    </row>
    <row r="113" spans="1:23" x14ac:dyDescent="0.25">
      <c r="A113" s="3">
        <v>97</v>
      </c>
      <c r="B113" s="60" t="s">
        <v>175</v>
      </c>
      <c r="C113" s="26">
        <f>Use_Condensed!M98</f>
        <v>3536373</v>
      </c>
      <c r="D113" s="26">
        <f>C113-'Imports Calculations'!C111</f>
        <v>3013196</v>
      </c>
      <c r="E113" s="26">
        <f>Use_Condensed!K98</f>
        <v>140621</v>
      </c>
      <c r="F113" s="26">
        <f t="shared" si="12"/>
        <v>2872575</v>
      </c>
      <c r="G113" s="26">
        <f>$F113*(Use_Condensed!I98/SUM(Use_Condensed!$C98:$J98))</f>
        <v>0</v>
      </c>
      <c r="H113" s="26">
        <f>$F113*(Use_Condensed!H98/SUM(Use_Condensed!$C98:$J98))</f>
        <v>2354302.3344102697</v>
      </c>
      <c r="I113" s="26">
        <f>$F113*(Use_Condensed!J98/SUM(Use_Condensed!$C98:$J98))</f>
        <v>518272.66558973031</v>
      </c>
      <c r="J113" s="26">
        <f>$F113*(Use_Condensed!C98/SUM(Use_Condensed!$C98:$J98))</f>
        <v>0</v>
      </c>
      <c r="K113" s="26">
        <f>$F113*(Use_Condensed!D98/SUM(Use_Condensed!$C98:$J98))</f>
        <v>0</v>
      </c>
      <c r="L113" s="26">
        <f>$F113*(Use_Condensed!E98/SUM(Use_Condensed!$C98:$J98))</f>
        <v>0</v>
      </c>
      <c r="M113" s="26">
        <f>$F113*(Use_Condensed!F98/SUM(Use_Condensed!$C98:$J98))</f>
        <v>0</v>
      </c>
      <c r="N113" s="26">
        <f>$F113*(Use_Condensed!G98/SUM(Use_Condensed!$C98:$J98))</f>
        <v>0</v>
      </c>
      <c r="O113" s="33">
        <f t="shared" si="7"/>
        <v>0</v>
      </c>
      <c r="P113" s="33">
        <f t="shared" si="8"/>
        <v>0.78133063179768913</v>
      </c>
      <c r="Q113" s="33">
        <f t="shared" si="9"/>
        <v>0.17200098021825674</v>
      </c>
      <c r="R113" s="33">
        <f t="shared" si="10"/>
        <v>4.6668387984054142E-2</v>
      </c>
      <c r="S113" s="34">
        <f t="shared" si="13"/>
        <v>0</v>
      </c>
      <c r="T113" s="34">
        <f t="shared" si="13"/>
        <v>0</v>
      </c>
      <c r="U113" s="34">
        <f t="shared" si="13"/>
        <v>0</v>
      </c>
      <c r="V113" s="34">
        <f t="shared" si="13"/>
        <v>0</v>
      </c>
      <c r="W113" s="34">
        <f t="shared" si="14"/>
        <v>0</v>
      </c>
    </row>
    <row r="114" spans="1:23" x14ac:dyDescent="0.25">
      <c r="A114" s="3">
        <v>98</v>
      </c>
      <c r="B114" s="60" t="s">
        <v>176</v>
      </c>
      <c r="C114" s="26">
        <f>Use_Condensed!M99</f>
        <v>9447222</v>
      </c>
      <c r="D114" s="26">
        <f>C114-'Imports Calculations'!C112</f>
        <v>7990855</v>
      </c>
      <c r="E114" s="26">
        <f>Use_Condensed!K99</f>
        <v>293366</v>
      </c>
      <c r="F114" s="26">
        <f t="shared" si="12"/>
        <v>7697489</v>
      </c>
      <c r="G114" s="26">
        <f>$F114*(Use_Condensed!I99/SUM(Use_Condensed!$C99:$J99))</f>
        <v>27883.635245719473</v>
      </c>
      <c r="H114" s="26">
        <f>$F114*(Use_Condensed!H99/SUM(Use_Condensed!$C99:$J99))</f>
        <v>5520299.368389531</v>
      </c>
      <c r="I114" s="26">
        <f>$F114*(Use_Condensed!J99/SUM(Use_Condensed!$C99:$J99))</f>
        <v>1266122.642579688</v>
      </c>
      <c r="J114" s="26">
        <f>$F114*(Use_Condensed!C99/SUM(Use_Condensed!$C99:$J99))</f>
        <v>476849.6281825754</v>
      </c>
      <c r="K114" s="26">
        <f>$F114*(Use_Condensed!D99/SUM(Use_Condensed!$C99:$J99))</f>
        <v>13952.95707307775</v>
      </c>
      <c r="L114" s="26">
        <f>$F114*(Use_Condensed!E99/SUM(Use_Condensed!$C99:$J99))</f>
        <v>6282.6499229597357</v>
      </c>
      <c r="M114" s="26">
        <f>$F114*(Use_Condensed!F99/SUM(Use_Condensed!$C99:$J99))</f>
        <v>19097.791723768943</v>
      </c>
      <c r="N114" s="26">
        <f>$F114*(Use_Condensed!G99/SUM(Use_Condensed!$C99:$J99))</f>
        <v>367000.32688267989</v>
      </c>
      <c r="O114" s="33">
        <f t="shared" si="7"/>
        <v>3.4894432755593081E-3</v>
      </c>
      <c r="P114" s="33">
        <f t="shared" si="8"/>
        <v>0.69082712280344605</v>
      </c>
      <c r="Q114" s="33">
        <f t="shared" si="9"/>
        <v>0.15844645442567634</v>
      </c>
      <c r="R114" s="33">
        <f t="shared" si="10"/>
        <v>3.6712717224877692E-2</v>
      </c>
      <c r="S114" s="34">
        <f t="shared" si="13"/>
        <v>5.9674418842861669E-2</v>
      </c>
      <c r="T114" s="34">
        <f t="shared" si="13"/>
        <v>1.7461156626015302E-3</v>
      </c>
      <c r="U114" s="34">
        <f t="shared" si="13"/>
        <v>7.8622999953818903E-4</v>
      </c>
      <c r="V114" s="34">
        <f t="shared" si="13"/>
        <v>2.3899559839052195E-3</v>
      </c>
      <c r="W114" s="34">
        <f t="shared" si="14"/>
        <v>4.5927541781534E-2</v>
      </c>
    </row>
    <row r="115" spans="1:23" x14ac:dyDescent="0.25">
      <c r="A115" s="3">
        <v>99</v>
      </c>
      <c r="B115" s="60" t="s">
        <v>177</v>
      </c>
      <c r="C115" s="26">
        <f>Use_Condensed!M100</f>
        <v>13632370</v>
      </c>
      <c r="D115" s="26">
        <f>C115-'Imports Calculations'!C113</f>
        <v>2702876</v>
      </c>
      <c r="E115" s="26">
        <f>Use_Condensed!K100</f>
        <v>620924</v>
      </c>
      <c r="F115" s="26">
        <f t="shared" si="12"/>
        <v>2081952</v>
      </c>
      <c r="G115" s="26">
        <f>$F115*(Use_Condensed!I100/SUM(Use_Condensed!$C100:$J100))</f>
        <v>42663.275360263826</v>
      </c>
      <c r="H115" s="26">
        <f>$F115*(Use_Condensed!H100/SUM(Use_Condensed!$C100:$J100))</f>
        <v>1074393.6123972321</v>
      </c>
      <c r="I115" s="26">
        <f>$F115*(Use_Condensed!J100/SUM(Use_Condensed!$C100:$J100))</f>
        <v>947051.54337421583</v>
      </c>
      <c r="J115" s="26">
        <f>$F115*(Use_Condensed!C100/SUM(Use_Condensed!$C100:$J100))</f>
        <v>0</v>
      </c>
      <c r="K115" s="26">
        <f>$F115*(Use_Condensed!D100/SUM(Use_Condensed!$C100:$J100))</f>
        <v>1903.3604695213105</v>
      </c>
      <c r="L115" s="26">
        <f>$F115*(Use_Condensed!E100/SUM(Use_Condensed!$C100:$J100))</f>
        <v>15940.208398766923</v>
      </c>
      <c r="M115" s="26">
        <f>$F115*(Use_Condensed!F100/SUM(Use_Condensed!$C100:$J100))</f>
        <v>0</v>
      </c>
      <c r="N115" s="26">
        <f>$F115*(Use_Condensed!G100/SUM(Use_Condensed!$C100:$J100))</f>
        <v>0</v>
      </c>
      <c r="O115" s="33">
        <f t="shared" si="7"/>
        <v>1.5784399787583236E-2</v>
      </c>
      <c r="P115" s="33">
        <f t="shared" si="8"/>
        <v>0.39750014887742985</v>
      </c>
      <c r="Q115" s="33">
        <f t="shared" si="9"/>
        <v>0.35038660425939477</v>
      </c>
      <c r="R115" s="33">
        <f t="shared" si="10"/>
        <v>0.22972714989514872</v>
      </c>
      <c r="S115" s="34">
        <f t="shared" si="13"/>
        <v>0</v>
      </c>
      <c r="T115" s="34">
        <f t="shared" si="13"/>
        <v>7.041982205329843E-4</v>
      </c>
      <c r="U115" s="34">
        <f t="shared" si="13"/>
        <v>5.8974989599104516E-3</v>
      </c>
      <c r="V115" s="34">
        <f t="shared" si="13"/>
        <v>0</v>
      </c>
      <c r="W115" s="34">
        <f t="shared" si="14"/>
        <v>0</v>
      </c>
    </row>
    <row r="116" spans="1:23" x14ac:dyDescent="0.25">
      <c r="A116" s="3">
        <v>100</v>
      </c>
      <c r="B116" s="60" t="s">
        <v>178</v>
      </c>
      <c r="C116" s="26">
        <f>Use_Condensed!M101</f>
        <v>10845083</v>
      </c>
      <c r="D116" s="26">
        <f>C116-'Imports Calculations'!C114</f>
        <v>3761341</v>
      </c>
      <c r="E116" s="26">
        <f>Use_Condensed!K101</f>
        <v>1853298</v>
      </c>
      <c r="F116" s="26">
        <f t="shared" si="12"/>
        <v>1908043</v>
      </c>
      <c r="G116" s="26">
        <f>$F116*(Use_Condensed!I101/SUM(Use_Condensed!$C101:$J101))</f>
        <v>0</v>
      </c>
      <c r="H116" s="26">
        <f>$F116*(Use_Condensed!H101/SUM(Use_Condensed!$C101:$J101))</f>
        <v>1809710.0228948281</v>
      </c>
      <c r="I116" s="26">
        <f>$F116*(Use_Condensed!J101/SUM(Use_Condensed!$C101:$J101))</f>
        <v>0</v>
      </c>
      <c r="J116" s="26">
        <f>$F116*(Use_Condensed!C101/SUM(Use_Condensed!$C101:$J101))</f>
        <v>0</v>
      </c>
      <c r="K116" s="26">
        <f>$F116*(Use_Condensed!D101/SUM(Use_Condensed!$C101:$J101))</f>
        <v>0</v>
      </c>
      <c r="L116" s="26">
        <f>$F116*(Use_Condensed!E101/SUM(Use_Condensed!$C101:$J101))</f>
        <v>10573.074313217599</v>
      </c>
      <c r="M116" s="26">
        <f>$F116*(Use_Condensed!F101/SUM(Use_Condensed!$C101:$J101))</f>
        <v>87759.902791954402</v>
      </c>
      <c r="N116" s="26">
        <f>$F116*(Use_Condensed!G101/SUM(Use_Condensed!$C101:$J101))</f>
        <v>0</v>
      </c>
      <c r="O116" s="33">
        <f t="shared" si="7"/>
        <v>0</v>
      </c>
      <c r="P116" s="33">
        <f t="shared" si="8"/>
        <v>0.48113426113049257</v>
      </c>
      <c r="Q116" s="33">
        <f t="shared" si="9"/>
        <v>0</v>
      </c>
      <c r="R116" s="33">
        <f t="shared" si="10"/>
        <v>0.49272267523736879</v>
      </c>
      <c r="S116" s="34">
        <f t="shared" si="13"/>
        <v>0</v>
      </c>
      <c r="T116" s="34">
        <f t="shared" si="13"/>
        <v>0</v>
      </c>
      <c r="U116" s="34">
        <f t="shared" si="13"/>
        <v>2.810985314338051E-3</v>
      </c>
      <c r="V116" s="34">
        <f t="shared" si="13"/>
        <v>2.3332078317800594E-2</v>
      </c>
      <c r="W116" s="34">
        <f t="shared" si="14"/>
        <v>0</v>
      </c>
    </row>
    <row r="117" spans="1:23" x14ac:dyDescent="0.25">
      <c r="A117" s="3">
        <v>101</v>
      </c>
      <c r="B117" s="60" t="s">
        <v>179</v>
      </c>
      <c r="C117" s="26">
        <f>Use_Condensed!M102</f>
        <v>7514825</v>
      </c>
      <c r="D117" s="26">
        <f>C117-'Imports Calculations'!C115</f>
        <v>5299170</v>
      </c>
      <c r="E117" s="26">
        <f>Use_Condensed!K102</f>
        <v>268426</v>
      </c>
      <c r="F117" s="26">
        <f t="shared" si="12"/>
        <v>5030744</v>
      </c>
      <c r="G117" s="26">
        <f>$F117*(Use_Condensed!I102/SUM(Use_Condensed!$C102:$J102))</f>
        <v>16085.163692125738</v>
      </c>
      <c r="H117" s="26">
        <f>$F117*(Use_Condensed!H102/SUM(Use_Condensed!$C102:$J102))</f>
        <v>2572848.0665253513</v>
      </c>
      <c r="I117" s="26">
        <f>$F117*(Use_Condensed!J102/SUM(Use_Condensed!$C102:$J102))</f>
        <v>2117527.5032784203</v>
      </c>
      <c r="J117" s="26">
        <f>$F117*(Use_Condensed!C102/SUM(Use_Condensed!$C102:$J102))</f>
        <v>7231.0533089448709</v>
      </c>
      <c r="K117" s="26">
        <f>$F117*(Use_Condensed!D102/SUM(Use_Condensed!$C102:$J102))</f>
        <v>3167.5157429399819</v>
      </c>
      <c r="L117" s="26">
        <f>$F117*(Use_Condensed!E102/SUM(Use_Condensed!$C102:$J102))</f>
        <v>277063.30942060996</v>
      </c>
      <c r="M117" s="26">
        <f>$F117*(Use_Condensed!F102/SUM(Use_Condensed!$C102:$J102))</f>
        <v>8694.948611978547</v>
      </c>
      <c r="N117" s="26">
        <f>$F117*(Use_Condensed!G102/SUM(Use_Condensed!$C102:$J102))</f>
        <v>28126.439419629587</v>
      </c>
      <c r="O117" s="33">
        <f t="shared" si="7"/>
        <v>3.03541190264244E-3</v>
      </c>
      <c r="P117" s="33">
        <f t="shared" si="8"/>
        <v>0.4855190655376882</v>
      </c>
      <c r="Q117" s="33">
        <f t="shared" si="9"/>
        <v>0.39959606943699111</v>
      </c>
      <c r="R117" s="33">
        <f t="shared" si="10"/>
        <v>5.0654347756346751E-2</v>
      </c>
      <c r="S117" s="34">
        <f t="shared" si="13"/>
        <v>1.3645633767070827E-3</v>
      </c>
      <c r="T117" s="34">
        <f t="shared" si="13"/>
        <v>5.9773808784016776E-4</v>
      </c>
      <c r="U117" s="34">
        <f t="shared" si="13"/>
        <v>5.2284284033275015E-2</v>
      </c>
      <c r="V117" s="34">
        <f t="shared" si="13"/>
        <v>1.640813299437185E-3</v>
      </c>
      <c r="W117" s="34">
        <f t="shared" si="14"/>
        <v>5.30770656907206E-3</v>
      </c>
    </row>
    <row r="118" spans="1:23" x14ac:dyDescent="0.25">
      <c r="A118" s="3">
        <v>102</v>
      </c>
      <c r="B118" s="60" t="s">
        <v>180</v>
      </c>
      <c r="C118" s="26">
        <f>Use_Condensed!M103</f>
        <v>11201115</v>
      </c>
      <c r="D118" s="26">
        <f>C118-'Imports Calculations'!C116</f>
        <v>6028377</v>
      </c>
      <c r="E118" s="26">
        <f>Use_Condensed!K103</f>
        <v>1597696</v>
      </c>
      <c r="F118" s="26">
        <f t="shared" si="12"/>
        <v>4430681</v>
      </c>
      <c r="G118" s="26">
        <f>$F118*(Use_Condensed!I103/SUM(Use_Condensed!$C103:$J103))</f>
        <v>0</v>
      </c>
      <c r="H118" s="26">
        <f>$F118*(Use_Condensed!H103/SUM(Use_Condensed!$C103:$J103))</f>
        <v>562938.21694832842</v>
      </c>
      <c r="I118" s="26">
        <f>$F118*(Use_Condensed!J103/SUM(Use_Condensed!$C103:$J103))</f>
        <v>3867742.7830516715</v>
      </c>
      <c r="J118" s="26">
        <f>$F118*(Use_Condensed!C103/SUM(Use_Condensed!$C103:$J103))</f>
        <v>0</v>
      </c>
      <c r="K118" s="26">
        <f>$F118*(Use_Condensed!D103/SUM(Use_Condensed!$C103:$J103))</f>
        <v>0</v>
      </c>
      <c r="L118" s="26">
        <f>$F118*(Use_Condensed!E103/SUM(Use_Condensed!$C103:$J103))</f>
        <v>0</v>
      </c>
      <c r="M118" s="26">
        <f>$F118*(Use_Condensed!F103/SUM(Use_Condensed!$C103:$J103))</f>
        <v>0</v>
      </c>
      <c r="N118" s="26">
        <f>$F118*(Use_Condensed!G103/SUM(Use_Condensed!$C103:$J103))</f>
        <v>0</v>
      </c>
      <c r="O118" s="33">
        <f t="shared" si="7"/>
        <v>0</v>
      </c>
      <c r="P118" s="33">
        <f t="shared" si="8"/>
        <v>9.3381388879349853E-2</v>
      </c>
      <c r="Q118" s="33">
        <f t="shared" si="9"/>
        <v>0.64158940010747034</v>
      </c>
      <c r="R118" s="33">
        <f t="shared" si="10"/>
        <v>0.26502921101317983</v>
      </c>
      <c r="S118" s="34">
        <f t="shared" si="13"/>
        <v>0</v>
      </c>
      <c r="T118" s="34">
        <f t="shared" si="13"/>
        <v>0</v>
      </c>
      <c r="U118" s="34">
        <f t="shared" si="13"/>
        <v>0</v>
      </c>
      <c r="V118" s="34">
        <f t="shared" si="13"/>
        <v>0</v>
      </c>
      <c r="W118" s="34">
        <f t="shared" si="14"/>
        <v>0</v>
      </c>
    </row>
    <row r="119" spans="1:23" x14ac:dyDescent="0.25">
      <c r="A119" s="3">
        <v>103</v>
      </c>
      <c r="B119" s="60" t="s">
        <v>181</v>
      </c>
      <c r="C119" s="26">
        <f>Use_Condensed!M104</f>
        <v>841153</v>
      </c>
      <c r="D119" s="26">
        <f>C119-'Imports Calculations'!C117</f>
        <v>625840</v>
      </c>
      <c r="E119" s="26">
        <f>Use_Condensed!K104</f>
        <v>88899</v>
      </c>
      <c r="F119" s="26">
        <f t="shared" si="12"/>
        <v>536941</v>
      </c>
      <c r="G119" s="26">
        <f>$F119*(Use_Condensed!I104/SUM(Use_Condensed!$C104:$J104))</f>
        <v>0</v>
      </c>
      <c r="H119" s="26">
        <f>$F119*(Use_Condensed!H104/SUM(Use_Condensed!$C104:$J104))</f>
        <v>465097.29960060376</v>
      </c>
      <c r="I119" s="26">
        <f>$F119*(Use_Condensed!J104/SUM(Use_Condensed!$C104:$J104))</f>
        <v>71843.700399396243</v>
      </c>
      <c r="J119" s="26">
        <f>$F119*(Use_Condensed!C104/SUM(Use_Condensed!$C104:$J104))</f>
        <v>0</v>
      </c>
      <c r="K119" s="26">
        <f>$F119*(Use_Condensed!D104/SUM(Use_Condensed!$C104:$J104))</f>
        <v>0</v>
      </c>
      <c r="L119" s="26">
        <f>$F119*(Use_Condensed!E104/SUM(Use_Condensed!$C104:$J104))</f>
        <v>0</v>
      </c>
      <c r="M119" s="26">
        <f>$F119*(Use_Condensed!F104/SUM(Use_Condensed!$C104:$J104))</f>
        <v>0</v>
      </c>
      <c r="N119" s="26">
        <f>$F119*(Use_Condensed!G104/SUM(Use_Condensed!$C104:$J104))</f>
        <v>0</v>
      </c>
      <c r="O119" s="33">
        <f t="shared" si="7"/>
        <v>0</v>
      </c>
      <c r="P119" s="33">
        <f t="shared" si="8"/>
        <v>0.74315687651892459</v>
      </c>
      <c r="Q119" s="33">
        <f t="shared" si="9"/>
        <v>0.11479563530518382</v>
      </c>
      <c r="R119" s="33">
        <f t="shared" si="10"/>
        <v>0.14204748817589161</v>
      </c>
      <c r="S119" s="34">
        <f t="shared" si="13"/>
        <v>0</v>
      </c>
      <c r="T119" s="34">
        <f t="shared" si="13"/>
        <v>0</v>
      </c>
      <c r="U119" s="34">
        <f t="shared" si="13"/>
        <v>0</v>
      </c>
      <c r="V119" s="34">
        <f t="shared" si="13"/>
        <v>0</v>
      </c>
      <c r="W119" s="34">
        <f t="shared" si="14"/>
        <v>0</v>
      </c>
    </row>
    <row r="120" spans="1:23" x14ac:dyDescent="0.25">
      <c r="A120" s="3">
        <v>104</v>
      </c>
      <c r="B120" s="60" t="s">
        <v>182</v>
      </c>
      <c r="C120" s="26">
        <f>Use_Condensed!M105</f>
        <v>4866841</v>
      </c>
      <c r="D120" s="26">
        <f>C120-'Imports Calculations'!C118</f>
        <v>1300852</v>
      </c>
      <c r="E120" s="26">
        <f>D120</f>
        <v>1300852</v>
      </c>
      <c r="F120" s="26">
        <f t="shared" si="12"/>
        <v>0</v>
      </c>
      <c r="G120" s="26">
        <f>$F120*(Use_Condensed!I105/SUM(Use_Condensed!$C105:$J105))</f>
        <v>0</v>
      </c>
      <c r="H120" s="26">
        <f>$F120*(Use_Condensed!H105/SUM(Use_Condensed!$C105:$J105))</f>
        <v>0</v>
      </c>
      <c r="I120" s="26">
        <f>$F120*(Use_Condensed!J105/SUM(Use_Condensed!$C105:$J105))</f>
        <v>0</v>
      </c>
      <c r="J120" s="26">
        <f>$F120*(Use_Condensed!C105/SUM(Use_Condensed!$C105:$J105))</f>
        <v>0</v>
      </c>
      <c r="K120" s="26">
        <f>$F120*(Use_Condensed!D105/SUM(Use_Condensed!$C105:$J105))</f>
        <v>0</v>
      </c>
      <c r="L120" s="26">
        <f>$F120*(Use_Condensed!E105/SUM(Use_Condensed!$C105:$J105))</f>
        <v>0</v>
      </c>
      <c r="M120" s="26">
        <f>$F120*(Use_Condensed!F105/SUM(Use_Condensed!$C105:$J105))</f>
        <v>0</v>
      </c>
      <c r="N120" s="26">
        <f>$F120*(Use_Condensed!G105/SUM(Use_Condensed!$C105:$J105))</f>
        <v>0</v>
      </c>
      <c r="O120" s="33">
        <f t="shared" si="7"/>
        <v>0</v>
      </c>
      <c r="P120" s="33">
        <f t="shared" si="8"/>
        <v>0</v>
      </c>
      <c r="Q120" s="33">
        <f t="shared" si="9"/>
        <v>0</v>
      </c>
      <c r="R120" s="33">
        <f t="shared" si="10"/>
        <v>1</v>
      </c>
      <c r="S120" s="34">
        <f t="shared" si="13"/>
        <v>0</v>
      </c>
      <c r="T120" s="34">
        <f t="shared" si="13"/>
        <v>0</v>
      </c>
      <c r="U120" s="34">
        <f t="shared" si="13"/>
        <v>0</v>
      </c>
      <c r="V120" s="34">
        <f t="shared" si="13"/>
        <v>0</v>
      </c>
      <c r="W120" s="34">
        <f t="shared" si="14"/>
        <v>0</v>
      </c>
    </row>
    <row r="121" spans="1:23" x14ac:dyDescent="0.25">
      <c r="A121" s="3">
        <v>105</v>
      </c>
      <c r="B121" s="60" t="s">
        <v>183</v>
      </c>
      <c r="C121" s="26">
        <f>Use_Condensed!M106</f>
        <v>2087593</v>
      </c>
      <c r="D121" s="26">
        <f>C121-'Imports Calculations'!C119</f>
        <v>1734564</v>
      </c>
      <c r="E121" s="26">
        <f>Use_Condensed!K106</f>
        <v>72445</v>
      </c>
      <c r="F121" s="26">
        <f t="shared" si="12"/>
        <v>1662119</v>
      </c>
      <c r="G121" s="26">
        <f>$F121*(Use_Condensed!I106/SUM(Use_Condensed!$C106:$J106))</f>
        <v>0</v>
      </c>
      <c r="H121" s="26">
        <f>$F121*(Use_Condensed!H106/SUM(Use_Condensed!$C106:$J106))</f>
        <v>1662119</v>
      </c>
      <c r="I121" s="26">
        <f>$F121*(Use_Condensed!J106/SUM(Use_Condensed!$C106:$J106))</f>
        <v>0</v>
      </c>
      <c r="J121" s="26">
        <f>$F121*(Use_Condensed!C106/SUM(Use_Condensed!$C106:$J106))</f>
        <v>0</v>
      </c>
      <c r="K121" s="26">
        <f>$F121*(Use_Condensed!D106/SUM(Use_Condensed!$C106:$J106))</f>
        <v>0</v>
      </c>
      <c r="L121" s="26">
        <f>$F121*(Use_Condensed!E106/SUM(Use_Condensed!$C106:$J106))</f>
        <v>0</v>
      </c>
      <c r="M121" s="26">
        <f>$F121*(Use_Condensed!F106/SUM(Use_Condensed!$C106:$J106))</f>
        <v>0</v>
      </c>
      <c r="N121" s="26">
        <f>$F121*(Use_Condensed!G106/SUM(Use_Condensed!$C106:$J106))</f>
        <v>0</v>
      </c>
      <c r="O121" s="33">
        <f t="shared" si="7"/>
        <v>0</v>
      </c>
      <c r="P121" s="33">
        <f t="shared" si="8"/>
        <v>0.95823446122483802</v>
      </c>
      <c r="Q121" s="33">
        <f t="shared" si="9"/>
        <v>0</v>
      </c>
      <c r="R121" s="33">
        <f t="shared" si="10"/>
        <v>4.1765538775161939E-2</v>
      </c>
      <c r="S121" s="34">
        <f t="shared" si="13"/>
        <v>0</v>
      </c>
      <c r="T121" s="34">
        <f t="shared" si="13"/>
        <v>0</v>
      </c>
      <c r="U121" s="34">
        <f t="shared" si="13"/>
        <v>0</v>
      </c>
      <c r="V121" s="34">
        <f t="shared" si="13"/>
        <v>0</v>
      </c>
      <c r="W121" s="34">
        <f t="shared" si="14"/>
        <v>0</v>
      </c>
    </row>
    <row r="122" spans="1:23" x14ac:dyDescent="0.25">
      <c r="A122" s="3">
        <v>106</v>
      </c>
      <c r="B122" s="60" t="s">
        <v>184</v>
      </c>
      <c r="C122" s="26">
        <f>Use_Condensed!M107</f>
        <v>65638524</v>
      </c>
      <c r="D122" s="26">
        <f>C122-'Imports Calculations'!C120</f>
        <v>62393431</v>
      </c>
      <c r="E122" s="26">
        <f>Use_Condensed!K107</f>
        <v>6972834</v>
      </c>
      <c r="F122" s="26">
        <f t="shared" si="12"/>
        <v>55420597</v>
      </c>
      <c r="G122" s="26">
        <f>$F122*(Use_Condensed!I107/SUM(Use_Condensed!$C107:$J107))</f>
        <v>1013.2642325993835</v>
      </c>
      <c r="H122" s="26">
        <f>$F122*(Use_Condensed!H107/SUM(Use_Condensed!$C107:$J107))</f>
        <v>782110.58874099399</v>
      </c>
      <c r="I122" s="26">
        <f>$F122*(Use_Condensed!J107/SUM(Use_Condensed!$C107:$J107))</f>
        <v>54631194.230962105</v>
      </c>
      <c r="J122" s="26">
        <f>$F122*(Use_Condensed!C107/SUM(Use_Condensed!$C107:$J107))</f>
        <v>1883.674819291313</v>
      </c>
      <c r="K122" s="26">
        <f>$F122*(Use_Condensed!D107/SUM(Use_Condensed!$C107:$J107))</f>
        <v>362.11738148633702</v>
      </c>
      <c r="L122" s="26">
        <f>$F122*(Use_Condensed!E107/SUM(Use_Condensed!$C107:$J107))</f>
        <v>279.06293619130565</v>
      </c>
      <c r="M122" s="26">
        <f>$F122*(Use_Condensed!F107/SUM(Use_Condensed!$C107:$J107))</f>
        <v>1800.6203739962814</v>
      </c>
      <c r="N122" s="26">
        <f>$F122*(Use_Condensed!G107/SUM(Use_Condensed!$C107:$J107))</f>
        <v>1953.4405533391393</v>
      </c>
      <c r="O122" s="33">
        <f t="shared" si="7"/>
        <v>1.6239918471535625E-5</v>
      </c>
      <c r="P122" s="33">
        <f t="shared" si="8"/>
        <v>1.253514314256887E-2</v>
      </c>
      <c r="Q122" s="33">
        <f t="shared" si="9"/>
        <v>0.87559208325892679</v>
      </c>
      <c r="R122" s="33">
        <f t="shared" si="10"/>
        <v>0.11175589943114364</v>
      </c>
      <c r="S122" s="34">
        <f t="shared" si="13"/>
        <v>3.0190274666756394E-5</v>
      </c>
      <c r="T122" s="34">
        <f t="shared" si="13"/>
        <v>5.8037741422865019E-6</v>
      </c>
      <c r="U122" s="34">
        <f t="shared" si="13"/>
        <v>4.4726332839639107E-6</v>
      </c>
      <c r="V122" s="34">
        <f t="shared" si="13"/>
        <v>2.8859133808433798E-5</v>
      </c>
      <c r="W122" s="34">
        <f t="shared" si="14"/>
        <v>3.1308432987747367E-5</v>
      </c>
    </row>
    <row r="123" spans="1:23" x14ac:dyDescent="0.25">
      <c r="A123" s="3">
        <v>107</v>
      </c>
      <c r="B123" s="60" t="s">
        <v>185</v>
      </c>
      <c r="C123" s="26">
        <f>Use_Condensed!M108</f>
        <v>15897609</v>
      </c>
      <c r="D123" s="26">
        <f>C123-'Imports Calculations'!C121</f>
        <v>15528209</v>
      </c>
      <c r="E123" s="26">
        <f>Use_Condensed!K108</f>
        <v>1431601</v>
      </c>
      <c r="F123" s="26">
        <f t="shared" si="12"/>
        <v>14096608</v>
      </c>
      <c r="G123" s="26">
        <f>$F123*(Use_Condensed!I108/SUM(Use_Condensed!$C108:$J108))</f>
        <v>644701.46700490743</v>
      </c>
      <c r="H123" s="26">
        <f>$F123*(Use_Condensed!H108/SUM(Use_Condensed!$C108:$J108))</f>
        <v>5236522.4350156095</v>
      </c>
      <c r="I123" s="26">
        <f>$F123*(Use_Condensed!J108/SUM(Use_Condensed!$C108:$J108))</f>
        <v>8173213.193472987</v>
      </c>
      <c r="J123" s="26">
        <f>$F123*(Use_Condensed!C108/SUM(Use_Condensed!$C108:$J108))</f>
        <v>0</v>
      </c>
      <c r="K123" s="26">
        <f>$F123*(Use_Condensed!D108/SUM(Use_Condensed!$C108:$J108))</f>
        <v>0</v>
      </c>
      <c r="L123" s="26">
        <f>$F123*(Use_Condensed!E108/SUM(Use_Condensed!$C108:$J108))</f>
        <v>0</v>
      </c>
      <c r="M123" s="26">
        <f>$F123*(Use_Condensed!F108/SUM(Use_Condensed!$C108:$J108))</f>
        <v>42170.904506495797</v>
      </c>
      <c r="N123" s="26">
        <f>$F123*(Use_Condensed!G108/SUM(Use_Condensed!$C108:$J108))</f>
        <v>0</v>
      </c>
      <c r="O123" s="33">
        <f t="shared" si="7"/>
        <v>4.1518082800463818E-2</v>
      </c>
      <c r="P123" s="33">
        <f t="shared" si="8"/>
        <v>0.33722642675762604</v>
      </c>
      <c r="Q123" s="33">
        <f t="shared" si="9"/>
        <v>0.52634616094315756</v>
      </c>
      <c r="R123" s="33">
        <f t="shared" si="10"/>
        <v>9.2193568492026354E-2</v>
      </c>
      <c r="S123" s="34">
        <f t="shared" si="13"/>
        <v>0</v>
      </c>
      <c r="T123" s="34">
        <f t="shared" si="13"/>
        <v>0</v>
      </c>
      <c r="U123" s="34">
        <f t="shared" si="13"/>
        <v>0</v>
      </c>
      <c r="V123" s="34">
        <f t="shared" si="13"/>
        <v>2.7157610067262616E-3</v>
      </c>
      <c r="W123" s="34">
        <f t="shared" si="14"/>
        <v>0</v>
      </c>
    </row>
    <row r="124" spans="1:23" x14ac:dyDescent="0.25">
      <c r="A124" s="3">
        <v>108</v>
      </c>
      <c r="B124" s="60" t="s">
        <v>186</v>
      </c>
      <c r="C124" s="26">
        <f>Use_Condensed!M109</f>
        <v>4531091</v>
      </c>
      <c r="D124" s="26">
        <f>C124-'Imports Calculations'!C122</f>
        <v>4381323</v>
      </c>
      <c r="E124" s="26">
        <f>Use_Condensed!K109</f>
        <v>150306</v>
      </c>
      <c r="F124" s="26">
        <f t="shared" si="12"/>
        <v>4231017</v>
      </c>
      <c r="G124" s="26">
        <f>$F124*(Use_Condensed!I109/SUM(Use_Condensed!$C109:$J109))</f>
        <v>165923.24274849196</v>
      </c>
      <c r="H124" s="26">
        <f>$F124*(Use_Condensed!H109/SUM(Use_Condensed!$C109:$J109))</f>
        <v>1010959.0630313481</v>
      </c>
      <c r="I124" s="26">
        <f>$F124*(Use_Condensed!J109/SUM(Use_Condensed!$C109:$J109))</f>
        <v>3051997.5567502687</v>
      </c>
      <c r="J124" s="26">
        <f>$F124*(Use_Condensed!C109/SUM(Use_Condensed!$C109:$J109))</f>
        <v>0</v>
      </c>
      <c r="K124" s="26">
        <f>$F124*(Use_Condensed!D109/SUM(Use_Condensed!$C109:$J109))</f>
        <v>0</v>
      </c>
      <c r="L124" s="26">
        <f>$F124*(Use_Condensed!E109/SUM(Use_Condensed!$C109:$J109))</f>
        <v>0</v>
      </c>
      <c r="M124" s="26">
        <f>$F124*(Use_Condensed!F109/SUM(Use_Condensed!$C109:$J109))</f>
        <v>2137.1374698910249</v>
      </c>
      <c r="N124" s="26">
        <f>$F124*(Use_Condensed!G109/SUM(Use_Condensed!$C109:$J109))</f>
        <v>0</v>
      </c>
      <c r="O124" s="33">
        <f t="shared" si="7"/>
        <v>3.7870579902119055E-2</v>
      </c>
      <c r="P124" s="33">
        <f t="shared" si="8"/>
        <v>0.23074287447680714</v>
      </c>
      <c r="Q124" s="33">
        <f t="shared" si="9"/>
        <v>0.69659268598783264</v>
      </c>
      <c r="R124" s="33">
        <f t="shared" si="10"/>
        <v>3.430607604141489E-2</v>
      </c>
      <c r="S124" s="34">
        <f t="shared" si="13"/>
        <v>0</v>
      </c>
      <c r="T124" s="34">
        <f t="shared" si="13"/>
        <v>0</v>
      </c>
      <c r="U124" s="34">
        <f t="shared" si="13"/>
        <v>0</v>
      </c>
      <c r="V124" s="34">
        <f t="shared" si="13"/>
        <v>4.8778359182626458E-4</v>
      </c>
      <c r="W124" s="34">
        <f t="shared" si="14"/>
        <v>0</v>
      </c>
    </row>
    <row r="125" spans="1:23" x14ac:dyDescent="0.25">
      <c r="A125" s="3">
        <v>109</v>
      </c>
      <c r="B125" s="60" t="s">
        <v>187</v>
      </c>
      <c r="C125" s="26">
        <f>Use_Condensed!M110</f>
        <v>3737471</v>
      </c>
      <c r="D125" s="26">
        <f>C125-'Imports Calculations'!C123</f>
        <v>478798</v>
      </c>
      <c r="E125" s="26">
        <f>D125</f>
        <v>478798</v>
      </c>
      <c r="F125" s="26">
        <f t="shared" si="12"/>
        <v>0</v>
      </c>
      <c r="G125" s="26">
        <f>$F125*(Use_Condensed!I110/SUM(Use_Condensed!$C110:$J110))</f>
        <v>0</v>
      </c>
      <c r="H125" s="26">
        <f>$F125*(Use_Condensed!H110/SUM(Use_Condensed!$C110:$J110))</f>
        <v>0</v>
      </c>
      <c r="I125" s="26">
        <f>$F125*(Use_Condensed!J110/SUM(Use_Condensed!$C110:$J110))</f>
        <v>0</v>
      </c>
      <c r="J125" s="26">
        <f>$F125*(Use_Condensed!C110/SUM(Use_Condensed!$C110:$J110))</f>
        <v>0</v>
      </c>
      <c r="K125" s="26">
        <f>$F125*(Use_Condensed!D110/SUM(Use_Condensed!$C110:$J110))</f>
        <v>0</v>
      </c>
      <c r="L125" s="26">
        <f>$F125*(Use_Condensed!E110/SUM(Use_Condensed!$C110:$J110))</f>
        <v>0</v>
      </c>
      <c r="M125" s="26">
        <f>$F125*(Use_Condensed!F110/SUM(Use_Condensed!$C110:$J110))</f>
        <v>0</v>
      </c>
      <c r="N125" s="26">
        <f>$F125*(Use_Condensed!G110/SUM(Use_Condensed!$C110:$J110))</f>
        <v>0</v>
      </c>
      <c r="O125" s="33">
        <f t="shared" si="7"/>
        <v>0</v>
      </c>
      <c r="P125" s="33">
        <f t="shared" si="8"/>
        <v>0</v>
      </c>
      <c r="Q125" s="33">
        <f t="shared" si="9"/>
        <v>0</v>
      </c>
      <c r="R125" s="33">
        <f t="shared" si="10"/>
        <v>1</v>
      </c>
      <c r="S125" s="34">
        <f t="shared" si="13"/>
        <v>0</v>
      </c>
      <c r="T125" s="34">
        <f t="shared" si="13"/>
        <v>0</v>
      </c>
      <c r="U125" s="34">
        <f t="shared" si="13"/>
        <v>0</v>
      </c>
      <c r="V125" s="34">
        <f t="shared" si="13"/>
        <v>0</v>
      </c>
      <c r="W125" s="34">
        <f t="shared" si="14"/>
        <v>0</v>
      </c>
    </row>
    <row r="126" spans="1:23" x14ac:dyDescent="0.25">
      <c r="A126" s="3">
        <v>110</v>
      </c>
      <c r="B126" s="60" t="s">
        <v>188</v>
      </c>
      <c r="C126" s="26">
        <f>Use_Condensed!M111</f>
        <v>2655646</v>
      </c>
      <c r="D126" s="26">
        <f>C126-'Imports Calculations'!C124</f>
        <v>2655600</v>
      </c>
      <c r="E126" s="26">
        <f>Use_Condensed!K111</f>
        <v>206</v>
      </c>
      <c r="F126" s="26">
        <f t="shared" si="12"/>
        <v>2655394</v>
      </c>
      <c r="G126" s="26">
        <f>$F126*(Use_Condensed!I111/SUM(Use_Condensed!$C111:$J111))</f>
        <v>0</v>
      </c>
      <c r="H126" s="26">
        <f>$F126*(Use_Condensed!H111/SUM(Use_Condensed!$C111:$J111))</f>
        <v>2515875.8645580728</v>
      </c>
      <c r="I126" s="26">
        <f>$F126*(Use_Condensed!J111/SUM(Use_Condensed!$C111:$J111))</f>
        <v>62886.605818133779</v>
      </c>
      <c r="J126" s="26">
        <f>$F126*(Use_Condensed!C111/SUM(Use_Condensed!$C111:$J111))</f>
        <v>0</v>
      </c>
      <c r="K126" s="26">
        <f>$F126*(Use_Condensed!D111/SUM(Use_Condensed!$C111:$J111))</f>
        <v>0</v>
      </c>
      <c r="L126" s="26">
        <f>$F126*(Use_Condensed!E111/SUM(Use_Condensed!$C111:$J111))</f>
        <v>0</v>
      </c>
      <c r="M126" s="26">
        <f>$F126*(Use_Condensed!F111/SUM(Use_Condensed!$C111:$J111))</f>
        <v>76631.529623793394</v>
      </c>
      <c r="N126" s="26">
        <f>$F126*(Use_Condensed!G111/SUM(Use_Condensed!$C111:$J111))</f>
        <v>0</v>
      </c>
      <c r="O126" s="33">
        <f t="shared" si="7"/>
        <v>0</v>
      </c>
      <c r="P126" s="33">
        <f t="shared" si="8"/>
        <v>0.94738509736333509</v>
      </c>
      <c r="Q126" s="33">
        <f t="shared" si="9"/>
        <v>2.3680752303861193E-2</v>
      </c>
      <c r="R126" s="33">
        <f t="shared" si="10"/>
        <v>7.7571923482452177E-5</v>
      </c>
      <c r="S126" s="34">
        <f t="shared" si="13"/>
        <v>0</v>
      </c>
      <c r="T126" s="34">
        <f t="shared" si="13"/>
        <v>0</v>
      </c>
      <c r="U126" s="34">
        <f t="shared" si="13"/>
        <v>0</v>
      </c>
      <c r="V126" s="34">
        <f t="shared" si="13"/>
        <v>2.8856578409321206E-2</v>
      </c>
      <c r="W126" s="34">
        <f t="shared" si="14"/>
        <v>0</v>
      </c>
    </row>
    <row r="127" spans="1:23" x14ac:dyDescent="0.25">
      <c r="A127" s="3">
        <v>111</v>
      </c>
      <c r="B127" s="60" t="s">
        <v>189</v>
      </c>
      <c r="C127" s="26">
        <f>Use_Condensed!M112</f>
        <v>59305541</v>
      </c>
      <c r="D127" s="26">
        <f>C127-'Imports Calculations'!C125</f>
        <v>20209542</v>
      </c>
      <c r="E127" s="26">
        <f>D127</f>
        <v>20209542</v>
      </c>
      <c r="F127" s="26">
        <f t="shared" si="12"/>
        <v>0</v>
      </c>
      <c r="G127" s="26">
        <f>$F127*(Use_Condensed!I112/SUM(Use_Condensed!$C112:$J112))</f>
        <v>0</v>
      </c>
      <c r="H127" s="26">
        <f>$F127*(Use_Condensed!H112/SUM(Use_Condensed!$C112:$J112))</f>
        <v>0</v>
      </c>
      <c r="I127" s="26">
        <f>$F127*(Use_Condensed!J112/SUM(Use_Condensed!$C112:$J112))</f>
        <v>0</v>
      </c>
      <c r="J127" s="26">
        <f>$F127*(Use_Condensed!C112/SUM(Use_Condensed!$C112:$J112))</f>
        <v>0</v>
      </c>
      <c r="K127" s="26">
        <f>$F127*(Use_Condensed!D112/SUM(Use_Condensed!$C112:$J112))</f>
        <v>0</v>
      </c>
      <c r="L127" s="26">
        <f>$F127*(Use_Condensed!E112/SUM(Use_Condensed!$C112:$J112))</f>
        <v>0</v>
      </c>
      <c r="M127" s="26">
        <f>$F127*(Use_Condensed!F112/SUM(Use_Condensed!$C112:$J112))</f>
        <v>0</v>
      </c>
      <c r="N127" s="26">
        <f>$F127*(Use_Condensed!G112/SUM(Use_Condensed!$C112:$J112))</f>
        <v>0</v>
      </c>
      <c r="O127" s="33">
        <f t="shared" si="7"/>
        <v>0</v>
      </c>
      <c r="P127" s="33">
        <f t="shared" si="8"/>
        <v>0</v>
      </c>
      <c r="Q127" s="33">
        <f t="shared" si="9"/>
        <v>0</v>
      </c>
      <c r="R127" s="33">
        <f t="shared" si="10"/>
        <v>1</v>
      </c>
      <c r="S127" s="34">
        <f t="shared" si="13"/>
        <v>0</v>
      </c>
      <c r="T127" s="34">
        <f t="shared" si="13"/>
        <v>0</v>
      </c>
      <c r="U127" s="34">
        <f t="shared" si="13"/>
        <v>0</v>
      </c>
      <c r="V127" s="34">
        <f t="shared" si="13"/>
        <v>0</v>
      </c>
      <c r="W127" s="34">
        <f t="shared" si="14"/>
        <v>0</v>
      </c>
    </row>
    <row r="128" spans="1:23" x14ac:dyDescent="0.25">
      <c r="A128" s="3">
        <v>112</v>
      </c>
      <c r="B128" s="60" t="s">
        <v>190</v>
      </c>
      <c r="C128" s="26">
        <f>Use_Condensed!M113</f>
        <v>20958872</v>
      </c>
      <c r="D128" s="26">
        <f>C128-'Imports Calculations'!C126</f>
        <v>13791570</v>
      </c>
      <c r="E128" s="26">
        <f>Use_Condensed!K113</f>
        <v>1640979</v>
      </c>
      <c r="F128" s="26">
        <f t="shared" si="12"/>
        <v>12150591</v>
      </c>
      <c r="G128" s="26">
        <f>$F128*(Use_Condensed!I113/SUM(Use_Condensed!$C113:$J113))</f>
        <v>5300.322968100505</v>
      </c>
      <c r="H128" s="26">
        <f>$F128*(Use_Condensed!H113/SUM(Use_Condensed!$C113:$J113))</f>
        <v>8521987.7279400304</v>
      </c>
      <c r="I128" s="26">
        <f>$F128*(Use_Condensed!J113/SUM(Use_Condensed!$C113:$J113))</f>
        <v>2445466.574833896</v>
      </c>
      <c r="J128" s="26">
        <f>$F128*(Use_Condensed!C113/SUM(Use_Condensed!$C113:$J113))</f>
        <v>431944.81672084605</v>
      </c>
      <c r="K128" s="26">
        <f>$F128*(Use_Condensed!D113/SUM(Use_Condensed!$C113:$J113))</f>
        <v>19190.380640224812</v>
      </c>
      <c r="L128" s="26">
        <f>$F128*(Use_Condensed!E113/SUM(Use_Condensed!$C113:$J113))</f>
        <v>73275.626910780731</v>
      </c>
      <c r="M128" s="26">
        <f>$F128*(Use_Condensed!F113/SUM(Use_Condensed!$C113:$J113))</f>
        <v>561061.84957664472</v>
      </c>
      <c r="N128" s="26">
        <f>$F128*(Use_Condensed!G113/SUM(Use_Condensed!$C113:$J113))</f>
        <v>92363.700409476311</v>
      </c>
      <c r="O128" s="33">
        <f t="shared" si="7"/>
        <v>3.843161415343217E-4</v>
      </c>
      <c r="P128" s="33">
        <f t="shared" si="8"/>
        <v>0.6179128067319406</v>
      </c>
      <c r="Q128" s="33">
        <f t="shared" si="9"/>
        <v>0.17731603978618068</v>
      </c>
      <c r="R128" s="33">
        <f t="shared" si="10"/>
        <v>0.11898420556905413</v>
      </c>
      <c r="S128" s="34">
        <f t="shared" si="13"/>
        <v>3.131948115557881E-2</v>
      </c>
      <c r="T128" s="34">
        <f t="shared" si="13"/>
        <v>1.3914572916807015E-3</v>
      </c>
      <c r="U128" s="34">
        <f t="shared" si="13"/>
        <v>5.3130736319926394E-3</v>
      </c>
      <c r="V128" s="34">
        <f t="shared" si="13"/>
        <v>4.0681506860831995E-2</v>
      </c>
      <c r="W128" s="34">
        <f t="shared" si="14"/>
        <v>6.6971128312060422E-3</v>
      </c>
    </row>
    <row r="129" spans="1:23" x14ac:dyDescent="0.25">
      <c r="A129" s="3">
        <v>113</v>
      </c>
      <c r="B129" s="3" t="s">
        <v>191</v>
      </c>
      <c r="C129" s="26">
        <f>Use_Condensed!M114</f>
        <v>269000819</v>
      </c>
      <c r="D129" s="26">
        <f>C129-'Imports Calculations'!C127</f>
        <v>268239647</v>
      </c>
      <c r="E129" s="26">
        <f>Use_Condensed!K114</f>
        <v>598375</v>
      </c>
      <c r="F129" s="26">
        <f t="shared" si="12"/>
        <v>267641272</v>
      </c>
      <c r="G129" s="26">
        <f>$F129*(Use_Condensed!I114/SUM(Use_Condensed!$C114:$J114))</f>
        <v>10826082.183188971</v>
      </c>
      <c r="H129" s="26">
        <f>$F129*(Use_Condensed!H114/SUM(Use_Condensed!$C114:$J114))</f>
        <v>221175605.12917006</v>
      </c>
      <c r="I129" s="26">
        <f>$F129*(Use_Condensed!J114/SUM(Use_Condensed!$C114:$J114))</f>
        <v>0</v>
      </c>
      <c r="J129" s="26">
        <f>$F129*(Use_Condensed!C114/SUM(Use_Condensed!$C114:$J114))</f>
        <v>22190014.788609855</v>
      </c>
      <c r="K129" s="26">
        <f>$F129*(Use_Condensed!D114/SUM(Use_Condensed!$C114:$J114))</f>
        <v>166280.80633788707</v>
      </c>
      <c r="L129" s="26">
        <f>$F129*(Use_Condensed!E114/SUM(Use_Condensed!$C114:$J114))</f>
        <v>10368446.17270931</v>
      </c>
      <c r="M129" s="26">
        <f>$F129*(Use_Condensed!F114/SUM(Use_Condensed!$C114:$J114))</f>
        <v>802339.7051840598</v>
      </c>
      <c r="N129" s="26">
        <f>$F129*(Use_Condensed!G114/SUM(Use_Condensed!$C114:$J114))</f>
        <v>2112503.2147998614</v>
      </c>
      <c r="O129" s="33">
        <f t="shared" si="7"/>
        <v>4.035973915216557E-2</v>
      </c>
      <c r="P129" s="33">
        <f t="shared" si="8"/>
        <v>0.8245447964266448</v>
      </c>
      <c r="Q129" s="33">
        <f t="shared" si="9"/>
        <v>0</v>
      </c>
      <c r="R129" s="33">
        <f t="shared" si="10"/>
        <v>2.2307477909855734E-3</v>
      </c>
      <c r="S129" s="34">
        <f t="shared" si="13"/>
        <v>8.272458988364928E-2</v>
      </c>
      <c r="T129" s="34">
        <f t="shared" si="13"/>
        <v>6.1989645526892259E-4</v>
      </c>
      <c r="U129" s="34">
        <f t="shared" si="13"/>
        <v>3.8653667676163135E-2</v>
      </c>
      <c r="V129" s="34">
        <f t="shared" si="13"/>
        <v>2.9911301858522791E-3</v>
      </c>
      <c r="W129" s="34">
        <f t="shared" si="14"/>
        <v>7.8754324292704628E-3</v>
      </c>
    </row>
    <row r="130" spans="1:23" x14ac:dyDescent="0.25">
      <c r="A130" s="3">
        <v>114</v>
      </c>
      <c r="B130" s="3" t="s">
        <v>44</v>
      </c>
      <c r="C130" s="26">
        <f>Use_Condensed!M115</f>
        <v>67845658</v>
      </c>
      <c r="D130" s="26">
        <f>C130-'Imports Calculations'!C128</f>
        <v>67845658</v>
      </c>
      <c r="E130" s="26">
        <f>Use_Condensed!K115</f>
        <v>222780</v>
      </c>
      <c r="F130" s="26">
        <f t="shared" si="12"/>
        <v>67622878</v>
      </c>
      <c r="G130" s="26">
        <f>$F130*(Use_Condensed!I115/SUM(Use_Condensed!$C115:$J115))</f>
        <v>770748.60934547789</v>
      </c>
      <c r="H130" s="26">
        <f>$F130*(Use_Condensed!H115/SUM(Use_Condensed!$C115:$J115))</f>
        <v>49320824.539916724</v>
      </c>
      <c r="I130" s="26">
        <f>$F130*(Use_Condensed!J115/SUM(Use_Condensed!$C115:$J115))</f>
        <v>15508248.602339284</v>
      </c>
      <c r="J130" s="26">
        <f>$F130*(Use_Condensed!C115/SUM(Use_Condensed!$C115:$J115))</f>
        <v>444871.45100344112</v>
      </c>
      <c r="K130" s="26">
        <f>$F130*(Use_Condensed!D115/SUM(Use_Condensed!$C115:$J115))</f>
        <v>38993.466606484471</v>
      </c>
      <c r="L130" s="26">
        <f>$F130*(Use_Condensed!E115/SUM(Use_Condensed!$C115:$J115))</f>
        <v>995466.45570976578</v>
      </c>
      <c r="M130" s="26">
        <f>$F130*(Use_Condensed!F115/SUM(Use_Condensed!$C115:$J115))</f>
        <v>201049.75505507778</v>
      </c>
      <c r="N130" s="26">
        <f>$F130*(Use_Condensed!G115/SUM(Use_Condensed!$C115:$J115))</f>
        <v>342675.12002374354</v>
      </c>
      <c r="O130" s="33">
        <f t="shared" si="7"/>
        <v>1.1360323299473016E-2</v>
      </c>
      <c r="P130" s="33">
        <f t="shared" si="8"/>
        <v>0.72695624147261895</v>
      </c>
      <c r="Q130" s="33">
        <f t="shared" si="9"/>
        <v>0.22858129848691694</v>
      </c>
      <c r="R130" s="33">
        <f t="shared" si="10"/>
        <v>3.28362944022151E-3</v>
      </c>
      <c r="S130" s="34">
        <f t="shared" si="13"/>
        <v>6.5571101249167797E-3</v>
      </c>
      <c r="T130" s="34">
        <f t="shared" si="13"/>
        <v>5.7473783519771413E-4</v>
      </c>
      <c r="U130" s="34">
        <f t="shared" si="13"/>
        <v>1.4672515309819322E-2</v>
      </c>
      <c r="V130" s="34">
        <f t="shared" si="13"/>
        <v>2.9633400424103453E-3</v>
      </c>
      <c r="W130" s="34">
        <f t="shared" si="14"/>
        <v>5.0508039884253689E-3</v>
      </c>
    </row>
    <row r="131" spans="1:23" x14ac:dyDescent="0.25">
      <c r="A131" s="3">
        <v>115</v>
      </c>
      <c r="B131" s="3" t="s">
        <v>45</v>
      </c>
      <c r="C131" s="26">
        <f>Use_Condensed!M116</f>
        <v>9331120</v>
      </c>
      <c r="D131" s="26">
        <f>C131-'Imports Calculations'!C129</f>
        <v>9331120</v>
      </c>
      <c r="E131" s="26">
        <f>Use_Condensed!K116</f>
        <v>0</v>
      </c>
      <c r="F131" s="26">
        <f t="shared" si="12"/>
        <v>9331120</v>
      </c>
      <c r="G131" s="26">
        <f>$F131*(Use_Condensed!I116/SUM(Use_Condensed!$C116:$J116))</f>
        <v>0</v>
      </c>
      <c r="H131" s="26">
        <f>$F131*(Use_Condensed!H116/SUM(Use_Condensed!$C116:$J116))</f>
        <v>1128380.435785674</v>
      </c>
      <c r="I131" s="26">
        <f>$F131*(Use_Condensed!J116/SUM(Use_Condensed!$C116:$J116))</f>
        <v>8152456.000518457</v>
      </c>
      <c r="J131" s="26">
        <f>$F131*(Use_Condensed!C116/SUM(Use_Condensed!$C116:$J116))</f>
        <v>0</v>
      </c>
      <c r="K131" s="26">
        <f>$F131*(Use_Condensed!D116/SUM(Use_Condensed!$C116:$J116))</f>
        <v>485.37026433230051</v>
      </c>
      <c r="L131" s="26">
        <f>$F131*(Use_Condensed!E116/SUM(Use_Condensed!$C116:$J116))</f>
        <v>49534.621464224518</v>
      </c>
      <c r="M131" s="26">
        <f>$F131*(Use_Condensed!F116/SUM(Use_Condensed!$C116:$J116))</f>
        <v>263.57196731159763</v>
      </c>
      <c r="N131" s="26">
        <f>$F131*(Use_Condensed!G116/SUM(Use_Condensed!$C116:$J116))</f>
        <v>0</v>
      </c>
      <c r="O131" s="33">
        <f t="shared" si="7"/>
        <v>0</v>
      </c>
      <c r="P131" s="33">
        <f t="shared" si="8"/>
        <v>0.12092658070903321</v>
      </c>
      <c r="Q131" s="33">
        <f t="shared" si="9"/>
        <v>0.87368461669322195</v>
      </c>
      <c r="R131" s="33">
        <f t="shared" si="10"/>
        <v>0</v>
      </c>
      <c r="S131" s="34">
        <f t="shared" si="13"/>
        <v>0</v>
      </c>
      <c r="T131" s="34">
        <f t="shared" si="13"/>
        <v>5.2016292184893188E-5</v>
      </c>
      <c r="U131" s="34">
        <f t="shared" si="13"/>
        <v>5.3085397534513024E-3</v>
      </c>
      <c r="V131" s="34">
        <f t="shared" si="13"/>
        <v>2.8246552108599785E-5</v>
      </c>
      <c r="W131" s="34">
        <f t="shared" si="14"/>
        <v>0</v>
      </c>
    </row>
    <row r="132" spans="1:23" x14ac:dyDescent="0.25">
      <c r="A132" s="3">
        <v>116</v>
      </c>
      <c r="B132" s="3" t="s">
        <v>192</v>
      </c>
      <c r="C132" s="26">
        <f>Use_Condensed!M117</f>
        <v>10921887</v>
      </c>
      <c r="D132" s="26">
        <f>C132-'Imports Calculations'!C130</f>
        <v>10921887</v>
      </c>
      <c r="E132" s="26">
        <f>Use_Condensed!K117</f>
        <v>0</v>
      </c>
      <c r="F132" s="26">
        <f t="shared" si="12"/>
        <v>10921887</v>
      </c>
      <c r="G132" s="26">
        <f>$F132*(Use_Condensed!I117/SUM(Use_Condensed!$C117:$J117))</f>
        <v>809275.69679279055</v>
      </c>
      <c r="H132" s="26">
        <f>$F132*(Use_Condensed!H117/SUM(Use_Condensed!$C117:$J117))</f>
        <v>6776808.120238401</v>
      </c>
      <c r="I132" s="26">
        <f>$F132*(Use_Condensed!J117/SUM(Use_Condensed!$C117:$J117))</f>
        <v>1522061.7598956572</v>
      </c>
      <c r="J132" s="26">
        <f>$F132*(Use_Condensed!C117/SUM(Use_Condensed!$C117:$J117))</f>
        <v>1549328.1038692945</v>
      </c>
      <c r="K132" s="26">
        <f>$F132*(Use_Condensed!D117/SUM(Use_Condensed!$C117:$J117))</f>
        <v>41690.920426781922</v>
      </c>
      <c r="L132" s="26">
        <f>$F132*(Use_Condensed!E117/SUM(Use_Condensed!$C117:$J117))</f>
        <v>2854.5600508246052</v>
      </c>
      <c r="M132" s="26">
        <f>$F132*(Use_Condensed!F117/SUM(Use_Condensed!$C117:$J117))</f>
        <v>48622.589472196501</v>
      </c>
      <c r="N132" s="26">
        <f>$F132*(Use_Condensed!G117/SUM(Use_Condensed!$C117:$J117))</f>
        <v>171245.2492540548</v>
      </c>
      <c r="O132" s="33">
        <f t="shared" si="7"/>
        <v>7.4096691972073192E-2</v>
      </c>
      <c r="P132" s="33">
        <f t="shared" si="8"/>
        <v>0.62047960395840029</v>
      </c>
      <c r="Q132" s="33">
        <f t="shared" si="9"/>
        <v>0.13935886352748908</v>
      </c>
      <c r="R132" s="33">
        <f t="shared" si="10"/>
        <v>0</v>
      </c>
      <c r="S132" s="34">
        <f t="shared" si="13"/>
        <v>0.1418553500754306</v>
      </c>
      <c r="T132" s="34">
        <f t="shared" si="13"/>
        <v>3.8171902370700158E-3</v>
      </c>
      <c r="U132" s="34">
        <f t="shared" si="13"/>
        <v>2.6136143423060551E-4</v>
      </c>
      <c r="V132" s="34">
        <f t="shared" si="13"/>
        <v>4.4518487942785435E-3</v>
      </c>
      <c r="W132" s="34">
        <f t="shared" si="14"/>
        <v>1.5679090001027733E-2</v>
      </c>
    </row>
    <row r="133" spans="1:23" x14ac:dyDescent="0.25">
      <c r="A133" s="3">
        <v>117</v>
      </c>
      <c r="B133" s="3" t="s">
        <v>54</v>
      </c>
      <c r="C133" s="26">
        <f>Use_Condensed!M118</f>
        <v>0</v>
      </c>
      <c r="D133" s="26">
        <f>C133-'Imports Calculations'!C131</f>
        <v>0</v>
      </c>
      <c r="E133" s="26">
        <f>Use_Condensed!K118</f>
        <v>0</v>
      </c>
      <c r="F133" s="26">
        <f t="shared" si="12"/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33">
        <v>0</v>
      </c>
      <c r="P133" s="33">
        <v>0</v>
      </c>
      <c r="Q133" s="33">
        <v>0</v>
      </c>
      <c r="R133" s="33">
        <v>0</v>
      </c>
      <c r="S133" s="34">
        <v>0</v>
      </c>
      <c r="T133" s="34">
        <v>0</v>
      </c>
      <c r="U133" s="34">
        <v>0</v>
      </c>
      <c r="V133" s="34">
        <v>0</v>
      </c>
      <c r="W133" s="34">
        <v>0</v>
      </c>
    </row>
    <row r="134" spans="1:23" x14ac:dyDescent="0.25">
      <c r="A134" s="3">
        <v>118</v>
      </c>
      <c r="B134" s="3" t="s">
        <v>193</v>
      </c>
      <c r="C134" s="26">
        <f>Use_Condensed!M119</f>
        <v>13017787</v>
      </c>
      <c r="D134" s="26">
        <f>C134-'Imports Calculations'!C132</f>
        <v>13017787</v>
      </c>
      <c r="E134" s="26">
        <f>Use_Condensed!K119</f>
        <v>0</v>
      </c>
      <c r="F134" s="26">
        <f t="shared" si="12"/>
        <v>13017787</v>
      </c>
      <c r="G134" s="26">
        <f>$F134*(Use_Condensed!I119/SUM(Use_Condensed!$C119:$J119))</f>
        <v>0</v>
      </c>
      <c r="H134" s="26">
        <f>$F134*(Use_Condensed!H119/SUM(Use_Condensed!$C119:$J119))</f>
        <v>7402824.2170541845</v>
      </c>
      <c r="I134" s="26">
        <f>$F134*(Use_Condensed!J119/SUM(Use_Condensed!$C119:$J119))</f>
        <v>2663471.0084998985</v>
      </c>
      <c r="J134" s="26">
        <f>$F134*(Use_Condensed!C119/SUM(Use_Condensed!$C119:$J119))</f>
        <v>0</v>
      </c>
      <c r="K134" s="26">
        <f>$F134*(Use_Condensed!D119/SUM(Use_Condensed!$C119:$J119))</f>
        <v>231297.3700054863</v>
      </c>
      <c r="L134" s="26">
        <f>$F134*(Use_Condensed!E119/SUM(Use_Condensed!$C119:$J119))</f>
        <v>2709711.9239637102</v>
      </c>
      <c r="M134" s="26">
        <f>$F134*(Use_Condensed!F119/SUM(Use_Condensed!$C119:$J119))</f>
        <v>10482.480476720901</v>
      </c>
      <c r="N134" s="26">
        <f>$F134*(Use_Condensed!G119/SUM(Use_Condensed!$C119:$J119))</f>
        <v>0</v>
      </c>
      <c r="O134" s="33">
        <f t="shared" si="7"/>
        <v>0</v>
      </c>
      <c r="P134" s="33">
        <f t="shared" si="8"/>
        <v>0.56866994498021706</v>
      </c>
      <c r="Q134" s="33">
        <f t="shared" si="9"/>
        <v>0.20460244191273821</v>
      </c>
      <c r="R134" s="33">
        <f t="shared" si="10"/>
        <v>0</v>
      </c>
      <c r="S134" s="34">
        <f t="shared" si="13"/>
        <v>0</v>
      </c>
      <c r="T134" s="34">
        <f t="shared" si="13"/>
        <v>1.7767794941297342E-2</v>
      </c>
      <c r="U134" s="34">
        <f t="shared" si="13"/>
        <v>0.20815457527179621</v>
      </c>
      <c r="V134" s="34">
        <f t="shared" si="13"/>
        <v>8.0524289395124534E-4</v>
      </c>
      <c r="W134" s="34">
        <f t="shared" si="14"/>
        <v>0</v>
      </c>
    </row>
    <row r="135" spans="1:23" x14ac:dyDescent="0.25">
      <c r="A135" s="3">
        <v>119</v>
      </c>
      <c r="B135" s="3" t="s">
        <v>55</v>
      </c>
      <c r="C135" s="26">
        <f>Use_Condensed!M120</f>
        <v>37359754</v>
      </c>
      <c r="D135" s="26">
        <f>C135-'Imports Calculations'!C133</f>
        <v>37359754</v>
      </c>
      <c r="E135" s="26">
        <f>Use_Condensed!K120</f>
        <v>0</v>
      </c>
      <c r="F135" s="26">
        <f t="shared" si="12"/>
        <v>37359754</v>
      </c>
      <c r="G135" s="26">
        <f>$F135*(Use_Condensed!I120/SUM(Use_Condensed!$C120:$J120))</f>
        <v>389657.83138970751</v>
      </c>
      <c r="H135" s="26">
        <f>$F135*(Use_Condensed!H120/SUM(Use_Condensed!$C120:$J120))</f>
        <v>12584394.433238575</v>
      </c>
      <c r="I135" s="26">
        <f>$F135*(Use_Condensed!J120/SUM(Use_Condensed!$C120:$J120))</f>
        <v>23519376.608427539</v>
      </c>
      <c r="J135" s="26">
        <f>$F135*(Use_Condensed!C120/SUM(Use_Condensed!$C120:$J120))</f>
        <v>705478.4986344293</v>
      </c>
      <c r="K135" s="26">
        <f>$F135*(Use_Condensed!D120/SUM(Use_Condensed!$C120:$J120))</f>
        <v>503.05780572387459</v>
      </c>
      <c r="L135" s="26">
        <f>$F135*(Use_Condensed!E120/SUM(Use_Condensed!$C120:$J120))</f>
        <v>181.68689682454502</v>
      </c>
      <c r="M135" s="26">
        <f>$F135*(Use_Condensed!F120/SUM(Use_Condensed!$C120:$J120))</f>
        <v>72286.964654337658</v>
      </c>
      <c r="N135" s="26">
        <f>$F135*(Use_Condensed!G120/SUM(Use_Condensed!$C120:$J120))</f>
        <v>87874.918952865017</v>
      </c>
      <c r="O135" s="33">
        <f t="shared" si="7"/>
        <v>1.0429882150447444E-2</v>
      </c>
      <c r="P135" s="33">
        <f t="shared" si="8"/>
        <v>0.33684361072716312</v>
      </c>
      <c r="Q135" s="33">
        <f t="shared" si="9"/>
        <v>0.62953778037263142</v>
      </c>
      <c r="R135" s="33">
        <f t="shared" si="10"/>
        <v>0</v>
      </c>
      <c r="S135" s="34">
        <f t="shared" si="13"/>
        <v>1.8883381797279213E-2</v>
      </c>
      <c r="T135" s="34">
        <f t="shared" si="13"/>
        <v>1.3465233355762316E-5</v>
      </c>
      <c r="U135" s="34">
        <f t="shared" si="13"/>
        <v>4.8631716585860017E-6</v>
      </c>
      <c r="V135" s="34">
        <f t="shared" si="13"/>
        <v>1.93488866801258E-3</v>
      </c>
      <c r="W135" s="34">
        <f t="shared" si="14"/>
        <v>2.35212787945191E-3</v>
      </c>
    </row>
    <row r="136" spans="1:23" x14ac:dyDescent="0.25">
      <c r="A136" s="3">
        <v>120</v>
      </c>
      <c r="B136" s="3" t="s">
        <v>47</v>
      </c>
      <c r="C136" s="26">
        <f>Use_Condensed!M121</f>
        <v>5275798</v>
      </c>
      <c r="D136" s="26">
        <f>C136-'Imports Calculations'!C134</f>
        <v>5275798</v>
      </c>
      <c r="E136" s="26">
        <f>Use_Condensed!K121</f>
        <v>0</v>
      </c>
      <c r="F136" s="26">
        <f t="shared" si="12"/>
        <v>5275798</v>
      </c>
      <c r="G136" s="26">
        <f>$F136*(Use_Condensed!I121/SUM(Use_Condensed!$C121:$J121))</f>
        <v>26806.664424170733</v>
      </c>
      <c r="H136" s="26">
        <f>$F136*(Use_Condensed!H121/SUM(Use_Condensed!$C121:$J121))</f>
        <v>852424.9682357061</v>
      </c>
      <c r="I136" s="26">
        <f>$F136*(Use_Condensed!J121/SUM(Use_Condensed!$C121:$J121))</f>
        <v>4129145.2550698174</v>
      </c>
      <c r="J136" s="26">
        <f>$F136*(Use_Condensed!C121/SUM(Use_Condensed!$C121:$J121))</f>
        <v>110141.99399693891</v>
      </c>
      <c r="K136" s="26">
        <f>$F136*(Use_Condensed!D121/SUM(Use_Condensed!$C121:$J121))</f>
        <v>10176.62166680042</v>
      </c>
      <c r="L136" s="26">
        <f>$F136*(Use_Condensed!E121/SUM(Use_Condensed!$C121:$J121))</f>
        <v>137829.61969972818</v>
      </c>
      <c r="M136" s="26">
        <f>$F136*(Use_Condensed!F121/SUM(Use_Condensed!$C121:$J121))</f>
        <v>0</v>
      </c>
      <c r="N136" s="26">
        <f>$F136*(Use_Condensed!G121/SUM(Use_Condensed!$C121:$J121))</f>
        <v>9272.8769068382935</v>
      </c>
      <c r="O136" s="33">
        <f t="shared" si="7"/>
        <v>5.0810634569729042E-3</v>
      </c>
      <c r="P136" s="33">
        <f t="shared" si="8"/>
        <v>0.16157270771847332</v>
      </c>
      <c r="Q136" s="33">
        <f t="shared" si="9"/>
        <v>0.78265795147384665</v>
      </c>
      <c r="R136" s="33">
        <f t="shared" si="10"/>
        <v>0</v>
      </c>
      <c r="S136" s="34">
        <f t="shared" si="13"/>
        <v>2.0876840621445118E-2</v>
      </c>
      <c r="T136" s="34">
        <f t="shared" si="13"/>
        <v>1.9289255704635431E-3</v>
      </c>
      <c r="U136" s="34">
        <f t="shared" si="13"/>
        <v>2.612488569496561E-2</v>
      </c>
      <c r="V136" s="34">
        <f t="shared" si="13"/>
        <v>0</v>
      </c>
      <c r="W136" s="34">
        <f t="shared" si="14"/>
        <v>1.7576254638328255E-3</v>
      </c>
    </row>
    <row r="137" spans="1:23" x14ac:dyDescent="0.25">
      <c r="A137" s="3">
        <v>121</v>
      </c>
      <c r="B137" s="3" t="s">
        <v>194</v>
      </c>
      <c r="C137" s="26">
        <f>Use_Condensed!M122</f>
        <v>43308373</v>
      </c>
      <c r="D137" s="26">
        <f>C137-'Imports Calculations'!C135</f>
        <v>43308373</v>
      </c>
      <c r="E137" s="26">
        <f>Use_Condensed!K122</f>
        <v>0</v>
      </c>
      <c r="F137" s="26">
        <f t="shared" si="12"/>
        <v>43308373</v>
      </c>
      <c r="G137" s="26">
        <f>$F137*(Use_Condensed!I122/SUM(Use_Condensed!$C122:$J122))</f>
        <v>180165.97257561769</v>
      </c>
      <c r="H137" s="26">
        <f>$F137*(Use_Condensed!H122/SUM(Use_Condensed!$C122:$J122))</f>
        <v>5158891.8104676269</v>
      </c>
      <c r="I137" s="26">
        <f>$F137*(Use_Condensed!J122/SUM(Use_Condensed!$C122:$J122))</f>
        <v>36594909.047965467</v>
      </c>
      <c r="J137" s="26">
        <f>$F137*(Use_Condensed!C122/SUM(Use_Condensed!$C122:$J122))</f>
        <v>58.095879285525747</v>
      </c>
      <c r="K137" s="26">
        <f>$F137*(Use_Condensed!D122/SUM(Use_Condensed!$C122:$J122))</f>
        <v>1317.8081951266756</v>
      </c>
      <c r="L137" s="26">
        <f>$F137*(Use_Condensed!E122/SUM(Use_Condensed!$C122:$J122))</f>
        <v>794157.11412797042</v>
      </c>
      <c r="M137" s="26">
        <f>$F137*(Use_Condensed!F122/SUM(Use_Condensed!$C122:$J122))</f>
        <v>578867.3412009785</v>
      </c>
      <c r="N137" s="26">
        <f>$F137*(Use_Condensed!G122/SUM(Use_Condensed!$C122:$J122))</f>
        <v>5.809587928552574</v>
      </c>
      <c r="O137" s="33">
        <f t="shared" si="7"/>
        <v>4.1600725239809332E-3</v>
      </c>
      <c r="P137" s="33">
        <f t="shared" si="8"/>
        <v>0.11911996348760612</v>
      </c>
      <c r="Q137" s="33">
        <f t="shared" si="9"/>
        <v>0.84498461874717545</v>
      </c>
      <c r="R137" s="33">
        <f t="shared" si="10"/>
        <v>0</v>
      </c>
      <c r="S137" s="34">
        <f t="shared" si="13"/>
        <v>1.3414468210460306E-6</v>
      </c>
      <c r="T137" s="34">
        <f t="shared" si="13"/>
        <v>3.042848539072746E-5</v>
      </c>
      <c r="U137" s="34">
        <f t="shared" si="13"/>
        <v>1.8337265039440998E-2</v>
      </c>
      <c r="V137" s="34">
        <f t="shared" si="13"/>
        <v>1.3366176124902649E-2</v>
      </c>
      <c r="W137" s="34">
        <f t="shared" si="14"/>
        <v>1.3414468210460306E-7</v>
      </c>
    </row>
    <row r="138" spans="1:23" x14ac:dyDescent="0.25">
      <c r="A138" s="3">
        <v>122</v>
      </c>
      <c r="B138" s="3" t="s">
        <v>195</v>
      </c>
      <c r="C138" s="26">
        <f>Use_Condensed!M123</f>
        <v>9373436</v>
      </c>
      <c r="D138" s="26">
        <f>C138-'Imports Calculations'!C136</f>
        <v>7749872</v>
      </c>
      <c r="E138" s="26">
        <f>Use_Condensed!K123</f>
        <v>2602556</v>
      </c>
      <c r="F138" s="26">
        <f t="shared" si="12"/>
        <v>5147316</v>
      </c>
      <c r="G138" s="26">
        <f>$F138*(Use_Condensed!I123/SUM(Use_Condensed!$C123:$J123))</f>
        <v>1021754.8340984826</v>
      </c>
      <c r="H138" s="26">
        <f>$F138*(Use_Condensed!H123/SUM(Use_Condensed!$C123:$J123))</f>
        <v>3365016.8235625238</v>
      </c>
      <c r="I138" s="26">
        <f>$F138*(Use_Condensed!J123/SUM(Use_Condensed!$C123:$J123))</f>
        <v>754325.71381915209</v>
      </c>
      <c r="J138" s="26">
        <f>$F138*(Use_Condensed!C123/SUM(Use_Condensed!$C123:$J123))</f>
        <v>5400.1081847510059</v>
      </c>
      <c r="K138" s="26">
        <f>$F138*(Use_Condensed!D123/SUM(Use_Condensed!$C123:$J123))</f>
        <v>78.207416061495167</v>
      </c>
      <c r="L138" s="26">
        <f>$F138*(Use_Condensed!E123/SUM(Use_Condensed!$C123:$J123))</f>
        <v>0</v>
      </c>
      <c r="M138" s="26">
        <f>$F138*(Use_Condensed!F123/SUM(Use_Condensed!$C123:$J123))</f>
        <v>0</v>
      </c>
      <c r="N138" s="26">
        <f>$F138*(Use_Condensed!G123/SUM(Use_Condensed!$C123:$J123))</f>
        <v>740.31291902871635</v>
      </c>
      <c r="O138" s="33">
        <f t="shared" si="7"/>
        <v>0.13184151094346883</v>
      </c>
      <c r="P138" s="33">
        <f t="shared" si="8"/>
        <v>0.4342028905203239</v>
      </c>
      <c r="Q138" s="33">
        <f t="shared" si="9"/>
        <v>9.7333957750418601E-2</v>
      </c>
      <c r="R138" s="33">
        <f t="shared" si="10"/>
        <v>0.33581922385298751</v>
      </c>
      <c r="S138" s="34">
        <f t="shared" si="13"/>
        <v>6.9679966130421322E-4</v>
      </c>
      <c r="T138" s="34">
        <f t="shared" si="13"/>
        <v>1.0091446163432785E-5</v>
      </c>
      <c r="U138" s="34">
        <f t="shared" si="13"/>
        <v>0</v>
      </c>
      <c r="V138" s="34">
        <f t="shared" si="13"/>
        <v>0</v>
      </c>
      <c r="W138" s="34">
        <f t="shared" si="14"/>
        <v>9.5525825333465678E-5</v>
      </c>
    </row>
    <row r="139" spans="1:23" x14ac:dyDescent="0.25">
      <c r="A139" s="3">
        <v>123</v>
      </c>
      <c r="B139" s="3" t="s">
        <v>49</v>
      </c>
      <c r="C139" s="26">
        <f>Use_Condensed!M124</f>
        <v>4985236</v>
      </c>
      <c r="D139" s="26">
        <f>C139-'Imports Calculations'!C137</f>
        <v>511213</v>
      </c>
      <c r="E139" s="26">
        <f>D139</f>
        <v>511213</v>
      </c>
      <c r="F139" s="26">
        <f t="shared" si="12"/>
        <v>0</v>
      </c>
      <c r="G139" s="26">
        <f>$F139*(Use_Condensed!I124/SUM(Use_Condensed!$C124:$J124))</f>
        <v>0</v>
      </c>
      <c r="H139" s="26">
        <f>$F139*(Use_Condensed!H124/SUM(Use_Condensed!$C124:$J124))</f>
        <v>0</v>
      </c>
      <c r="I139" s="26">
        <f>$F139*(Use_Condensed!J124/SUM(Use_Condensed!$C124:$J124))</f>
        <v>0</v>
      </c>
      <c r="J139" s="26">
        <f>$F139*(Use_Condensed!C124/SUM(Use_Condensed!$C124:$J124))</f>
        <v>0</v>
      </c>
      <c r="K139" s="26">
        <f>$F139*(Use_Condensed!D124/SUM(Use_Condensed!$C124:$J124))</f>
        <v>0</v>
      </c>
      <c r="L139" s="26">
        <f>$F139*(Use_Condensed!E124/SUM(Use_Condensed!$C124:$J124))</f>
        <v>0</v>
      </c>
      <c r="M139" s="26">
        <f>$F139*(Use_Condensed!F124/SUM(Use_Condensed!$C124:$J124))</f>
        <v>0</v>
      </c>
      <c r="N139" s="26">
        <f>$F139*(Use_Condensed!G124/SUM(Use_Condensed!$C124:$J124))</f>
        <v>0</v>
      </c>
      <c r="O139" s="33">
        <f t="shared" si="7"/>
        <v>0</v>
      </c>
      <c r="P139" s="33">
        <f t="shared" si="8"/>
        <v>0</v>
      </c>
      <c r="Q139" s="33">
        <f t="shared" si="9"/>
        <v>0</v>
      </c>
      <c r="R139" s="33">
        <f t="shared" si="10"/>
        <v>1</v>
      </c>
      <c r="S139" s="34">
        <f t="shared" si="13"/>
        <v>0</v>
      </c>
      <c r="T139" s="34">
        <f t="shared" si="13"/>
        <v>0</v>
      </c>
      <c r="U139" s="34">
        <f t="shared" si="13"/>
        <v>0</v>
      </c>
      <c r="V139" s="34">
        <f t="shared" si="13"/>
        <v>0</v>
      </c>
      <c r="W139" s="34">
        <f t="shared" si="14"/>
        <v>0</v>
      </c>
    </row>
    <row r="140" spans="1:23" x14ac:dyDescent="0.25">
      <c r="A140" s="3">
        <v>124</v>
      </c>
      <c r="B140" s="3" t="s">
        <v>196</v>
      </c>
      <c r="C140" s="26">
        <f>Use_Condensed!M125</f>
        <v>3068644</v>
      </c>
      <c r="D140" s="26">
        <f>C140-'Imports Calculations'!C138</f>
        <v>3068644</v>
      </c>
      <c r="E140" s="26">
        <f>Use_Condensed!K125</f>
        <v>0</v>
      </c>
      <c r="F140" s="26">
        <f t="shared" si="12"/>
        <v>3068644</v>
      </c>
      <c r="G140" s="26">
        <f>$F140*(Use_Condensed!I125/SUM(Use_Condensed!$C125:$J125))</f>
        <v>0</v>
      </c>
      <c r="H140" s="26">
        <f>$F140*(Use_Condensed!H125/SUM(Use_Condensed!$C125:$J125))</f>
        <v>2871681.4091203408</v>
      </c>
      <c r="I140" s="26">
        <f>$F140*(Use_Condensed!J125/SUM(Use_Condensed!$C125:$J125))</f>
        <v>1677.0224734392327</v>
      </c>
      <c r="J140" s="26">
        <f>$F140*(Use_Condensed!C125/SUM(Use_Condensed!$C125:$J125))</f>
        <v>0</v>
      </c>
      <c r="K140" s="26">
        <f>$F140*(Use_Condensed!D125/SUM(Use_Condensed!$C125:$J125))</f>
        <v>195285.56840621971</v>
      </c>
      <c r="L140" s="26">
        <f>$F140*(Use_Condensed!E125/SUM(Use_Condensed!$C125:$J125))</f>
        <v>0</v>
      </c>
      <c r="M140" s="26">
        <f>$F140*(Use_Condensed!F125/SUM(Use_Condensed!$C125:$J125))</f>
        <v>0</v>
      </c>
      <c r="N140" s="26">
        <f>$F140*(Use_Condensed!G125/SUM(Use_Condensed!$C125:$J125))</f>
        <v>0</v>
      </c>
      <c r="O140" s="33">
        <f t="shared" si="7"/>
        <v>0</v>
      </c>
      <c r="P140" s="33">
        <f t="shared" si="8"/>
        <v>0.93581445391526052</v>
      </c>
      <c r="Q140" s="33">
        <f t="shared" si="9"/>
        <v>5.465027788949232E-4</v>
      </c>
      <c r="R140" s="33">
        <f t="shared" si="10"/>
        <v>0</v>
      </c>
      <c r="S140" s="34">
        <f t="shared" si="13"/>
        <v>0</v>
      </c>
      <c r="T140" s="34">
        <f t="shared" si="13"/>
        <v>6.3639043305844439E-2</v>
      </c>
      <c r="U140" s="34">
        <f t="shared" si="13"/>
        <v>0</v>
      </c>
      <c r="V140" s="34">
        <f t="shared" si="13"/>
        <v>0</v>
      </c>
      <c r="W140" s="34">
        <f t="shared" si="14"/>
        <v>0</v>
      </c>
    </row>
    <row r="141" spans="1:23" x14ac:dyDescent="0.25">
      <c r="A141" s="3">
        <v>125</v>
      </c>
      <c r="B141" s="3" t="s">
        <v>197</v>
      </c>
      <c r="C141" s="26">
        <f>Use_Condensed!M126</f>
        <v>1167811</v>
      </c>
      <c r="D141" s="26">
        <f>C141-'Imports Calculations'!C139</f>
        <v>1167811</v>
      </c>
      <c r="E141" s="26">
        <f>Use_Condensed!K126</f>
        <v>0</v>
      </c>
      <c r="F141" s="26">
        <f t="shared" si="12"/>
        <v>1167811</v>
      </c>
      <c r="G141" s="26">
        <f>$F141*(Use_Condensed!I126/SUM(Use_Condensed!$C126:$J126))</f>
        <v>134435.12207022219</v>
      </c>
      <c r="H141" s="26">
        <f>$F141*(Use_Condensed!H126/SUM(Use_Condensed!$C126:$J126))</f>
        <v>1033350.8784649557</v>
      </c>
      <c r="I141" s="26">
        <f>$F141*(Use_Condensed!J126/SUM(Use_Condensed!$C126:$J126))</f>
        <v>0</v>
      </c>
      <c r="J141" s="26">
        <f>$F141*(Use_Condensed!C126/SUM(Use_Condensed!$C126:$J126))</f>
        <v>0</v>
      </c>
      <c r="K141" s="26">
        <f>$F141*(Use_Condensed!D126/SUM(Use_Condensed!$C126:$J126))</f>
        <v>0</v>
      </c>
      <c r="L141" s="26">
        <f>$F141*(Use_Condensed!E126/SUM(Use_Condensed!$C126:$J126))</f>
        <v>0</v>
      </c>
      <c r="M141" s="26">
        <f>$F141*(Use_Condensed!F126/SUM(Use_Condensed!$C126:$J126))</f>
        <v>24.999464822115435</v>
      </c>
      <c r="N141" s="26">
        <f>$F141*(Use_Condensed!G126/SUM(Use_Condensed!$C126:$J126))</f>
        <v>0</v>
      </c>
      <c r="O141" s="33">
        <f t="shared" si="7"/>
        <v>0.11511719111245072</v>
      </c>
      <c r="P141" s="33">
        <f t="shared" si="8"/>
        <v>0.88486140177216666</v>
      </c>
      <c r="Q141" s="33">
        <f t="shared" si="9"/>
        <v>0</v>
      </c>
      <c r="R141" s="33">
        <f t="shared" si="10"/>
        <v>0</v>
      </c>
      <c r="S141" s="34">
        <f t="shared" si="13"/>
        <v>0</v>
      </c>
      <c r="T141" s="34">
        <f t="shared" si="13"/>
        <v>0</v>
      </c>
      <c r="U141" s="34">
        <f t="shared" si="13"/>
        <v>0</v>
      </c>
      <c r="V141" s="34">
        <f t="shared" si="13"/>
        <v>2.1407115382639343E-5</v>
      </c>
      <c r="W141" s="34">
        <f t="shared" si="14"/>
        <v>0</v>
      </c>
    </row>
    <row r="142" spans="1:23" x14ac:dyDescent="0.25">
      <c r="A142" s="3">
        <v>126</v>
      </c>
      <c r="B142" s="3" t="s">
        <v>198</v>
      </c>
      <c r="C142" s="26">
        <f>Use_Condensed!M127</f>
        <v>57539011</v>
      </c>
      <c r="D142" s="26">
        <f>C142-'Imports Calculations'!C140</f>
        <v>55965810</v>
      </c>
      <c r="E142" s="26">
        <f>Use_Condensed!K127</f>
        <v>1322945</v>
      </c>
      <c r="F142" s="26">
        <f t="shared" si="12"/>
        <v>54642865</v>
      </c>
      <c r="G142" s="26">
        <f>$F142*(Use_Condensed!I127/SUM(Use_Condensed!$C127:$J127))</f>
        <v>0</v>
      </c>
      <c r="H142" s="26">
        <f>$F142*(Use_Condensed!H127/SUM(Use_Condensed!$C127:$J127))</f>
        <v>28083418.602811512</v>
      </c>
      <c r="I142" s="26">
        <f>$F142*(Use_Condensed!J127/SUM(Use_Condensed!$C127:$J127))</f>
        <v>23462489.601631302</v>
      </c>
      <c r="J142" s="26">
        <f>$F142*(Use_Condensed!C127/SUM(Use_Condensed!$C127:$J127))</f>
        <v>2634992.6316889026</v>
      </c>
      <c r="K142" s="26">
        <f>$F142*(Use_Condensed!D127/SUM(Use_Condensed!$C127:$J127))</f>
        <v>2281.3090409537681</v>
      </c>
      <c r="L142" s="26">
        <f>$F142*(Use_Condensed!E127/SUM(Use_Condensed!$C127:$J127))</f>
        <v>18399.93107910742</v>
      </c>
      <c r="M142" s="26">
        <f>$F142*(Use_Condensed!F127/SUM(Use_Condensed!$C127:$J127))</f>
        <v>103070.60610312384</v>
      </c>
      <c r="N142" s="26">
        <f>$F142*(Use_Condensed!G127/SUM(Use_Condensed!$C127:$J127))</f>
        <v>338212.31764509733</v>
      </c>
      <c r="O142" s="33">
        <f t="shared" si="7"/>
        <v>0</v>
      </c>
      <c r="P142" s="33">
        <f t="shared" si="8"/>
        <v>0.5017959822758129</v>
      </c>
      <c r="Q142" s="33">
        <f t="shared" si="9"/>
        <v>0.419228982867063</v>
      </c>
      <c r="R142" s="33">
        <f t="shared" si="10"/>
        <v>2.3638449975083003E-2</v>
      </c>
      <c r="S142" s="34">
        <f t="shared" si="13"/>
        <v>4.7082185207163132E-2</v>
      </c>
      <c r="T142" s="34">
        <f t="shared" si="13"/>
        <v>4.0762548437229232E-5</v>
      </c>
      <c r="U142" s="34">
        <f t="shared" si="13"/>
        <v>3.2877092423226644E-4</v>
      </c>
      <c r="V142" s="34">
        <f t="shared" si="13"/>
        <v>1.8416709434407156E-3</v>
      </c>
      <c r="W142" s="34">
        <f t="shared" si="14"/>
        <v>6.043195258767761E-3</v>
      </c>
    </row>
    <row r="143" spans="1:23" x14ac:dyDescent="0.25">
      <c r="A143" s="3">
        <v>127</v>
      </c>
      <c r="B143" s="3" t="s">
        <v>199</v>
      </c>
      <c r="C143" s="26">
        <f>Use_Condensed!M128</f>
        <v>87449253</v>
      </c>
      <c r="D143" s="26">
        <f>C143-'Imports Calculations'!C141</f>
        <v>81380901</v>
      </c>
      <c r="E143" s="26">
        <f>Use_Condensed!K128</f>
        <v>4450101</v>
      </c>
      <c r="F143" s="26">
        <f t="shared" si="12"/>
        <v>76930800</v>
      </c>
      <c r="G143" s="26">
        <f>$F143*(Use_Condensed!I128/SUM(Use_Condensed!$C128:$J128))</f>
        <v>0</v>
      </c>
      <c r="H143" s="26">
        <f>$F143*(Use_Condensed!H128/SUM(Use_Condensed!$C128:$J128))</f>
        <v>50265116.181232661</v>
      </c>
      <c r="I143" s="26">
        <f>$F143*(Use_Condensed!J128/SUM(Use_Condensed!$C128:$J128))</f>
        <v>23374511.57348134</v>
      </c>
      <c r="J143" s="26">
        <f>$F143*(Use_Condensed!C128/SUM(Use_Condensed!$C128:$J128))</f>
        <v>1785988.605226361</v>
      </c>
      <c r="K143" s="26">
        <f>$F143*(Use_Condensed!D128/SUM(Use_Condensed!$C128:$J128))</f>
        <v>39667.322351504365</v>
      </c>
      <c r="L143" s="26">
        <f>$F143*(Use_Condensed!E128/SUM(Use_Condensed!$C128:$J128))</f>
        <v>1362729.430017859</v>
      </c>
      <c r="M143" s="26">
        <f>$F143*(Use_Condensed!F128/SUM(Use_Condensed!$C128:$J128))</f>
        <v>28324.042111195184</v>
      </c>
      <c r="N143" s="26">
        <f>$F143*(Use_Condensed!G128/SUM(Use_Condensed!$C128:$J128))</f>
        <v>74462.845579071494</v>
      </c>
      <c r="O143" s="33">
        <f t="shared" si="7"/>
        <v>0</v>
      </c>
      <c r="P143" s="33">
        <f t="shared" si="8"/>
        <v>0.6176524904932259</v>
      </c>
      <c r="Q143" s="33">
        <f t="shared" si="9"/>
        <v>0.28722355351510964</v>
      </c>
      <c r="R143" s="33">
        <f t="shared" si="10"/>
        <v>5.4682375659615763E-2</v>
      </c>
      <c r="S143" s="34">
        <f t="shared" si="13"/>
        <v>2.1946041187555308E-2</v>
      </c>
      <c r="T143" s="34">
        <f t="shared" si="13"/>
        <v>4.8742790831849314E-4</v>
      </c>
      <c r="U143" s="34">
        <f t="shared" si="13"/>
        <v>1.6745076710539972E-2</v>
      </c>
      <c r="V143" s="34">
        <f t="shared" si="13"/>
        <v>3.4804286709967961E-4</v>
      </c>
      <c r="W143" s="34">
        <f t="shared" si="14"/>
        <v>9.149916585351088E-4</v>
      </c>
    </row>
    <row r="144" spans="1:23" x14ac:dyDescent="0.25">
      <c r="A144" s="3">
        <v>128</v>
      </c>
      <c r="B144" s="3" t="s">
        <v>200</v>
      </c>
      <c r="C144" s="26">
        <f>Use_Condensed!M129</f>
        <v>19774045</v>
      </c>
      <c r="D144" s="26">
        <f>C144-'Imports Calculations'!C142</f>
        <v>19204266</v>
      </c>
      <c r="E144" s="26">
        <f>Use_Condensed!K129</f>
        <v>1967893</v>
      </c>
      <c r="F144" s="26">
        <f t="shared" si="12"/>
        <v>17236373</v>
      </c>
      <c r="G144" s="26">
        <f>$F144*(Use_Condensed!I129/SUM(Use_Condensed!$C129:$J129))</f>
        <v>0</v>
      </c>
      <c r="H144" s="26">
        <f>$F144*(Use_Condensed!H129/SUM(Use_Condensed!$C129:$J129))</f>
        <v>4463980.6794916429</v>
      </c>
      <c r="I144" s="26">
        <f>$F144*(Use_Condensed!J129/SUM(Use_Condensed!$C129:$J129))</f>
        <v>12664568.800711019</v>
      </c>
      <c r="J144" s="26">
        <f>$F144*(Use_Condensed!C129/SUM(Use_Condensed!$C129:$J129))</f>
        <v>34715.654577756824</v>
      </c>
      <c r="K144" s="26">
        <f>$F144*(Use_Condensed!D129/SUM(Use_Condensed!$C129:$J129))</f>
        <v>270.30671219345697</v>
      </c>
      <c r="L144" s="26">
        <f>$F144*(Use_Condensed!E129/SUM(Use_Condensed!$C129:$J129))</f>
        <v>67567.058592414294</v>
      </c>
      <c r="M144" s="26">
        <f>$F144*(Use_Condensed!F129/SUM(Use_Condensed!$C129:$J129))</f>
        <v>1017.7384395041902</v>
      </c>
      <c r="N144" s="26">
        <f>$F144*(Use_Condensed!G129/SUM(Use_Condensed!$C129:$J129))</f>
        <v>4252.7614754707229</v>
      </c>
      <c r="O144" s="33">
        <f t="shared" si="7"/>
        <v>0</v>
      </c>
      <c r="P144" s="33">
        <f t="shared" si="8"/>
        <v>0.23244734682864956</v>
      </c>
      <c r="Q144" s="33">
        <f t="shared" si="9"/>
        <v>0.65946643317224507</v>
      </c>
      <c r="R144" s="33">
        <f t="shared" si="10"/>
        <v>0.10247165916156338</v>
      </c>
      <c r="S144" s="34">
        <f t="shared" si="13"/>
        <v>1.8077053597235543E-3</v>
      </c>
      <c r="T144" s="34">
        <f t="shared" si="13"/>
        <v>1.4075347227197175E-5</v>
      </c>
      <c r="U144" s="34">
        <f t="shared" si="13"/>
        <v>3.5183359047627383E-3</v>
      </c>
      <c r="V144" s="34">
        <f t="shared" si="13"/>
        <v>5.2995435467525297E-5</v>
      </c>
      <c r="W144" s="34">
        <f t="shared" si="14"/>
        <v>2.2144879036099181E-4</v>
      </c>
    </row>
    <row r="145" spans="1:23" x14ac:dyDescent="0.25">
      <c r="A145" s="3">
        <v>129</v>
      </c>
      <c r="B145" s="3" t="s">
        <v>58</v>
      </c>
      <c r="C145" s="26">
        <f>Use_Condensed!M130</f>
        <v>86550702</v>
      </c>
      <c r="D145" s="26">
        <f>C145-'Imports Calculations'!C143</f>
        <v>86550702</v>
      </c>
      <c r="E145" s="26">
        <f>Use_Condensed!K130</f>
        <v>0</v>
      </c>
      <c r="F145" s="26">
        <f t="shared" si="12"/>
        <v>86550702</v>
      </c>
      <c r="G145" s="26">
        <f>$F145*(Use_Condensed!I130/SUM(Use_Condensed!$C130:$J130))</f>
        <v>0</v>
      </c>
      <c r="H145" s="26">
        <f>$F145*(Use_Condensed!H130/SUM(Use_Condensed!$C130:$J130))</f>
        <v>0</v>
      </c>
      <c r="I145" s="26">
        <f>$F145*(Use_Condensed!J130/SUM(Use_Condensed!$C130:$J130))</f>
        <v>86550702</v>
      </c>
      <c r="J145" s="26">
        <f>$F145*(Use_Condensed!C130/SUM(Use_Condensed!$C130:$J130))</f>
        <v>0</v>
      </c>
      <c r="K145" s="26">
        <f>$F145*(Use_Condensed!D130/SUM(Use_Condensed!$C130:$J130))</f>
        <v>0</v>
      </c>
      <c r="L145" s="26">
        <f>$F145*(Use_Condensed!E130/SUM(Use_Condensed!$C130:$J130))</f>
        <v>0</v>
      </c>
      <c r="M145" s="26">
        <f>$F145*(Use_Condensed!F130/SUM(Use_Condensed!$C130:$J130))</f>
        <v>0</v>
      </c>
      <c r="N145" s="26">
        <f>$F145*(Use_Condensed!G130/SUM(Use_Condensed!$C130:$J130))</f>
        <v>0</v>
      </c>
      <c r="O145" s="33">
        <f t="shared" ref="O145:O156" si="15">G145/D145</f>
        <v>0</v>
      </c>
      <c r="P145" s="33">
        <f t="shared" ref="P145:P156" si="16">H145/D145</f>
        <v>0</v>
      </c>
      <c r="Q145" s="33">
        <f t="shared" ref="Q145:Q156" si="17">I145/D145</f>
        <v>1</v>
      </c>
      <c r="R145" s="33">
        <f t="shared" ref="R145:R156" si="18">E145/D145</f>
        <v>0</v>
      </c>
      <c r="S145" s="34">
        <f t="shared" si="13"/>
        <v>0</v>
      </c>
      <c r="T145" s="34">
        <f t="shared" si="13"/>
        <v>0</v>
      </c>
      <c r="U145" s="34">
        <f t="shared" si="13"/>
        <v>0</v>
      </c>
      <c r="V145" s="34">
        <f t="shared" si="13"/>
        <v>0</v>
      </c>
      <c r="W145" s="34">
        <f t="shared" si="14"/>
        <v>0</v>
      </c>
    </row>
    <row r="146" spans="1:23" x14ac:dyDescent="0.25">
      <c r="A146" s="3">
        <v>130</v>
      </c>
      <c r="B146" s="3" t="s">
        <v>201</v>
      </c>
      <c r="C146" s="26">
        <f>Use_Condensed!M131</f>
        <v>23475555</v>
      </c>
      <c r="D146" s="26">
        <f>C146-'Imports Calculations'!C144</f>
        <v>23475555</v>
      </c>
      <c r="E146" s="26">
        <f>Use_Condensed!K131</f>
        <v>0</v>
      </c>
      <c r="F146" s="26">
        <f t="shared" ref="F146:F156" si="19">D146-E146</f>
        <v>23475555</v>
      </c>
      <c r="G146" s="26">
        <f>$F146*(Use_Condensed!I131/SUM(Use_Condensed!$C131:$J131))</f>
        <v>0</v>
      </c>
      <c r="H146" s="26">
        <f>$F146*(Use_Condensed!H131/SUM(Use_Condensed!$C131:$J131))</f>
        <v>23050182.891330034</v>
      </c>
      <c r="I146" s="26">
        <f>$F146*(Use_Condensed!J131/SUM(Use_Condensed!$C131:$J131))</f>
        <v>0</v>
      </c>
      <c r="J146" s="26">
        <f>$F146*(Use_Condensed!C131/SUM(Use_Condensed!$C131:$J131))</f>
        <v>0</v>
      </c>
      <c r="K146" s="26">
        <f>$F146*(Use_Condensed!D131/SUM(Use_Condensed!$C131:$J131))</f>
        <v>0</v>
      </c>
      <c r="L146" s="26">
        <f>$F146*(Use_Condensed!E131/SUM(Use_Condensed!$C131:$J131))</f>
        <v>425372.10866996663</v>
      </c>
      <c r="M146" s="26">
        <f>$F146*(Use_Condensed!F131/SUM(Use_Condensed!$C131:$J131))</f>
        <v>0</v>
      </c>
      <c r="N146" s="26">
        <f>$F146*(Use_Condensed!G131/SUM(Use_Condensed!$C131:$J131))</f>
        <v>0</v>
      </c>
      <c r="O146" s="33">
        <f t="shared" si="15"/>
        <v>0</v>
      </c>
      <c r="P146" s="33">
        <f t="shared" si="16"/>
        <v>0.98188021076945931</v>
      </c>
      <c r="Q146" s="33">
        <f t="shared" si="17"/>
        <v>0</v>
      </c>
      <c r="R146" s="33">
        <f t="shared" si="18"/>
        <v>0</v>
      </c>
      <c r="S146" s="34">
        <f t="shared" si="13"/>
        <v>0</v>
      </c>
      <c r="T146" s="34">
        <f t="shared" si="13"/>
        <v>0</v>
      </c>
      <c r="U146" s="34">
        <f t="shared" si="13"/>
        <v>1.8119789230540733E-2</v>
      </c>
      <c r="V146" s="34">
        <f t="shared" si="13"/>
        <v>0</v>
      </c>
      <c r="W146" s="34">
        <f t="shared" si="14"/>
        <v>0</v>
      </c>
    </row>
    <row r="147" spans="1:23" x14ac:dyDescent="0.25">
      <c r="A147" s="3">
        <v>131</v>
      </c>
      <c r="B147" s="3" t="s">
        <v>202</v>
      </c>
      <c r="C147" s="26">
        <f>Use_Condensed!M132</f>
        <v>2064485</v>
      </c>
      <c r="D147" s="26">
        <f>C147-'Imports Calculations'!C145</f>
        <v>2064485</v>
      </c>
      <c r="E147" s="26">
        <f>Use_Condensed!K132</f>
        <v>0</v>
      </c>
      <c r="F147" s="26">
        <f t="shared" si="19"/>
        <v>2064485</v>
      </c>
      <c r="G147" s="26">
        <f>$F147*(Use_Condensed!I132/SUM(Use_Condensed!$C132:$J132))</f>
        <v>0</v>
      </c>
      <c r="H147" s="26">
        <f>$F147*(Use_Condensed!H132/SUM(Use_Condensed!$C132:$J132))</f>
        <v>1819280.0458032244</v>
      </c>
      <c r="I147" s="26">
        <f>$F147*(Use_Condensed!J132/SUM(Use_Condensed!$C132:$J132))</f>
        <v>0</v>
      </c>
      <c r="J147" s="26">
        <f>$F147*(Use_Condensed!C132/SUM(Use_Condensed!$C132:$J132))</f>
        <v>0</v>
      </c>
      <c r="K147" s="26">
        <f>$F147*(Use_Condensed!D132/SUM(Use_Condensed!$C132:$J132))</f>
        <v>3240.2718975523949</v>
      </c>
      <c r="L147" s="26">
        <f>$F147*(Use_Condensed!E132/SUM(Use_Condensed!$C132:$J132))</f>
        <v>241964.68229922326</v>
      </c>
      <c r="M147" s="26">
        <f>$F147*(Use_Condensed!F132/SUM(Use_Condensed!$C132:$J132))</f>
        <v>0</v>
      </c>
      <c r="N147" s="26">
        <f>$F147*(Use_Condensed!G132/SUM(Use_Condensed!$C132:$J132))</f>
        <v>0</v>
      </c>
      <c r="O147" s="33">
        <f t="shared" si="15"/>
        <v>0</v>
      </c>
      <c r="P147" s="33">
        <f t="shared" si="16"/>
        <v>0.88122705943769242</v>
      </c>
      <c r="Q147" s="33">
        <f t="shared" si="17"/>
        <v>0</v>
      </c>
      <c r="R147" s="33">
        <f t="shared" si="18"/>
        <v>0</v>
      </c>
      <c r="S147" s="34">
        <f t="shared" si="13"/>
        <v>0</v>
      </c>
      <c r="T147" s="34">
        <f t="shared" si="13"/>
        <v>1.5695303659519905E-3</v>
      </c>
      <c r="U147" s="34">
        <f t="shared" si="13"/>
        <v>0.11720341019635563</v>
      </c>
      <c r="V147" s="34">
        <f t="shared" si="13"/>
        <v>0</v>
      </c>
      <c r="W147" s="34">
        <f t="shared" si="14"/>
        <v>0</v>
      </c>
    </row>
    <row r="148" spans="1:23" x14ac:dyDescent="0.25">
      <c r="A148" s="3">
        <v>132</v>
      </c>
      <c r="B148" s="3" t="s">
        <v>203</v>
      </c>
      <c r="C148" s="26">
        <f>Use_Condensed!M133</f>
        <v>8667385</v>
      </c>
      <c r="D148" s="26">
        <f>C148-'Imports Calculations'!C146</f>
        <v>8495645</v>
      </c>
      <c r="E148" s="26">
        <f>Use_Condensed!K133</f>
        <v>4073670.95</v>
      </c>
      <c r="F148" s="26">
        <f t="shared" si="19"/>
        <v>4421974.05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33">
        <f t="shared" si="15"/>
        <v>0</v>
      </c>
      <c r="P148" s="33">
        <f t="shared" si="16"/>
        <v>0</v>
      </c>
      <c r="Q148" s="33">
        <f t="shared" si="17"/>
        <v>0</v>
      </c>
      <c r="R148" s="33">
        <f t="shared" si="18"/>
        <v>0.47950107967081962</v>
      </c>
      <c r="S148" s="34">
        <f t="shared" si="13"/>
        <v>0</v>
      </c>
      <c r="T148" s="34">
        <f t="shared" si="13"/>
        <v>0</v>
      </c>
      <c r="U148" s="34">
        <f t="shared" si="13"/>
        <v>0</v>
      </c>
      <c r="V148" s="34">
        <f t="shared" si="13"/>
        <v>0</v>
      </c>
      <c r="W148" s="34">
        <f t="shared" si="14"/>
        <v>0</v>
      </c>
    </row>
    <row r="149" spans="1:23" x14ac:dyDescent="0.25">
      <c r="A149" s="3">
        <v>133</v>
      </c>
      <c r="B149" s="3" t="s">
        <v>204</v>
      </c>
      <c r="C149" s="26">
        <f>Use_Condensed!M134</f>
        <v>7529062</v>
      </c>
      <c r="D149" s="26">
        <f>C149-'Imports Calculations'!C147</f>
        <v>7529062</v>
      </c>
      <c r="E149" s="26">
        <f>Use_Condensed!K134</f>
        <v>0</v>
      </c>
      <c r="F149" s="26">
        <f t="shared" si="19"/>
        <v>7529062</v>
      </c>
      <c r="G149" s="26">
        <f>$F149*(Use_Condensed!I134/SUM(Use_Condensed!$C134:$J134))</f>
        <v>39562.904788328393</v>
      </c>
      <c r="H149" s="26">
        <f>$F149*(Use_Condensed!H134/SUM(Use_Condensed!$C134:$J134))</f>
        <v>3424000.4050487028</v>
      </c>
      <c r="I149" s="26">
        <f>$F149*(Use_Condensed!J134/SUM(Use_Condensed!$C134:$J134))</f>
        <v>3653016.4649006734</v>
      </c>
      <c r="J149" s="26">
        <f>$F149*(Use_Condensed!C134/SUM(Use_Condensed!$C134:$J134))</f>
        <v>287324.46176764357</v>
      </c>
      <c r="K149" s="26">
        <f>$F149*(Use_Condensed!D134/SUM(Use_Condensed!$C134:$J134))</f>
        <v>19121.692561828255</v>
      </c>
      <c r="L149" s="26">
        <f>$F149*(Use_Condensed!E134/SUM(Use_Condensed!$C134:$J134))</f>
        <v>5057.8436430223928</v>
      </c>
      <c r="M149" s="26">
        <f>$F149*(Use_Condensed!F134/SUM(Use_Condensed!$C134:$J134))</f>
        <v>100978.22728980101</v>
      </c>
      <c r="N149" s="26">
        <f>$F149*(Use_Condensed!G134/SUM(Use_Condensed!$C134:$J134))</f>
        <v>0</v>
      </c>
      <c r="O149" s="33">
        <f t="shared" si="15"/>
        <v>5.2546923890822508E-3</v>
      </c>
      <c r="P149" s="33">
        <f t="shared" si="16"/>
        <v>0.45477117933797101</v>
      </c>
      <c r="Q149" s="33">
        <f t="shared" si="17"/>
        <v>0.48518878778002805</v>
      </c>
      <c r="R149" s="33">
        <f t="shared" si="18"/>
        <v>0</v>
      </c>
      <c r="S149" s="34">
        <f t="shared" si="13"/>
        <v>3.8162052825125303E-2</v>
      </c>
      <c r="T149" s="34">
        <f t="shared" si="13"/>
        <v>2.5397177711949052E-3</v>
      </c>
      <c r="U149" s="34">
        <f t="shared" si="13"/>
        <v>6.7177606493642799E-4</v>
      </c>
      <c r="V149" s="34">
        <f t="shared" si="13"/>
        <v>1.3411793831662033E-2</v>
      </c>
      <c r="W149" s="34">
        <f t="shared" si="14"/>
        <v>0</v>
      </c>
    </row>
    <row r="150" spans="1:23" x14ac:dyDescent="0.25">
      <c r="A150" s="3">
        <v>134</v>
      </c>
      <c r="B150" s="3" t="s">
        <v>63</v>
      </c>
      <c r="C150" s="26">
        <f>Use_Condensed!M135</f>
        <v>86824200</v>
      </c>
      <c r="D150" s="26">
        <f>C150-'Imports Calculations'!C148</f>
        <v>54432518</v>
      </c>
      <c r="E150" s="26">
        <f>Use_Condensed!K135</f>
        <v>16521529.050000012</v>
      </c>
      <c r="F150" s="26">
        <f t="shared" si="19"/>
        <v>37910988.949999988</v>
      </c>
      <c r="G150" s="26">
        <f>$F150*(Use_Condensed!I135/SUM(Use_Condensed!$C135:$J135))</f>
        <v>541668.54766416783</v>
      </c>
      <c r="H150" s="26">
        <f>$F150*(Use_Condensed!H135/SUM(Use_Condensed!$C135:$J135))</f>
        <v>30634786.175228201</v>
      </c>
      <c r="I150" s="26">
        <f>$F150*(Use_Condensed!J135/SUM(Use_Condensed!$C135:$J135))</f>
        <v>3017590.5926675661</v>
      </c>
      <c r="J150" s="26">
        <f>$F150*(Use_Condensed!C135/SUM(Use_Condensed!$C135:$J135))</f>
        <v>1998845.6863782685</v>
      </c>
      <c r="K150" s="26">
        <f>$F150*(Use_Condensed!D135/SUM(Use_Condensed!$C135:$J135))</f>
        <v>606572.50840051239</v>
      </c>
      <c r="L150" s="26">
        <f>$F150*(Use_Condensed!E135/SUM(Use_Condensed!$C135:$J135))</f>
        <v>711357.46807704493</v>
      </c>
      <c r="M150" s="26">
        <f>$F150*(Use_Condensed!F135/SUM(Use_Condensed!$C135:$J135))</f>
        <v>113696.96093979332</v>
      </c>
      <c r="N150" s="26">
        <f>$F150*(Use_Condensed!G135/SUM(Use_Condensed!$C135:$J135))</f>
        <v>286471.01064442744</v>
      </c>
      <c r="O150" s="33">
        <f t="shared" si="15"/>
        <v>9.9511940209006649E-3</v>
      </c>
      <c r="P150" s="33">
        <f t="shared" si="16"/>
        <v>0.56280303209982319</v>
      </c>
      <c r="Q150" s="33">
        <f t="shared" si="17"/>
        <v>5.5437277266276126E-2</v>
      </c>
      <c r="R150" s="33">
        <f t="shared" si="18"/>
        <v>0.30352314493332849</v>
      </c>
      <c r="S150" s="34">
        <f t="shared" si="13"/>
        <v>3.6721536313610706E-2</v>
      </c>
      <c r="T150" s="34">
        <f t="shared" si="13"/>
        <v>1.1143568783654512E-2</v>
      </c>
      <c r="U150" s="34">
        <f t="shared" si="13"/>
        <v>1.3068612186506694E-2</v>
      </c>
      <c r="V150" s="34">
        <f t="shared" si="13"/>
        <v>2.088769087253934E-3</v>
      </c>
      <c r="W150" s="34">
        <f t="shared" si="14"/>
        <v>5.262865308645605E-3</v>
      </c>
    </row>
    <row r="151" spans="1:23" x14ac:dyDescent="0.25">
      <c r="A151" s="3">
        <v>135</v>
      </c>
      <c r="B151" s="3" t="s">
        <v>62</v>
      </c>
      <c r="C151" s="26">
        <f>Use_Condensed!M136</f>
        <v>75171684</v>
      </c>
      <c r="D151" s="26">
        <f>C151-'Imports Calculations'!C149</f>
        <v>74217724</v>
      </c>
      <c r="E151" s="26">
        <f>Use_Condensed!K136</f>
        <v>65205928</v>
      </c>
      <c r="F151" s="26">
        <f t="shared" si="19"/>
        <v>9011796</v>
      </c>
      <c r="G151" s="26">
        <f>$F151*(Use_Condensed!I136/SUM(Use_Condensed!$C136:$J136))</f>
        <v>118066.3491464659</v>
      </c>
      <c r="H151" s="26">
        <f>$F151*(Use_Condensed!H136/SUM(Use_Condensed!$C136:$J136))</f>
        <v>8684288.6293042116</v>
      </c>
      <c r="I151" s="26">
        <f>$F151*(Use_Condensed!J136/SUM(Use_Condensed!$C136:$J136))</f>
        <v>0</v>
      </c>
      <c r="J151" s="26">
        <f>$F151*(Use_Condensed!C136/SUM(Use_Condensed!$C136:$J136))</f>
        <v>190006.29974904167</v>
      </c>
      <c r="K151" s="26">
        <f>$F151*(Use_Condensed!D136/SUM(Use_Condensed!$C136:$J136))</f>
        <v>0</v>
      </c>
      <c r="L151" s="26">
        <f>$F151*(Use_Condensed!E136/SUM(Use_Condensed!$C136:$J136))</f>
        <v>0</v>
      </c>
      <c r="M151" s="26">
        <f>$F151*(Use_Condensed!F136/SUM(Use_Condensed!$C136:$J136))</f>
        <v>0</v>
      </c>
      <c r="N151" s="26">
        <f>$F151*(Use_Condensed!G136/SUM(Use_Condensed!$C136:$J136))</f>
        <v>19434.721800281292</v>
      </c>
      <c r="O151" s="33">
        <f t="shared" si="15"/>
        <v>1.5908106956562815E-3</v>
      </c>
      <c r="P151" s="33">
        <f t="shared" si="16"/>
        <v>0.11701098014409889</v>
      </c>
      <c r="Q151" s="33">
        <f t="shared" si="17"/>
        <v>0</v>
      </c>
      <c r="R151" s="33">
        <f t="shared" si="18"/>
        <v>0.87857622796409118</v>
      </c>
      <c r="S151" s="34">
        <f t="shared" si="13"/>
        <v>2.5601202719318325E-3</v>
      </c>
      <c r="T151" s="34">
        <f t="shared" si="13"/>
        <v>0</v>
      </c>
      <c r="U151" s="34">
        <f t="shared" si="13"/>
        <v>0</v>
      </c>
      <c r="V151" s="34">
        <f t="shared" si="13"/>
        <v>0</v>
      </c>
      <c r="W151" s="34">
        <f t="shared" si="14"/>
        <v>2.6186092422183805E-4</v>
      </c>
    </row>
    <row r="152" spans="1:23" x14ac:dyDescent="0.25">
      <c r="A152" s="3">
        <v>136</v>
      </c>
      <c r="B152" s="3" t="s">
        <v>205</v>
      </c>
      <c r="C152" s="26">
        <f>Use_Condensed!M137</f>
        <v>98330800</v>
      </c>
      <c r="D152" s="26">
        <f>C152-'Imports Calculations'!C150</f>
        <v>98330800</v>
      </c>
      <c r="E152" s="26">
        <f>Use_Condensed!K137</f>
        <v>0</v>
      </c>
      <c r="F152" s="26">
        <f t="shared" si="19"/>
        <v>98330800</v>
      </c>
      <c r="G152" s="26">
        <f>$F152*(Use_Condensed!I137/SUM(Use_Condensed!$C137:$J137))</f>
        <v>98330800</v>
      </c>
      <c r="H152" s="26">
        <f>$F152*(Use_Condensed!H137/SUM(Use_Condensed!$C137:$J137))</f>
        <v>0</v>
      </c>
      <c r="I152" s="26">
        <f>$F152*(Use_Condensed!J137/SUM(Use_Condensed!$C137:$J137))</f>
        <v>0</v>
      </c>
      <c r="J152" s="26">
        <f>$F152*(Use_Condensed!C137/SUM(Use_Condensed!$C137:$J137))</f>
        <v>0</v>
      </c>
      <c r="K152" s="26">
        <f>$F152*(Use_Condensed!D137/SUM(Use_Condensed!$C137:$J137))</f>
        <v>0</v>
      </c>
      <c r="L152" s="26">
        <f>$F152*(Use_Condensed!E137/SUM(Use_Condensed!$C137:$J137))</f>
        <v>0</v>
      </c>
      <c r="M152" s="26">
        <f>$F152*(Use_Condensed!F137/SUM(Use_Condensed!$C137:$J137))</f>
        <v>0</v>
      </c>
      <c r="N152" s="26">
        <f>$F152*(Use_Condensed!G137/SUM(Use_Condensed!$C137:$J137))</f>
        <v>0</v>
      </c>
      <c r="O152" s="33">
        <f t="shared" si="15"/>
        <v>1</v>
      </c>
      <c r="P152" s="33">
        <f t="shared" si="16"/>
        <v>0</v>
      </c>
      <c r="Q152" s="33">
        <f t="shared" si="17"/>
        <v>0</v>
      </c>
      <c r="R152" s="33">
        <f t="shared" si="18"/>
        <v>0</v>
      </c>
      <c r="S152" s="34">
        <f t="shared" si="13"/>
        <v>0</v>
      </c>
      <c r="T152" s="34">
        <f t="shared" si="13"/>
        <v>0</v>
      </c>
      <c r="U152" s="34">
        <f t="shared" si="13"/>
        <v>0</v>
      </c>
      <c r="V152" s="34">
        <f t="shared" si="13"/>
        <v>0</v>
      </c>
      <c r="W152" s="34">
        <f t="shared" si="14"/>
        <v>0</v>
      </c>
    </row>
    <row r="153" spans="1:23" x14ac:dyDescent="0.25">
      <c r="A153" s="3">
        <v>137</v>
      </c>
      <c r="B153" s="3" t="s">
        <v>206</v>
      </c>
      <c r="C153" s="26">
        <f>Use_Condensed!M138</f>
        <v>60248202</v>
      </c>
      <c r="D153" s="26">
        <f>C153-'Imports Calculations'!C151</f>
        <v>60248202</v>
      </c>
      <c r="E153" s="26">
        <f>Use_Condensed!K138</f>
        <v>0</v>
      </c>
      <c r="F153" s="26">
        <f t="shared" si="19"/>
        <v>60248202</v>
      </c>
      <c r="G153" s="26">
        <f>$F153*(Use_Condensed!I138/SUM(Use_Condensed!$C138:$J138))</f>
        <v>25782663.60164478</v>
      </c>
      <c r="H153" s="26">
        <f>$F153*(Use_Condensed!H138/SUM(Use_Condensed!$C138:$J138))</f>
        <v>3451597.159522905</v>
      </c>
      <c r="I153" s="26">
        <f>$F153*(Use_Condensed!J138/SUM(Use_Condensed!$C138:$J138))</f>
        <v>30912804.300004628</v>
      </c>
      <c r="J153" s="26">
        <f>$F153*(Use_Condensed!C138/SUM(Use_Condensed!$C138:$J138))</f>
        <v>34187.51389493492</v>
      </c>
      <c r="K153" s="26">
        <f>$F153*(Use_Condensed!D138/SUM(Use_Condensed!$C138:$J138))</f>
        <v>2434.9057202437225</v>
      </c>
      <c r="L153" s="26">
        <f>$F153*(Use_Condensed!E138/SUM(Use_Condensed!$C138:$J138))</f>
        <v>433.27145657473369</v>
      </c>
      <c r="M153" s="26">
        <f>$F153*(Use_Condensed!F138/SUM(Use_Condensed!$C138:$J138))</f>
        <v>57283.677830088061</v>
      </c>
      <c r="N153" s="26">
        <f>$F153*(Use_Condensed!G138/SUM(Use_Condensed!$C138:$J138))</f>
        <v>6797.5699258464556</v>
      </c>
      <c r="O153" s="33">
        <f t="shared" si="15"/>
        <v>0.42794079733109347</v>
      </c>
      <c r="P153" s="33">
        <f t="shared" si="16"/>
        <v>5.7289629315791117E-2</v>
      </c>
      <c r="Q153" s="33">
        <f t="shared" si="17"/>
        <v>0.51309090186632667</v>
      </c>
      <c r="R153" s="33">
        <f t="shared" si="18"/>
        <v>0</v>
      </c>
      <c r="S153" s="34">
        <f t="shared" si="13"/>
        <v>5.6744455037736929E-4</v>
      </c>
      <c r="T153" s="34">
        <f t="shared" si="13"/>
        <v>4.0414579015050481E-5</v>
      </c>
      <c r="U153" s="34">
        <f t="shared" si="13"/>
        <v>7.1914421043591256E-6</v>
      </c>
      <c r="V153" s="34">
        <f t="shared" si="13"/>
        <v>9.5079481094038389E-4</v>
      </c>
      <c r="W153" s="34">
        <f t="shared" si="14"/>
        <v>1.1282610435156979E-4</v>
      </c>
    </row>
    <row r="154" spans="1:23" x14ac:dyDescent="0.25">
      <c r="A154" s="3">
        <v>138</v>
      </c>
      <c r="B154" s="3" t="s">
        <v>207</v>
      </c>
      <c r="C154" s="26">
        <f>Use_Condensed!M139</f>
        <v>31412049</v>
      </c>
      <c r="D154" s="26">
        <f>C154-'Imports Calculations'!C152</f>
        <v>31412049</v>
      </c>
      <c r="E154" s="26">
        <f>Use_Condensed!K139</f>
        <v>0</v>
      </c>
      <c r="F154" s="26">
        <f t="shared" si="19"/>
        <v>31412049</v>
      </c>
      <c r="G154" s="26">
        <f>$F154*(Use_Condensed!I139/SUM(Use_Condensed!$C139:$J139))</f>
        <v>8914046.6588228401</v>
      </c>
      <c r="H154" s="26">
        <f>$F154*(Use_Condensed!H139/SUM(Use_Condensed!$C139:$J139))</f>
        <v>108739.96966981795</v>
      </c>
      <c r="I154" s="26">
        <f>$F154*(Use_Condensed!J139/SUM(Use_Condensed!$C139:$J139))</f>
        <v>22387520.468107082</v>
      </c>
      <c r="J154" s="26">
        <f>$F154*(Use_Condensed!C139/SUM(Use_Condensed!$C139:$J139))</f>
        <v>0</v>
      </c>
      <c r="K154" s="26">
        <f>$F154*(Use_Condensed!D139/SUM(Use_Condensed!$C139:$J139))</f>
        <v>937.94798475612185</v>
      </c>
      <c r="L154" s="26">
        <f>$F154*(Use_Condensed!E139/SUM(Use_Condensed!$C139:$J139))</f>
        <v>731.95940814656853</v>
      </c>
      <c r="M154" s="26">
        <f>$F154*(Use_Condensed!F139/SUM(Use_Condensed!$C139:$J139))</f>
        <v>71.996007358678867</v>
      </c>
      <c r="N154" s="26">
        <f>$F154*(Use_Condensed!G139/SUM(Use_Condensed!$C139:$J139))</f>
        <v>0</v>
      </c>
      <c r="O154" s="33">
        <f t="shared" si="15"/>
        <v>0.28377794326065264</v>
      </c>
      <c r="P154" s="33">
        <f t="shared" si="16"/>
        <v>3.4617280034746523E-3</v>
      </c>
      <c r="Q154" s="33">
        <f t="shared" si="17"/>
        <v>0.71270487538419036</v>
      </c>
      <c r="R154" s="33">
        <f t="shared" si="18"/>
        <v>0</v>
      </c>
      <c r="S154" s="34">
        <f t="shared" si="13"/>
        <v>0</v>
      </c>
      <c r="T154" s="34">
        <f t="shared" si="13"/>
        <v>2.9859497059746783E-5</v>
      </c>
      <c r="U154" s="34">
        <f t="shared" si="13"/>
        <v>2.3301867641508152E-5</v>
      </c>
      <c r="V154" s="34">
        <f t="shared" si="13"/>
        <v>2.2919869811319494E-6</v>
      </c>
      <c r="W154" s="34">
        <f t="shared" si="14"/>
        <v>0</v>
      </c>
    </row>
    <row r="155" spans="1:23" x14ac:dyDescent="0.25">
      <c r="A155" s="3">
        <v>139</v>
      </c>
      <c r="B155" s="3" t="s">
        <v>208</v>
      </c>
      <c r="C155" s="26">
        <f>Use_Condensed!M140</f>
        <v>43386993</v>
      </c>
      <c r="D155" s="26">
        <f>C155-'Imports Calculations'!C153</f>
        <v>43386993</v>
      </c>
      <c r="E155" s="26">
        <f>Use_Condensed!K140</f>
        <v>0</v>
      </c>
      <c r="F155" s="26">
        <f t="shared" si="19"/>
        <v>43386993</v>
      </c>
      <c r="G155" s="26">
        <f>$F155*(Use_Condensed!I140/SUM(Use_Condensed!$C140:$J140))</f>
        <v>8935642.2483143639</v>
      </c>
      <c r="H155" s="26">
        <f>$F155*(Use_Condensed!H140/SUM(Use_Condensed!$C140:$J140))</f>
        <v>247562.14193059661</v>
      </c>
      <c r="I155" s="26">
        <f>$F155*(Use_Condensed!J140/SUM(Use_Condensed!$C140:$J140))</f>
        <v>34100483.169477478</v>
      </c>
      <c r="J155" s="26">
        <f>$F155*(Use_Condensed!C140/SUM(Use_Condensed!$C140:$J140))</f>
        <v>13466.858566775836</v>
      </c>
      <c r="K155" s="26">
        <f>$F155*(Use_Condensed!D140/SUM(Use_Condensed!$C140:$J140))</f>
        <v>80934.832343535818</v>
      </c>
      <c r="L155" s="26">
        <f>$F155*(Use_Condensed!E140/SUM(Use_Condensed!$C140:$J140))</f>
        <v>4.9880948836120593</v>
      </c>
      <c r="M155" s="26">
        <f>$F155*(Use_Condensed!F140/SUM(Use_Condensed!$C140:$J140))</f>
        <v>1270.9665763443525</v>
      </c>
      <c r="N155" s="26">
        <f>$F155*(Use_Condensed!G140/SUM(Use_Condensed!$C140:$J140))</f>
        <v>7627.7946960195595</v>
      </c>
      <c r="O155" s="33">
        <f t="shared" si="15"/>
        <v>0.20595209832390007</v>
      </c>
      <c r="P155" s="33">
        <f t="shared" si="16"/>
        <v>5.705906881599207E-3</v>
      </c>
      <c r="Q155" s="33">
        <f t="shared" si="17"/>
        <v>0.78596097151691235</v>
      </c>
      <c r="R155" s="33">
        <f t="shared" si="18"/>
        <v>0</v>
      </c>
      <c r="S155" s="34">
        <f t="shared" si="13"/>
        <v>3.1038930415794975E-4</v>
      </c>
      <c r="T155" s="34">
        <f t="shared" si="13"/>
        <v>1.8654169544207826E-3</v>
      </c>
      <c r="U155" s="34">
        <f t="shared" si="13"/>
        <v>1.149675176524001E-7</v>
      </c>
      <c r="V155" s="34">
        <f t="shared" si="13"/>
        <v>2.9293723497831539E-5</v>
      </c>
      <c r="W155" s="34">
        <f t="shared" si="14"/>
        <v>1.758083279940502E-4</v>
      </c>
    </row>
    <row r="156" spans="1:23" x14ac:dyDescent="0.25">
      <c r="A156" s="3">
        <v>140</v>
      </c>
      <c r="B156" s="3" t="s">
        <v>209</v>
      </c>
      <c r="C156" s="26">
        <f>Use_Condensed!M141</f>
        <v>18006915</v>
      </c>
      <c r="D156" s="26">
        <f>C156-'Imports Calculations'!C154</f>
        <v>17800058</v>
      </c>
      <c r="E156" s="26">
        <f>Use_Condensed!K141</f>
        <v>291249</v>
      </c>
      <c r="F156" s="26">
        <f t="shared" si="19"/>
        <v>17508809</v>
      </c>
      <c r="G156" s="26">
        <f>$F156*(Use_Condensed!I141/SUM(Use_Condensed!$C141:$J141))</f>
        <v>744502.66292129201</v>
      </c>
      <c r="H156" s="26">
        <f>$F156*(Use_Condensed!H141/SUM(Use_Condensed!$C141:$J141))</f>
        <v>1021445.59042061</v>
      </c>
      <c r="I156" s="26">
        <f>$F156*(Use_Condensed!J141/SUM(Use_Condensed!$C141:$J141))</f>
        <v>15693690.771868171</v>
      </c>
      <c r="J156" s="26">
        <f>$F156*(Use_Condensed!C141/SUM(Use_Condensed!$C141:$J141))</f>
        <v>14756.610060523291</v>
      </c>
      <c r="K156" s="26">
        <f>$F156*(Use_Condensed!D141/SUM(Use_Condensed!$C141:$J141))</f>
        <v>1928.7174172473176</v>
      </c>
      <c r="L156" s="26">
        <f>$F156*(Use_Condensed!E141/SUM(Use_Condensed!$C141:$J141))</f>
        <v>258.21357348942109</v>
      </c>
      <c r="M156" s="26">
        <f>$F156*(Use_Condensed!F141/SUM(Use_Condensed!$C141:$J141))</f>
        <v>5516.1121023675196</v>
      </c>
      <c r="N156" s="26">
        <f>$F156*(Use_Condensed!G141/SUM(Use_Condensed!$C141:$J141))</f>
        <v>26710.321636298824</v>
      </c>
      <c r="O156" s="33">
        <f t="shared" si="15"/>
        <v>4.1825856012451867E-2</v>
      </c>
      <c r="P156" s="33">
        <f t="shared" si="16"/>
        <v>5.7384396748629135E-2</v>
      </c>
      <c r="Q156" s="33">
        <f t="shared" si="17"/>
        <v>0.88166514804997664</v>
      </c>
      <c r="R156" s="33">
        <f t="shared" si="18"/>
        <v>1.6362250055589705E-2</v>
      </c>
      <c r="S156" s="34">
        <f t="shared" si="13"/>
        <v>8.2902033580583233E-4</v>
      </c>
      <c r="T156" s="34">
        <f t="shared" si="13"/>
        <v>1.0835455801589621E-4</v>
      </c>
      <c r="U156" s="34">
        <f t="shared" si="13"/>
        <v>1.4506333265286051E-5</v>
      </c>
      <c r="V156" s="34">
        <f t="shared" si="13"/>
        <v>3.098929285717788E-4</v>
      </c>
      <c r="W156" s="34">
        <f t="shared" si="14"/>
        <v>1.5005749776938269E-3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82E3-3596-4B27-BFFE-6AB0A68AE9AB}">
  <sheetPr>
    <tabColor theme="4" tint="-0.499984740745262"/>
  </sheetPr>
  <dimension ref="A1:K13"/>
  <sheetViews>
    <sheetView workbookViewId="0">
      <selection activeCell="G8" sqref="G8"/>
    </sheetView>
  </sheetViews>
  <sheetFormatPr defaultRowHeight="15" x14ac:dyDescent="0.25"/>
  <cols>
    <col min="1" max="1" width="33.42578125" customWidth="1"/>
    <col min="2" max="10" width="19.7109375" customWidth="1"/>
    <col min="11" max="11" width="10.5703125" bestFit="1" customWidth="1"/>
  </cols>
  <sheetData>
    <row r="1" spans="1:11" s="40" customFormat="1" ht="30" x14ac:dyDescent="0.25">
      <c r="A1" s="39" t="s">
        <v>278</v>
      </c>
      <c r="B1" s="40" t="s">
        <v>266</v>
      </c>
      <c r="C1" s="40" t="s">
        <v>267</v>
      </c>
      <c r="D1" s="40" t="s">
        <v>288</v>
      </c>
      <c r="E1" s="40" t="s">
        <v>289</v>
      </c>
      <c r="F1" s="40" t="s">
        <v>269</v>
      </c>
      <c r="G1" s="40" t="s">
        <v>270</v>
      </c>
      <c r="H1" s="40" t="s">
        <v>290</v>
      </c>
      <c r="I1" s="40" t="s">
        <v>272</v>
      </c>
      <c r="J1" s="40" t="s">
        <v>273</v>
      </c>
    </row>
    <row r="2" spans="1:11" x14ac:dyDescent="0.25">
      <c r="A2" s="46" t="s">
        <v>279</v>
      </c>
      <c r="B2" s="43">
        <f>'Use Calculations'!O98</f>
        <v>0</v>
      </c>
      <c r="C2" s="43">
        <f>'Use Calculations'!P98</f>
        <v>0.98816343350690217</v>
      </c>
      <c r="D2" s="43">
        <f>'Use Calculations'!Q98</f>
        <v>0</v>
      </c>
      <c r="E2" s="43">
        <f>'Use Calculations'!R98</f>
        <v>1.1836566493097844E-2</v>
      </c>
      <c r="F2" s="43">
        <f>'Use Calculations'!S98</f>
        <v>0</v>
      </c>
      <c r="G2" s="43">
        <f>'Use Calculations'!T98</f>
        <v>0</v>
      </c>
      <c r="H2" s="43">
        <f>'Use Calculations'!U98</f>
        <v>0</v>
      </c>
      <c r="I2" s="43">
        <f>'Use Calculations'!V98</f>
        <v>0</v>
      </c>
      <c r="J2" s="43">
        <f>'Use Calculations'!W98</f>
        <v>0</v>
      </c>
      <c r="K2" s="43"/>
    </row>
    <row r="3" spans="1:11" x14ac:dyDescent="0.25">
      <c r="A3" s="47" t="s">
        <v>280</v>
      </c>
      <c r="B3" s="35">
        <f>('Use Calculations'!$D47*'Use Calculations'!O47+'Use Calculations'!$D48*'Use Calculations'!O48+'Use Calculations'!$D87*'Use Calculations'!O87)/SUM('Use Calculations'!$D47,'Use Calculations'!$D48,'Use Calculations'!$D87)</f>
        <v>3.8977987461863305E-5</v>
      </c>
      <c r="C3" s="35">
        <f>('Use Calculations'!$D47*'Use Calculations'!P47+'Use Calculations'!$D48*'Use Calculations'!P48+'Use Calculations'!$D87*'Use Calculations'!P87)/SUM('Use Calculations'!$D47,'Use Calculations'!$D48,'Use Calculations'!$D87)</f>
        <v>0.54409925907503476</v>
      </c>
      <c r="D3" s="35">
        <f>('Use Calculations'!$D47*'Use Calculations'!Q47+'Use Calculations'!$D48*'Use Calculations'!Q48+'Use Calculations'!$D87*'Use Calculations'!Q87)/SUM('Use Calculations'!$D47,'Use Calculations'!$D48,'Use Calculations'!$D87)</f>
        <v>0.1206823133313919</v>
      </c>
      <c r="E3" s="35">
        <f>('Use Calculations'!$D47*'Use Calculations'!R47+'Use Calculations'!$D48*'Use Calculations'!R48+'Use Calculations'!$D87*'Use Calculations'!R87)/SUM('Use Calculations'!$D47,'Use Calculations'!$D48,'Use Calculations'!$D87)</f>
        <v>0.15401251274574121</v>
      </c>
      <c r="F3" s="35">
        <f>('Use Calculations'!$D47*'Use Calculations'!S47+'Use Calculations'!$D48*'Use Calculations'!S48+'Use Calculations'!$D87*'Use Calculations'!S87)/SUM('Use Calculations'!$D47,'Use Calculations'!$D48,'Use Calculations'!$D87)</f>
        <v>5.0857602110685372E-2</v>
      </c>
      <c r="G3" s="35">
        <f>('Use Calculations'!$D47*'Use Calculations'!T47+'Use Calculations'!$D48*'Use Calculations'!T48+'Use Calculations'!$D87*'Use Calculations'!T87)/SUM('Use Calculations'!$D47,'Use Calculations'!$D48,'Use Calculations'!$D87)</f>
        <v>2.3738436941801513E-3</v>
      </c>
      <c r="H3" s="35">
        <f>('Use Calculations'!$D47*'Use Calculations'!U47+'Use Calculations'!$D48*'Use Calculations'!U48+'Use Calculations'!$D87*'Use Calculations'!U87)/SUM('Use Calculations'!$D47,'Use Calculations'!$D48,'Use Calculations'!$D87)</f>
        <v>0.12306584934699524</v>
      </c>
      <c r="I3" s="35">
        <f>('Use Calculations'!$D47*'Use Calculations'!V47+'Use Calculations'!$D48*'Use Calculations'!V48+'Use Calculations'!$D87*'Use Calculations'!V87)/SUM('Use Calculations'!$D47,'Use Calculations'!$D48,'Use Calculations'!$D87)</f>
        <v>1.6210006740205508E-3</v>
      </c>
      <c r="J3" s="35">
        <f>('Use Calculations'!$D47*'Use Calculations'!W47+'Use Calculations'!$D48*'Use Calculations'!W48+'Use Calculations'!$D87*'Use Calculations'!W87)/SUM('Use Calculations'!$D47,'Use Calculations'!$D48,'Use Calculations'!$D87)</f>
        <v>3.2486410344889512E-3</v>
      </c>
      <c r="K3" s="43"/>
    </row>
    <row r="4" spans="1:11" x14ac:dyDescent="0.25">
      <c r="A4" s="48" t="s">
        <v>281</v>
      </c>
      <c r="B4" s="43">
        <f>(SUMPRODUCT('Use Calculations'!$D100:$D102,'Use Calculations'!O100:O102)+'Use Calculations'!$D49*'Use Calculations'!O49)/SUM('Use Calculations'!$D100:$D102,'Use Calculations'!$D49)</f>
        <v>0</v>
      </c>
      <c r="C4" s="43">
        <f>(SUMPRODUCT('Use Calculations'!$D100:$D102,'Use Calculations'!P100:P102)+'Use Calculations'!$D49*'Use Calculations'!P49)/SUM('Use Calculations'!$D100:$D102,'Use Calculations'!$D49)</f>
        <v>0.84976368222121745</v>
      </c>
      <c r="D4" s="43">
        <f>(SUMPRODUCT('Use Calculations'!$D100:$D102,'Use Calculations'!Q100:Q102)+'Use Calculations'!$D49*'Use Calculations'!Q49)/SUM('Use Calculations'!$D100:$D102,'Use Calculations'!$D49)</f>
        <v>0</v>
      </c>
      <c r="E4" s="43">
        <f>(SUMPRODUCT('Use Calculations'!$D100:$D102,'Use Calculations'!R100:R102)+'Use Calculations'!$D49*'Use Calculations'!R49)/SUM('Use Calculations'!$D100:$D102,'Use Calculations'!$D49)</f>
        <v>8.1380532077827986E-2</v>
      </c>
      <c r="F4" s="43">
        <f>(SUMPRODUCT('Use Calculations'!$D100:$D102,'Use Calculations'!S100:S102)+'Use Calculations'!$D49*'Use Calculations'!S49)/SUM('Use Calculations'!$D100:$D102,'Use Calculations'!$D49)</f>
        <v>3.9139341912177467E-2</v>
      </c>
      <c r="G4" s="43">
        <f>(SUMPRODUCT('Use Calculations'!$D100:$D102,'Use Calculations'!T100:T102)+'Use Calculations'!$D49*'Use Calculations'!T49)/SUM('Use Calculations'!$D100:$D102,'Use Calculations'!$D49)</f>
        <v>0</v>
      </c>
      <c r="H4" s="43">
        <f>(SUMPRODUCT('Use Calculations'!$D100:$D102,'Use Calculations'!U100:U102)+'Use Calculations'!$D49*'Use Calculations'!U49)/SUM('Use Calculations'!$D100:$D102,'Use Calculations'!$D49)</f>
        <v>1.1138933567177104E-2</v>
      </c>
      <c r="I4" s="43">
        <f>(SUMPRODUCT('Use Calculations'!$D100:$D102,'Use Calculations'!V100:V102)+'Use Calculations'!$D49*'Use Calculations'!V49)/SUM('Use Calculations'!$D100:$D102,'Use Calculations'!$D49)</f>
        <v>0</v>
      </c>
      <c r="J4" s="43">
        <f>(SUMPRODUCT('Use Calculations'!$D100:$D102,'Use Calculations'!W100:W102)+'Use Calculations'!$D49*'Use Calculations'!W49)/SUM('Use Calculations'!$D100:$D102,'Use Calculations'!$D49)</f>
        <v>1.8577510221599959E-2</v>
      </c>
      <c r="K4" s="43"/>
    </row>
    <row r="5" spans="1:11" x14ac:dyDescent="0.25">
      <c r="A5" s="49" t="s">
        <v>282</v>
      </c>
      <c r="B5" s="43">
        <f>SUMPRODUCT('Use Calculations'!$D89:$D97,'Use Calculations'!O89:O97)/SUM('Use Calculations'!$D89:$D97)</f>
        <v>2.7508138020995686E-3</v>
      </c>
      <c r="C5" s="43">
        <f>SUMPRODUCT('Use Calculations'!$D89:$D97,'Use Calculations'!P89:P97)/SUM('Use Calculations'!$D89:$D97)</f>
        <v>0.70337565644438871</v>
      </c>
      <c r="D5" s="43">
        <f>SUMPRODUCT('Use Calculations'!$D89:$D97,'Use Calculations'!Q89:Q97)/SUM('Use Calculations'!$D89:$D97)</f>
        <v>8.74746598896146E-2</v>
      </c>
      <c r="E5" s="43">
        <f>SUMPRODUCT('Use Calculations'!$D89:$D97,'Use Calculations'!R89:R97)/SUM('Use Calculations'!$D89:$D97)</f>
        <v>0.14829507562062738</v>
      </c>
      <c r="F5" s="43">
        <f>SUMPRODUCT('Use Calculations'!$D89:$D97,'Use Calculations'!S89:S97)/SUM('Use Calculations'!$D89:$D97)</f>
        <v>0</v>
      </c>
      <c r="G5" s="43">
        <f>SUMPRODUCT('Use Calculations'!$D89:$D97,'Use Calculations'!T89:T97)/SUM('Use Calculations'!$D89:$D97)</f>
        <v>2.9409040823833313E-3</v>
      </c>
      <c r="H5" s="43">
        <f>SUMPRODUCT('Use Calculations'!$D89:$D97,'Use Calculations'!U89:U97)/SUM('Use Calculations'!$D89:$D97)</f>
        <v>5.5162890160886519E-2</v>
      </c>
      <c r="I5" s="43">
        <f>SUMPRODUCT('Use Calculations'!$D89:$D97,'Use Calculations'!V89:V97)/SUM('Use Calculations'!$D89:$D97)</f>
        <v>0</v>
      </c>
      <c r="J5" s="43">
        <f>SUMPRODUCT('Use Calculations'!$D89:$D97,'Use Calculations'!W89:W97)/SUM('Use Calculations'!$D89:$D97)</f>
        <v>0</v>
      </c>
      <c r="K5" s="43"/>
    </row>
    <row r="6" spans="1:11" x14ac:dyDescent="0.25">
      <c r="A6" s="50" t="s">
        <v>283</v>
      </c>
      <c r="B6" s="35">
        <f>('Use Calculations'!$D46*'Use Calculations'!O46+'Use Calculations'!$D88*'Use Calculations'!O88)/SUM('Use Calculations'!$D46,'Use Calculations'!$D88)</f>
        <v>9.4125784079236363E-5</v>
      </c>
      <c r="C6" s="35">
        <f>('Use Calculations'!$D46*'Use Calculations'!P46+'Use Calculations'!$D88*'Use Calculations'!P88)/SUM('Use Calculations'!$D46,'Use Calculations'!$D88)</f>
        <v>0.82964121262294221</v>
      </c>
      <c r="D6" s="35">
        <f>('Use Calculations'!$D46*'Use Calculations'!Q46+'Use Calculations'!$D88*'Use Calculations'!Q88)/SUM('Use Calculations'!$D46,'Use Calculations'!$D88)</f>
        <v>6.4093535568897153E-3</v>
      </c>
      <c r="E6" s="35">
        <f>('Use Calculations'!$D46*'Use Calculations'!R46+'Use Calculations'!$D88*'Use Calculations'!R88)/SUM('Use Calculations'!$D46,'Use Calculations'!$D88)</f>
        <v>4.778690009982595E-3</v>
      </c>
      <c r="F6" s="35">
        <f>('Use Calculations'!$D46*'Use Calculations'!S46+'Use Calculations'!$D88*'Use Calculations'!S88)/SUM('Use Calculations'!$D46,'Use Calculations'!$D88)</f>
        <v>9.9956801931633851E-2</v>
      </c>
      <c r="G6" s="35">
        <f>('Use Calculations'!$D46*'Use Calculations'!T46+'Use Calculations'!$D88*'Use Calculations'!T88)/SUM('Use Calculations'!$D46,'Use Calculations'!$D88)</f>
        <v>4.2831763445448249E-4</v>
      </c>
      <c r="H6" s="35">
        <f>('Use Calculations'!$D46*'Use Calculations'!U46+'Use Calculations'!$D88*'Use Calculations'!U88)/SUM('Use Calculations'!$D46,'Use Calculations'!$D88)</f>
        <v>5.8691498460017762E-2</v>
      </c>
      <c r="I6" s="35">
        <f>('Use Calculations'!$D46*'Use Calculations'!V46+'Use Calculations'!$D88*'Use Calculations'!V88)/SUM('Use Calculations'!$D46,'Use Calculations'!$D88)</f>
        <v>0</v>
      </c>
      <c r="J6" s="35">
        <f>('Use Calculations'!$D46*'Use Calculations'!W46+'Use Calculations'!$D88*'Use Calculations'!W88)/SUM('Use Calculations'!$D46,'Use Calculations'!$D88)</f>
        <v>0</v>
      </c>
      <c r="K6" s="43"/>
    </row>
    <row r="7" spans="1:11" x14ac:dyDescent="0.25">
      <c r="A7" t="s">
        <v>284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3"/>
    </row>
    <row r="8" spans="1:11" x14ac:dyDescent="0.25">
      <c r="A8" s="51" t="s">
        <v>3</v>
      </c>
      <c r="B8" s="43">
        <f>SUMPRODUCT('Use Calculations'!$D17:$D40,'Use Calculations'!O17:O40)/SUM('Use Calculations'!$D17:$D40)</f>
        <v>4.0594231150872205E-2</v>
      </c>
      <c r="C8" s="43">
        <f>SUMPRODUCT('Use Calculations'!$D17:$D40,'Use Calculations'!P17:P40)/SUM('Use Calculations'!$D17:$D40)</f>
        <v>0.50174465153307568</v>
      </c>
      <c r="D8" s="43">
        <f>SUMPRODUCT('Use Calculations'!$D17:$D40,'Use Calculations'!Q17:Q40)/SUM('Use Calculations'!$D17:$D40)</f>
        <v>0.44434264615095825</v>
      </c>
      <c r="E8" s="43">
        <f>SUMPRODUCT('Use Calculations'!$D17:$D40,'Use Calculations'!R17:R40)/SUM('Use Calculations'!$D17:$D40)</f>
        <v>9.5579078406122474E-3</v>
      </c>
      <c r="F8" s="43">
        <f>SUMPRODUCT('Use Calculations'!$D17:$D40,'Use Calculations'!S17:S40)/SUM('Use Calculations'!$D17:$D40)</f>
        <v>3.7605633244816748E-3</v>
      </c>
      <c r="G8" s="43">
        <f>SUMPRODUCT('Use Calculations'!$D17:$D40,'Use Calculations'!T17:T40)/SUM('Use Calculations'!$D17:$D40)</f>
        <v>0</v>
      </c>
      <c r="H8" s="43">
        <f>SUMPRODUCT('Use Calculations'!$D17:$D40,'Use Calculations'!U17:U40)/SUM('Use Calculations'!$D17:$D40)</f>
        <v>0</v>
      </c>
      <c r="I8" s="43">
        <f>SUMPRODUCT('Use Calculations'!$D17:$D40,'Use Calculations'!V17:V40)/SUM('Use Calculations'!$D17:$D40)</f>
        <v>0</v>
      </c>
      <c r="J8" s="43">
        <f>SUMPRODUCT('Use Calculations'!$D17:$D40,'Use Calculations'!W17:W40)/SUM('Use Calculations'!$D17:$D40)</f>
        <v>0</v>
      </c>
      <c r="K8" s="43"/>
    </row>
    <row r="9" spans="1:11" x14ac:dyDescent="0.25">
      <c r="A9" s="52" t="s">
        <v>285</v>
      </c>
      <c r="B9" s="43">
        <f>(SUMPRODUCT('Use Calculations'!$D41:$D45,'Use Calculations'!O41:O45)+SUMPRODUCT('Use Calculations'!$D50:$D86,'Use Calculations'!O50:O86)+'Use Calculations'!$D99*'Use Calculations'!O99+SUMPRODUCT('Use Calculations'!$D103:$D128,'Use Calculations'!O103:O128))/SUM('Use Calculations'!$D41:$D45,'Use Calculations'!$D50:$D86,'Use Calculations'!$D99,'Use Calculations'!$D103:$D128)</f>
        <v>7.3794825143067497E-3</v>
      </c>
      <c r="C9" s="43">
        <f>(SUMPRODUCT('Use Calculations'!$D41:$D45,'Use Calculations'!P41:P45)+SUMPRODUCT('Use Calculations'!$D50:$D86,'Use Calculations'!P50:P86)+'Use Calculations'!$D99*'Use Calculations'!P99+SUMPRODUCT('Use Calculations'!$D103:$D128,'Use Calculations'!P103:P128))/SUM('Use Calculations'!$D41:$D45,'Use Calculations'!$D50:$D86,'Use Calculations'!$D99,'Use Calculations'!$D103:$D128)</f>
        <v>0.39882562765266555</v>
      </c>
      <c r="D9" s="43">
        <f>(SUMPRODUCT('Use Calculations'!$D41:$D45,'Use Calculations'!Q41:Q45)+SUMPRODUCT('Use Calculations'!$D50:$D86,'Use Calculations'!Q50:Q86)+'Use Calculations'!$D99*'Use Calculations'!Q99+SUMPRODUCT('Use Calculations'!$D103:$D128,'Use Calculations'!Q103:Q128))/SUM('Use Calculations'!$D41:$D45,'Use Calculations'!$D50:$D86,'Use Calculations'!$D99,'Use Calculations'!$D103:$D128)</f>
        <v>0.42407995597646347</v>
      </c>
      <c r="E9" s="43">
        <f>(SUMPRODUCT('Use Calculations'!$D41:$D45,'Use Calculations'!R41:R45)+SUMPRODUCT('Use Calculations'!$D50:$D86,'Use Calculations'!R50:R86)+'Use Calculations'!$D99*'Use Calculations'!R99+SUMPRODUCT('Use Calculations'!$D103:$D128,'Use Calculations'!R103:R128))/SUM('Use Calculations'!$D41:$D45,'Use Calculations'!$D50:$D86,'Use Calculations'!$D99,'Use Calculations'!$D103:$D128)</f>
        <v>0.14799697540023568</v>
      </c>
      <c r="F9" s="43">
        <f>(SUMPRODUCT('Use Calculations'!$D41:$D45,'Use Calculations'!S41:S45)+SUMPRODUCT('Use Calculations'!$D50:$D86,'Use Calculations'!S50:S86)+'Use Calculations'!$D99*'Use Calculations'!S99+SUMPRODUCT('Use Calculations'!$D103:$D128,'Use Calculations'!S103:S128))/SUM('Use Calculations'!$D41:$D45,'Use Calculations'!$D50:$D86,'Use Calculations'!$D99,'Use Calculations'!$D103:$D128)</f>
        <v>2.9663704720076229E-3</v>
      </c>
      <c r="G9" s="43">
        <f>(SUMPRODUCT('Use Calculations'!$D41:$D45,'Use Calculations'!T41:T45)+SUMPRODUCT('Use Calculations'!$D50:$D86,'Use Calculations'!T50:T86)+'Use Calculations'!$D99*'Use Calculations'!T99+SUMPRODUCT('Use Calculations'!$D103:$D128,'Use Calculations'!T103:T128))/SUM('Use Calculations'!$D41:$D45,'Use Calculations'!$D50:$D86,'Use Calculations'!$D99,'Use Calculations'!$D103:$D128)</f>
        <v>1.6133936232160619E-3</v>
      </c>
      <c r="H9" s="43">
        <f>(SUMPRODUCT('Use Calculations'!$D41:$D45,'Use Calculations'!U41:U45)+SUMPRODUCT('Use Calculations'!$D50:$D86,'Use Calculations'!U50:U86)+'Use Calculations'!$D99*'Use Calculations'!U99+SUMPRODUCT('Use Calculations'!$D103:$D128,'Use Calculations'!U103:U128))/SUM('Use Calculations'!$D41:$D45,'Use Calculations'!$D50:$D86,'Use Calculations'!$D99,'Use Calculations'!$D103:$D128)</f>
        <v>1.4268916647770344E-2</v>
      </c>
      <c r="I9" s="43">
        <f>(SUMPRODUCT('Use Calculations'!$D41:$D45,'Use Calculations'!V41:V45)+SUMPRODUCT('Use Calculations'!$D50:$D86,'Use Calculations'!V50:V86)+'Use Calculations'!$D99*'Use Calculations'!V99+SUMPRODUCT('Use Calculations'!$D103:$D128,'Use Calculations'!V103:V128))/SUM('Use Calculations'!$D41:$D45,'Use Calculations'!$D50:$D86,'Use Calculations'!$D99,'Use Calculations'!$D103:$D128)</f>
        <v>1.8267337098066573E-3</v>
      </c>
      <c r="J9" s="43">
        <f>(SUMPRODUCT('Use Calculations'!$D41:$D45,'Use Calculations'!W41:W45)+SUMPRODUCT('Use Calculations'!$D50:$D86,'Use Calculations'!W50:W86)+'Use Calculations'!$D99*'Use Calculations'!W99+SUMPRODUCT('Use Calculations'!$D103:$D128,'Use Calculations'!W103:W128))/SUM('Use Calculations'!$D41:$D45,'Use Calculations'!$D50:$D86,'Use Calculations'!$D99,'Use Calculations'!$D103:$D128)</f>
        <v>1.042544003527856E-3</v>
      </c>
      <c r="K9" s="43"/>
    </row>
    <row r="10" spans="1:11" x14ac:dyDescent="0.25">
      <c r="E10" s="45"/>
    </row>
    <row r="12" spans="1:11" x14ac:dyDescent="0.25">
      <c r="A12" s="35" t="s">
        <v>286</v>
      </c>
      <c r="B12" s="35"/>
      <c r="C12" s="35"/>
      <c r="D12" s="35"/>
      <c r="E12" s="35"/>
      <c r="F12" s="35"/>
      <c r="G12" s="35"/>
      <c r="H12" s="35"/>
      <c r="I12" s="35"/>
      <c r="J12" s="35"/>
    </row>
    <row r="13" spans="1:11" x14ac:dyDescent="0.25">
      <c r="A13" t="s">
        <v>287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72F3-FB0E-48DC-AC5B-DF0260A04FA8}">
  <dimension ref="A1:B10"/>
  <sheetViews>
    <sheetView zoomScaleNormal="100" workbookViewId="0">
      <selection activeCell="E12" sqref="E12"/>
    </sheetView>
  </sheetViews>
  <sheetFormatPr defaultRowHeight="15" x14ac:dyDescent="0.25"/>
  <cols>
    <col min="1" max="1" width="40.85546875" customWidth="1"/>
    <col min="2" max="2" width="15.28515625" bestFit="1" customWidth="1"/>
  </cols>
  <sheetData>
    <row r="1" spans="1:2" x14ac:dyDescent="0.25">
      <c r="B1" s="61" t="s">
        <v>297</v>
      </c>
    </row>
    <row r="2" spans="1:2" x14ac:dyDescent="0.25">
      <c r="A2" s="61" t="s">
        <v>279</v>
      </c>
      <c r="B2" s="62">
        <f>SUMPRODUCT('Use bal 2015-16 '!AJ4:AJ115,'Imports Calculations'!D15:D126)/SUM('Use bal 2015-16 '!AJ4:AJ115)</f>
        <v>0.15378029167238999</v>
      </c>
    </row>
    <row r="3" spans="1:2" x14ac:dyDescent="0.25">
      <c r="A3" s="61" t="s">
        <v>280</v>
      </c>
      <c r="B3" s="28">
        <f>(SUMPRODUCT('Use bal 2015-16 '!H4:H115,'Imports Calculations'!D15:D126)+SUMPRODUCT('Use bal 2015-16 '!I4:I115,'Imports Calculations'!D15:D126)+SUMPRODUCT('Use bal 2015-16 '!AF4:AF115,'Imports Calculations'!D15:D126))/SUM('Use bal 2015-16 '!H4:H115,'Use bal 2015-16 '!I4:I115,'Use bal 2015-16 '!AF4:AF115)</f>
        <v>0.47087525622906101</v>
      </c>
    </row>
    <row r="4" spans="1:2" x14ac:dyDescent="0.25">
      <c r="A4" s="61" t="s">
        <v>281</v>
      </c>
      <c r="B4" s="28">
        <f>(SUMPRODUCT('Use bal 2015-16 '!J4:J115,'Imports Calculations'!D15:D126)+SUMPRODUCT('Use bal 2015-16 '!V4:V115,'Imports Calculations'!D15:D126))/SUM('Use bal 2015-16 '!J4:J115,'Use bal 2015-16 '!V4:V126)</f>
        <v>0.13054743374854766</v>
      </c>
    </row>
    <row r="5" spans="1:2" x14ac:dyDescent="0.25">
      <c r="A5" s="61" t="s">
        <v>282</v>
      </c>
      <c r="B5" s="28">
        <f>((SUMPRODUCT('Use bal 2015-16 '!AG4:AG115,'Imports Calculations'!D15:D126)+SUMPRODUCT('Use bal 2015-16 '!AH4:AH115,'Imports Calculations'!D15:D126))/SUM('Use bal 2015-16 '!AG4:AG115,'Use bal 2015-16 '!AH4:AH115))</f>
        <v>0.16433404272674251</v>
      </c>
    </row>
    <row r="6" spans="1:2" x14ac:dyDescent="0.25">
      <c r="A6" s="61" t="s">
        <v>283</v>
      </c>
      <c r="B6" s="28">
        <f>SUMPRODUCT('Use bal 2015-16 '!G4:G115,'Imports Calculations'!D15:D126)/SUM('Use bal 2015-16 '!G4:G115)</f>
        <v>7.8348574065259288E-2</v>
      </c>
    </row>
    <row r="7" spans="1:2" x14ac:dyDescent="0.25">
      <c r="A7" s="61" t="s">
        <v>298</v>
      </c>
      <c r="B7" s="63"/>
    </row>
    <row r="8" spans="1:2" x14ac:dyDescent="0.25">
      <c r="A8" s="61" t="s">
        <v>3</v>
      </c>
      <c r="B8" s="28">
        <f>(SUMPRODUCT('Use bal 2015-16 '!C4:C115, 'Imports Calculations'!D15:D126)+SUMPRODUCT('Use bal 2015-16 '!D4:D115,'Imports Calculations'!D15:D126))/SUM('Use bal 2015-16 '!C4:C115,'Use bal 2015-16 '!D4:D115)</f>
        <v>0.11841893259040072</v>
      </c>
    </row>
    <row r="9" spans="1:2" x14ac:dyDescent="0.25">
      <c r="A9" s="61" t="s">
        <v>285</v>
      </c>
      <c r="B9" s="28">
        <f>(SUMPRODUCT('Use bal 2015-16 '!E4:F115,'Imports Calculations'!D15:E126)+SUMPRODUCT('Use bal 2015-16 '!K4:U115,'Imports Calculations'!D15:N126)+SUMPRODUCT('Use bal 2015-16 '!W4:AE115,'Imports Calculations'!D15:L126)+SUMPRODUCT('Use bal 2015-16 '!AI4:AI115,'Imports Calculations'!D15:D126)+SUMPRODUCT('Use bal 2015-16 '!AK4:AO115,'Imports Calculations'!D15:H126))/SUM('Use bal 2015-16 '!E4:F115,'Use bal 2015-16 '!K4:U115,'Use bal 2015-16 '!W4:AE115,'Use bal 2015-16 '!AI115,'Use bal 2015-16 '!AK4:AO115)</f>
        <v>0.13654540613875144</v>
      </c>
    </row>
    <row r="10" spans="1:2" x14ac:dyDescent="0.25">
      <c r="B1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About</vt:lpstr>
      <vt:lpstr>Supply  2015-16 </vt:lpstr>
      <vt:lpstr>Supply_Condensed</vt:lpstr>
      <vt:lpstr>Use bal 2015-16 </vt:lpstr>
      <vt:lpstr>Use_Condensed</vt:lpstr>
      <vt:lpstr>Imports Calculations</vt:lpstr>
      <vt:lpstr>Use Calculations</vt:lpstr>
      <vt:lpstr>FoISaGPbE-FoGPbE</vt:lpstr>
      <vt:lpstr>Imported Shares of Inputs</vt:lpstr>
      <vt:lpstr>India KLEMS database</vt:lpstr>
      <vt:lpstr>FoISaGPbE-NIbSEaSoGO</vt:lpstr>
      <vt:lpstr>'Supply  2015-16 '!Print_Area</vt:lpstr>
      <vt:lpstr>'Supply  2015-16 '!Print_Titles</vt:lpstr>
      <vt:lpstr>'Use bal 2015-16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</dc:creator>
  <cp:lastModifiedBy>Deepthi Swamy</cp:lastModifiedBy>
  <dcterms:created xsi:type="dcterms:W3CDTF">2019-06-26T23:14:13Z</dcterms:created>
  <dcterms:modified xsi:type="dcterms:W3CDTF">2020-02-21T16:56:47Z</dcterms:modified>
</cp:coreProperties>
</file>