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indst\TNRbI\"/>
    </mc:Choice>
  </mc:AlternateContent>
  <xr:revisionPtr revIDLastSave="0" documentId="13_ncr:1_{A9DACA48-1B4B-4F45-8FA6-E5E694716AA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EIA 24" sheetId="4" r:id="rId2"/>
    <sheet name="IESS growth rates" sheetId="5" r:id="rId3"/>
    <sheet name="India KLEMS DB" sheetId="6" r:id="rId4"/>
    <sheet name="Start Year Values" sheetId="8" r:id="rId5"/>
    <sheet name="TNRbI" sheetId="3" r:id="rId6"/>
  </sheets>
  <externalReferences>
    <externalReference r:id="rId7"/>
  </externalReferences>
  <definedNames>
    <definedName name="currency_conv">About!#REF!</definedName>
    <definedName name="Preferences.moneyunits">[1]Preferences!$C$9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8" l="1"/>
  <c r="L8" i="5" l="1"/>
  <c r="C36" i="5"/>
  <c r="C34" i="5"/>
  <c r="D36" i="5"/>
  <c r="E36" i="5"/>
  <c r="F36" i="5"/>
  <c r="G36" i="5"/>
  <c r="H36" i="5"/>
  <c r="D34" i="5"/>
  <c r="E34" i="5"/>
  <c r="F34" i="5"/>
  <c r="G34" i="5"/>
  <c r="H34" i="5"/>
  <c r="M8" i="5"/>
  <c r="N8" i="5"/>
  <c r="O8" i="5"/>
  <c r="F4" i="6" l="1"/>
  <c r="F5" i="6"/>
  <c r="G5" i="6" s="1"/>
  <c r="F6" i="6"/>
  <c r="F7" i="6"/>
  <c r="G7" i="6" s="1"/>
  <c r="F8" i="6"/>
  <c r="F9" i="6"/>
  <c r="G9" i="6" s="1"/>
  <c r="F10" i="6"/>
  <c r="G10" i="6" s="1"/>
  <c r="B5" i="8" s="1"/>
  <c r="B5" i="3" s="1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F11" i="6"/>
  <c r="G11" i="6" s="1"/>
  <c r="F12" i="6"/>
  <c r="F13" i="6"/>
  <c r="F14" i="6"/>
  <c r="F15" i="6"/>
  <c r="F16" i="6"/>
  <c r="F17" i="6"/>
  <c r="G17" i="6" s="1"/>
  <c r="F18" i="6"/>
  <c r="F19" i="6"/>
  <c r="G19" i="6" s="1"/>
  <c r="F20" i="6"/>
  <c r="F21" i="6"/>
  <c r="G21" i="6" s="1"/>
  <c r="F22" i="6"/>
  <c r="F23" i="6"/>
  <c r="G23" i="6" s="1"/>
  <c r="F24" i="6"/>
  <c r="F25" i="6"/>
  <c r="G25" i="6" s="1"/>
  <c r="F26" i="6"/>
  <c r="F27" i="6"/>
  <c r="G27" i="6" s="1"/>
  <c r="F28" i="6"/>
  <c r="F2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F3" i="6"/>
  <c r="G3" i="6" s="1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E3" i="6"/>
  <c r="G4" i="6"/>
  <c r="G6" i="6"/>
  <c r="G8" i="6"/>
  <c r="G12" i="6"/>
  <c r="B2" i="8" s="1"/>
  <c r="B2" i="3" s="1"/>
  <c r="G13" i="6"/>
  <c r="B4" i="8" s="1"/>
  <c r="B4" i="3" s="1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G14" i="6"/>
  <c r="G16" i="6"/>
  <c r="G18" i="6"/>
  <c r="G20" i="6"/>
  <c r="G22" i="6"/>
  <c r="G24" i="6"/>
  <c r="G26" i="6"/>
  <c r="G28" i="6"/>
  <c r="G29" i="6"/>
  <c r="G15" i="6"/>
  <c r="B9" i="8" l="1"/>
  <c r="AG4" i="3"/>
  <c r="AA4" i="3"/>
  <c r="AB4" i="3" s="1"/>
  <c r="AC4" i="3" s="1"/>
  <c r="AD4" i="3" s="1"/>
  <c r="AE4" i="3" s="1"/>
  <c r="AH4" i="3"/>
  <c r="AF4" i="3"/>
  <c r="B9" i="3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5" i="3"/>
  <c r="AH5" i="3"/>
  <c r="AG5" i="3"/>
  <c r="D26" i="5"/>
  <c r="H26" i="5"/>
  <c r="C30" i="5"/>
  <c r="D22" i="5"/>
  <c r="D33" i="5" s="1"/>
  <c r="E22" i="5"/>
  <c r="E33" i="5" s="1"/>
  <c r="F22" i="5"/>
  <c r="F33" i="5" s="1"/>
  <c r="G22" i="5"/>
  <c r="G33" i="5" s="1"/>
  <c r="H22" i="5"/>
  <c r="H33" i="5" s="1"/>
  <c r="D21" i="5"/>
  <c r="D32" i="5" s="1"/>
  <c r="E21" i="5"/>
  <c r="E32" i="5" s="1"/>
  <c r="F21" i="5"/>
  <c r="F32" i="5" s="1"/>
  <c r="G21" i="5"/>
  <c r="G32" i="5" s="1"/>
  <c r="H21" i="5"/>
  <c r="H32" i="5" s="1"/>
  <c r="D20" i="5"/>
  <c r="D31" i="5" s="1"/>
  <c r="E20" i="5"/>
  <c r="E31" i="5" s="1"/>
  <c r="F20" i="5"/>
  <c r="F31" i="5" s="1"/>
  <c r="G20" i="5"/>
  <c r="G31" i="5" s="1"/>
  <c r="H20" i="5"/>
  <c r="H31" i="5" s="1"/>
  <c r="D19" i="5"/>
  <c r="D30" i="5" s="1"/>
  <c r="E19" i="5"/>
  <c r="E30" i="5" s="1"/>
  <c r="F19" i="5"/>
  <c r="F30" i="5" s="1"/>
  <c r="G19" i="5"/>
  <c r="G30" i="5" s="1"/>
  <c r="H19" i="5"/>
  <c r="H30" i="5" s="1"/>
  <c r="D18" i="5"/>
  <c r="D29" i="5" s="1"/>
  <c r="E18" i="5"/>
  <c r="E29" i="5" s="1"/>
  <c r="F18" i="5"/>
  <c r="F29" i="5" s="1"/>
  <c r="G18" i="5"/>
  <c r="G29" i="5" s="1"/>
  <c r="H18" i="5"/>
  <c r="H29" i="5" s="1"/>
  <c r="D17" i="5"/>
  <c r="D28" i="5" s="1"/>
  <c r="E17" i="5"/>
  <c r="E28" i="5" s="1"/>
  <c r="F17" i="5"/>
  <c r="F28" i="5" s="1"/>
  <c r="G17" i="5"/>
  <c r="G28" i="5" s="1"/>
  <c r="H17" i="5"/>
  <c r="H28" i="5" s="1"/>
  <c r="D16" i="5"/>
  <c r="D27" i="5" s="1"/>
  <c r="E16" i="5"/>
  <c r="E27" i="5" s="1"/>
  <c r="F16" i="5"/>
  <c r="F27" i="5" s="1"/>
  <c r="G16" i="5"/>
  <c r="G27" i="5" s="1"/>
  <c r="H16" i="5"/>
  <c r="H27" i="5" s="1"/>
  <c r="C16" i="5"/>
  <c r="C27" i="5" s="1"/>
  <c r="C17" i="5"/>
  <c r="C28" i="5" s="1"/>
  <c r="C18" i="5"/>
  <c r="C29" i="5" s="1"/>
  <c r="C19" i="5"/>
  <c r="C20" i="5"/>
  <c r="C31" i="5" s="1"/>
  <c r="C21" i="5"/>
  <c r="C32" i="5" s="1"/>
  <c r="C22" i="5"/>
  <c r="C33" i="5" s="1"/>
  <c r="D15" i="5"/>
  <c r="E15" i="5"/>
  <c r="E26" i="5" s="1"/>
  <c r="F15" i="5"/>
  <c r="F26" i="5" s="1"/>
  <c r="G15" i="5"/>
  <c r="G26" i="5" s="1"/>
  <c r="H15" i="5"/>
  <c r="C15" i="5"/>
  <c r="C26" i="5" s="1"/>
  <c r="C2" i="3" s="1"/>
  <c r="D2" i="3" s="1"/>
  <c r="E2" i="3" s="1"/>
  <c r="F2" i="3" s="1"/>
  <c r="I11" i="5"/>
  <c r="AF9" i="3" l="1"/>
  <c r="AH9" i="3"/>
  <c r="G2" i="3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G9" i="3"/>
  <c r="AF2" i="3" l="1"/>
  <c r="AH2" i="3"/>
  <c r="AG2" i="3"/>
</calcChain>
</file>

<file path=xl/sharedStrings.xml><?xml version="1.0" encoding="utf-8"?>
<sst xmlns="http://schemas.openxmlformats.org/spreadsheetml/2006/main" count="323" uniqueCount="256">
  <si>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</si>
  <si>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</si>
  <si>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</si>
  <si>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</si>
  <si>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</si>
  <si>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</si>
  <si>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</si>
  <si>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</si>
  <si>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</si>
  <si>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</si>
  <si>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</si>
  <si>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</si>
  <si>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</si>
  <si>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</si>
  <si>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</si>
  <si>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</si>
  <si>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</si>
  <si>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</si>
  <si>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</si>
  <si>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</si>
  <si>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</si>
  <si>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</si>
  <si>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</si>
  <si>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</si>
  <si>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</si>
  <si>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</si>
  <si>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</si>
  <si>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</si>
  <si>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</si>
  <si>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</si>
  <si>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</si>
  <si>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</si>
  <si>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</si>
  <si>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</si>
  <si>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</si>
  <si>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</si>
  <si>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</si>
  <si>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</si>
  <si>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</si>
  <si>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</si>
  <si>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</si>
  <si>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</si>
  <si>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</si>
  <si>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</si>
  <si>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</si>
  <si>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</si>
  <si>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</si>
  <si>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</si>
  <si>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</si>
  <si>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</si>
  <si>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</si>
  <si>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</si>
  <si>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</si>
  <si>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</si>
  <si>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</si>
  <si>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</si>
  <si>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</si>
  <si>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</si>
  <si>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</si>
  <si>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</si>
  <si>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</si>
  <si>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</si>
  <si>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</si>
  <si>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</si>
  <si>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</si>
  <si>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</si>
  <si>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</si>
  <si>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</si>
  <si>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</si>
  <si>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</si>
  <si>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</si>
  <si>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</si>
  <si>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</si>
  <si>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</si>
  <si>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</si>
  <si>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</si>
  <si>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</si>
  <si>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</si>
  <si>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</si>
  <si>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</si>
  <si>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</si>
  <si>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</si>
  <si>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</si>
  <si>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</si>
  <si>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</si>
  <si>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</si>
  <si>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</si>
  <si>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</si>
  <si>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</si>
  <si>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</si>
  <si>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</si>
  <si>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</si>
  <si>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</si>
  <si>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</si>
  <si>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</si>
  <si>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</si>
  <si>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24. Industrial Sector Macroeconomic Indicators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</si>
  <si>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</si>
  <si>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</si>
  <si>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</si>
  <si>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</si>
  <si>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</si>
  <si>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</si>
  <si>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</si>
  <si>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</si>
  <si>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</si>
  <si>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</si>
  <si>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</si>
  <si>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This variable should contain the total revenue each industry earns by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</si>
  <si>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</si>
  <si>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</si>
  <si>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</si>
  <si>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</si>
  <si>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</si>
  <si>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</si>
  <si>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</si>
  <si>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</si>
  <si>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</si>
  <si>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</si>
  <si>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The "waste management" industry in the EPS doesn't have</t>
  </si>
  <si>
    <t>data in EIA AEO, and water treatment (the largest part of that industry)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</si>
  <si>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</si>
  <si>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</si>
  <si>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</si>
  <si>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</si>
  <si>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</si>
  <si>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</si>
  <si>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</si>
  <si>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</si>
  <si>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</si>
  <si>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</si>
  <si>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</si>
  <si>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</si>
  <si>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</si>
  <si>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</si>
  <si>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</si>
  <si>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</si>
  <si>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</si>
  <si>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</si>
  <si>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TNRbI Total Nonfuel Revenue by Industry</t>
  </si>
  <si>
    <t>Nonfuel Revenue ($)</t>
  </si>
  <si>
    <t>Production Levels of Industry( Assuming, whatever is consumed in the country is being produced in the country)</t>
  </si>
  <si>
    <t>Industry</t>
  </si>
  <si>
    <t>Cement</t>
  </si>
  <si>
    <t>Fertilizer</t>
  </si>
  <si>
    <t>Aluminium</t>
  </si>
  <si>
    <t>Iron and Steel</t>
  </si>
  <si>
    <t>Pulp and Paper</t>
  </si>
  <si>
    <t>Textile</t>
  </si>
  <si>
    <t>Chlor Alkali</t>
  </si>
  <si>
    <t>Others</t>
  </si>
  <si>
    <t>MT of Production</t>
  </si>
  <si>
    <t>Derived assumptions</t>
  </si>
  <si>
    <t>Period Growth Rates</t>
  </si>
  <si>
    <t>YoY Growth Rates</t>
  </si>
  <si>
    <t>Gross Output at current prices (in Crores of ₹)</t>
  </si>
  <si>
    <t>SL No</t>
  </si>
  <si>
    <t>Industry code</t>
  </si>
  <si>
    <t>KLEMS Industry Description</t>
  </si>
  <si>
    <t>2016-17</t>
  </si>
  <si>
    <t>AtB</t>
  </si>
  <si>
    <t>Agriculture,Hunting,Forestry and Fishing</t>
  </si>
  <si>
    <t>C</t>
  </si>
  <si>
    <t xml:space="preserve">Mining and Quarrying </t>
  </si>
  <si>
    <t>15t16</t>
  </si>
  <si>
    <t>Food Products,Beverages and Tobacco</t>
  </si>
  <si>
    <t>17t19</t>
  </si>
  <si>
    <t>Textiles, Textile Products, Leather and Footwear</t>
  </si>
  <si>
    <t>20</t>
  </si>
  <si>
    <t>Wood and Products of wood</t>
  </si>
  <si>
    <t>21t22</t>
  </si>
  <si>
    <t>Pulp, Paper,Paper products,Printing and Publishing</t>
  </si>
  <si>
    <t>23</t>
  </si>
  <si>
    <t>Coke, Refined Petroleum Products and Nuclear fuel</t>
  </si>
  <si>
    <t>24</t>
  </si>
  <si>
    <t xml:space="preserve">Chemicals and  Chemical Products </t>
  </si>
  <si>
    <t>25</t>
  </si>
  <si>
    <t xml:space="preserve">Rubber and Plastic Products </t>
  </si>
  <si>
    <t>26</t>
  </si>
  <si>
    <t xml:space="preserve">Other Non-Metallic Mineral Products </t>
  </si>
  <si>
    <t>27t28</t>
  </si>
  <si>
    <t>Basic Metals and Fabricated Metal Products</t>
  </si>
  <si>
    <t>29</t>
  </si>
  <si>
    <t xml:space="preserve">Machinery, nec. </t>
  </si>
  <si>
    <t>30t33</t>
  </si>
  <si>
    <t>Electrical and Optical Equipment</t>
  </si>
  <si>
    <t>34t35</t>
  </si>
  <si>
    <t xml:space="preserve">Transport Equipment </t>
  </si>
  <si>
    <t>36t37</t>
  </si>
  <si>
    <t>Manufacturing, nec; recycling</t>
  </si>
  <si>
    <t>E</t>
  </si>
  <si>
    <t xml:space="preserve">Electricity, Gas and Water Supply </t>
  </si>
  <si>
    <t>F</t>
  </si>
  <si>
    <t xml:space="preserve">Construction </t>
  </si>
  <si>
    <t>G</t>
  </si>
  <si>
    <t>Trade</t>
  </si>
  <si>
    <t>H</t>
  </si>
  <si>
    <t xml:space="preserve">Hotels and Restaurants </t>
  </si>
  <si>
    <t>60t63</t>
  </si>
  <si>
    <t xml:space="preserve">Transport and Storage </t>
  </si>
  <si>
    <t>64</t>
  </si>
  <si>
    <t>Post and Telecommunication</t>
  </si>
  <si>
    <t>J</t>
  </si>
  <si>
    <t>Financial Services</t>
  </si>
  <si>
    <t>71t74</t>
  </si>
  <si>
    <t>Business Service</t>
  </si>
  <si>
    <t>L</t>
  </si>
  <si>
    <t>Public Administration and Defense; Compulsory Social Security</t>
  </si>
  <si>
    <t>M</t>
  </si>
  <si>
    <t xml:space="preserve">Education </t>
  </si>
  <si>
    <t>N</t>
  </si>
  <si>
    <t xml:space="preserve">Health and Social Work </t>
  </si>
  <si>
    <t>70+O+P</t>
  </si>
  <si>
    <t>Other services</t>
  </si>
  <si>
    <t>Ruppees per dollar</t>
  </si>
  <si>
    <t>US CPI</t>
  </si>
  <si>
    <t>See cpi.xlsx for source info</t>
  </si>
  <si>
    <t>Multiply by to get 2012 Dollars</t>
  </si>
  <si>
    <t>See conversion factors.xlsx for source info</t>
  </si>
  <si>
    <t>2017 USD</t>
  </si>
  <si>
    <t>2012 USD</t>
  </si>
  <si>
    <t>2017 INR</t>
  </si>
  <si>
    <t>50% assumed as cement in the absence of breakdown of "Other Non-Metallic Mineral Products " category in India KLEMS DB</t>
  </si>
  <si>
    <t>50% assumed as Iron &amp; Steel in the absence of breakdown of "Basic Metals and Fabricated Metal Products " category in India KLEMS DB</t>
  </si>
  <si>
    <t>Growth Scenarios for Pumping Demand</t>
  </si>
  <si>
    <t>Demand Level</t>
  </si>
  <si>
    <t>2012-2022</t>
  </si>
  <si>
    <t>2022-2032</t>
  </si>
  <si>
    <t>2032-42</t>
  </si>
  <si>
    <t>2042-52</t>
  </si>
  <si>
    <t>Level 2</t>
  </si>
  <si>
    <t>(Agriculture - Tab XIV)</t>
  </si>
  <si>
    <t>(Industry - Tab XI)</t>
  </si>
  <si>
    <t>(avg of Fertilizer and Chlor Alkali)</t>
  </si>
  <si>
    <t>(avg of Pulp-Paper, Textile &amp; Others)</t>
  </si>
  <si>
    <t>Reserve Bank of India</t>
  </si>
  <si>
    <t>Measuring Productivity at the Industry Level – The India KLEMS Database</t>
  </si>
  <si>
    <t>https://www.rbi.org.in/Scripts/KLEMS.aspx</t>
  </si>
  <si>
    <t>Gross Output by Industry</t>
  </si>
  <si>
    <t>2019 (data for 2016-17)</t>
  </si>
  <si>
    <t>Gross Output tab</t>
  </si>
  <si>
    <t>NITI Aayog</t>
  </si>
  <si>
    <t>Future Year Scaling</t>
  </si>
  <si>
    <t>http://iess2047.gov.in/</t>
  </si>
  <si>
    <t>India Energy Security Scenarios v2 excel model</t>
  </si>
  <si>
    <t>Tabs XIV (agriculture); XI (industries)</t>
  </si>
  <si>
    <t>India Notes</t>
  </si>
  <si>
    <t>Base year Gross Output is available for the various industries for 2017 from the KLEMS India database.</t>
  </si>
  <si>
    <t xml:space="preserve">Similar to the US model, we exclude mining,  petroleum and nat gas, assuming them to largely be </t>
  </si>
  <si>
    <t>constituted of fuel-related revenue.</t>
  </si>
  <si>
    <t xml:space="preserve">Waste management is also excluded as it is not yet a profitable industry and largely operated by </t>
  </si>
  <si>
    <t xml:space="preserve">municipal bodies. </t>
  </si>
  <si>
    <t>For future year scaling, we assume the growth rates in the IESS level 2 trajectories for all Industries.</t>
  </si>
  <si>
    <t>For agriculture, we use the growth in demand for water pumping from the IESS model as a proxy</t>
  </si>
  <si>
    <t>for growth in output in the sector.</t>
  </si>
  <si>
    <t>70% assumed as Agriculture in the absence of breakdown of "Agriculture,Hunting,Forestry and Fishing " category in India KLEMS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</si>
</sst>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0.0000"/>
    <numFmt numFmtId="166" formatCode="_ * #,##0_ ;_ * \-#,##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0"/>
      <color theme="1"/>
      <name val="Cambria"/>
      <family val="2"/>
      <scheme val="major"/>
    </font>
    <font>
      <sz val="11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2"/>
      <color theme="1"/>
      <name val="Cambria"/>
      <family val="2"/>
      <scheme val="major"/>
    </font>
    <font>
      <b/>
      <i/>
      <sz val="11"/>
      <color theme="1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name val="Cambria"/>
      <family val="2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4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4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4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10" fillId="4" borderId="0" xfId="0" applyFont="1" applyFill="1"/>
    <xf numFmtId="0" fontId="10" fillId="4" borderId="5" xfId="0" applyFont="1" applyFill="1" applyBorder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right" vertical="center"/>
    </xf>
    <xf numFmtId="0" fontId="12" fillId="4" borderId="0" xfId="0" applyFont="1" applyFill="1"/>
    <xf numFmtId="165" fontId="0" fillId="0" borderId="0" xfId="0" applyNumberFormat="1"/>
    <xf numFmtId="0" fontId="12" fillId="4" borderId="6" xfId="0" applyFont="1" applyFill="1" applyBorder="1" applyAlignment="1">
      <alignment horizontal="right"/>
    </xf>
    <xf numFmtId="0" fontId="13" fillId="5" borderId="0" xfId="0" applyFont="1" applyFill="1" applyAlignment="1">
      <alignment horizontal="left" vertical="center" indent="1"/>
    </xf>
    <xf numFmtId="0" fontId="12" fillId="5" borderId="7" xfId="0" applyFont="1" applyFill="1" applyBorder="1" applyAlignment="1">
      <alignment vertical="center"/>
    </xf>
    <xf numFmtId="3" fontId="14" fillId="0" borderId="0" xfId="0" applyNumberFormat="1" applyFont="1"/>
    <xf numFmtId="3" fontId="16" fillId="6" borderId="0" xfId="10" applyNumberFormat="1" applyFont="1" applyFill="1"/>
    <xf numFmtId="3" fontId="17" fillId="6" borderId="0" xfId="10" applyNumberFormat="1" applyFont="1" applyFill="1"/>
    <xf numFmtId="3" fontId="18" fillId="0" borderId="0" xfId="0" applyNumberFormat="1" applyFont="1"/>
    <xf numFmtId="3" fontId="18" fillId="0" borderId="0" xfId="0" quotePrefix="1" applyNumberFormat="1" applyFont="1"/>
    <xf numFmtId="3" fontId="18" fillId="0" borderId="8" xfId="0" applyNumberFormat="1" applyFont="1" applyBorder="1"/>
    <xf numFmtId="166" fontId="19" fillId="0" borderId="0" xfId="9" applyNumberFormat="1" applyFont="1"/>
    <xf numFmtId="0" fontId="2" fillId="7" borderId="0" xfId="0" applyFont="1" applyFill="1"/>
    <xf numFmtId="0" fontId="0" fillId="7" borderId="0" xfId="0" applyFill="1"/>
    <xf numFmtId="0" fontId="20" fillId="0" borderId="0" xfId="0" applyFont="1" applyFill="1"/>
    <xf numFmtId="0" fontId="0" fillId="0" borderId="0" xfId="0" applyFill="1"/>
    <xf numFmtId="43" fontId="0" fillId="0" borderId="0" xfId="0" applyNumberFormat="1"/>
    <xf numFmtId="2" fontId="0" fillId="0" borderId="0" xfId="0" applyNumberFormat="1"/>
    <xf numFmtId="0" fontId="20" fillId="0" borderId="0" xfId="0" applyFont="1"/>
    <xf numFmtId="0" fontId="21" fillId="4" borderId="0" xfId="0" applyFont="1" applyFill="1" applyAlignment="1">
      <alignment vertical="center"/>
    </xf>
    <xf numFmtId="0" fontId="22" fillId="4" borderId="9" xfId="0" applyFont="1" applyFill="1" applyBorder="1" applyAlignment="1">
      <alignment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4" fontId="21" fillId="4" borderId="12" xfId="9" applyNumberFormat="1" applyFon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64" fontId="0" fillId="4" borderId="14" xfId="0" applyNumberFormat="1" applyFill="1" applyBorder="1" applyAlignment="1">
      <alignment vertical="center"/>
    </xf>
    <xf numFmtId="164" fontId="0" fillId="4" borderId="15" xfId="0" applyNumberFormat="1" applyFill="1" applyBorder="1" applyAlignment="1">
      <alignment vertical="center"/>
    </xf>
    <xf numFmtId="0" fontId="2" fillId="8" borderId="0" xfId="0" applyFont="1" applyFill="1"/>
    <xf numFmtId="0" fontId="23" fillId="0" borderId="0" xfId="1" applyFont="1"/>
    <xf numFmtId="0" fontId="0" fillId="0" borderId="0" xfId="0" applyAlignment="1">
      <alignment wrapText="1"/>
    </xf>
    <xf numFmtId="0" fontId="4" fillId="0" borderId="1" xfId="3" applyFont="1" applyFill="1" applyBorder="1" applyAlignment="1">
      <alignment wrapText="1"/>
    </xf>
  </cellXfs>
  <cellStyles count="11">
    <cellStyle name="Body: normal cell" xfId="5" xr:uid="{00000000-0005-0000-0000-000000000000}"/>
    <cellStyle name="Comma" xfId="9" builtinId="3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1" builtinId="8"/>
    <cellStyle name="Normal" xfId="0" builtinId="0"/>
    <cellStyle name="Normal 2" xfId="2" xr:uid="{00000000-0005-0000-0000-000006000000}"/>
    <cellStyle name="Normal_Template-EUKLEMS-output" xfId="10" xr:uid="{7EDA8E80-0E11-4A3A-A263-57863A888204}"/>
    <cellStyle name="Parent row" xfId="4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9">
          <cell r="C9" t="str">
            <v>INR Trillion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A4" workbookViewId="0">
      <selection activeCell="B12" sqref="B12"/>
    </sheetView>
  </sheetViews>
  <sheetFormatPr defaultRowHeight="15" x14ac:dyDescent="0.25"/>
  <cols>
    <col min="1" max="1" width="24.28515625" customWidth="1"/>
    <col min="2" max="2" width="64.140625" customWidth="1"/>
    <col min="4" max="4" width="55.5703125" customWidth="1"/>
  </cols>
  <sheetData>
    <row r="1" spans="1:4" x14ac:dyDescent="0.25">
      <c r="A1" s="1" t="s">
        <v>139</v>
      </c>
    </row>
    <row r="3" spans="1:4" x14ac:dyDescent="0.25">
      <c r="A3" s="1" t="s">
        <v>0</v>
      </c>
      <c r="B3" s="64" t="s">
        <v>238</v>
      </c>
      <c r="D3" s="64" t="s">
        <v>242</v>
      </c>
    </row>
    <row r="4" spans="1:4" x14ac:dyDescent="0.25">
      <c r="B4" t="s">
        <v>235</v>
      </c>
      <c r="D4" s="2" t="s">
        <v>241</v>
      </c>
    </row>
    <row r="5" spans="1:4" x14ac:dyDescent="0.25">
      <c r="B5" s="2" t="s">
        <v>239</v>
      </c>
      <c r="D5" s="2">
        <v>2015</v>
      </c>
    </row>
    <row r="6" spans="1:4" x14ac:dyDescent="0.25">
      <c r="B6" t="s">
        <v>236</v>
      </c>
      <c r="D6" s="66" t="s">
        <v>244</v>
      </c>
    </row>
    <row r="7" spans="1:4" x14ac:dyDescent="0.25">
      <c r="B7" s="3" t="s">
        <v>237</v>
      </c>
      <c r="D7" s="66" t="s">
        <v>243</v>
      </c>
    </row>
    <row r="8" spans="1:4" x14ac:dyDescent="0.25">
      <c r="B8" s="65" t="s">
        <v>240</v>
      </c>
      <c r="D8" t="s">
        <v>245</v>
      </c>
    </row>
    <row r="9" spans="1:4" x14ac:dyDescent="0.25">
      <c r="B9" s="65"/>
    </row>
    <row r="10" spans="1:4" x14ac:dyDescent="0.25">
      <c r="A10" s="1" t="s">
        <v>1</v>
      </c>
      <c r="D10" s="1" t="s">
        <v>246</v>
      </c>
    </row>
    <row r="11" spans="1:4" x14ac:dyDescent="0.25">
      <c r="A11" t="s">
        <v>108</v>
      </c>
      <c r="D11" t="s">
        <v>247</v>
      </c>
    </row>
    <row r="12" spans="1:4" x14ac:dyDescent="0.25">
      <c r="A12" t="s">
        <v>125</v>
      </c>
      <c r="D12" t="s">
        <v>248</v>
      </c>
    </row>
    <row r="13" spans="1:4" x14ac:dyDescent="0.25">
      <c r="A13" t="s">
        <v>126</v>
      </c>
      <c r="D13" t="s">
        <v>249</v>
      </c>
    </row>
    <row r="14" spans="1:4" x14ac:dyDescent="0.25">
      <c r="A14" t="s">
        <v>129</v>
      </c>
    </row>
    <row r="15" spans="1:4" x14ac:dyDescent="0.25">
      <c r="D15" t="s">
        <v>250</v>
      </c>
    </row>
    <row r="16" spans="1:4" x14ac:dyDescent="0.25">
      <c r="A16" t="s">
        <v>109</v>
      </c>
      <c r="D16" t="s">
        <v>251</v>
      </c>
    </row>
    <row r="17" spans="1:4" x14ac:dyDescent="0.25">
      <c r="A17" t="s">
        <v>110</v>
      </c>
    </row>
    <row r="18" spans="1:4" x14ac:dyDescent="0.25">
      <c r="A18" t="s">
        <v>111</v>
      </c>
      <c r="D18" t="s">
        <v>252</v>
      </c>
    </row>
    <row r="19" spans="1:4" x14ac:dyDescent="0.25">
      <c r="A19" t="s">
        <v>112</v>
      </c>
      <c r="D19" t="s">
        <v>253</v>
      </c>
    </row>
    <row r="20" spans="1:4" x14ac:dyDescent="0.25">
      <c r="D20" t="s">
        <v>254</v>
      </c>
    </row>
    <row r="21" spans="1:4" x14ac:dyDescent="0.25">
      <c r="A21" t="s">
        <v>127</v>
      </c>
    </row>
    <row r="22" spans="1:4" x14ac:dyDescent="0.25">
      <c r="A22" t="s">
        <v>128</v>
      </c>
    </row>
    <row r="23" spans="1:4" x14ac:dyDescent="0.25">
      <c r="A23" t="s">
        <v>130</v>
      </c>
    </row>
    <row r="24" spans="1:4" x14ac:dyDescent="0.25">
      <c r="A24" t="s">
        <v>131</v>
      </c>
    </row>
    <row r="25" spans="1:4" x14ac:dyDescent="0.25">
      <c r="A25" t="s">
        <v>132</v>
      </c>
    </row>
    <row r="26" spans="1:4" x14ac:dyDescent="0.25">
      <c r="A26" t="s">
        <v>133</v>
      </c>
    </row>
    <row r="27" spans="1:4" x14ac:dyDescent="0.25">
      <c r="A27" t="s">
        <v>134</v>
      </c>
    </row>
    <row r="29" spans="1:4" x14ac:dyDescent="0.25">
      <c r="A29" t="s">
        <v>135</v>
      </c>
    </row>
    <row r="30" spans="1:4" x14ac:dyDescent="0.25">
      <c r="A30" t="s">
        <v>136</v>
      </c>
    </row>
    <row r="31" spans="1:4" x14ac:dyDescent="0.25">
      <c r="A31" t="s">
        <v>137</v>
      </c>
    </row>
    <row r="32" spans="1:4" x14ac:dyDescent="0.25">
      <c r="A32" t="s">
        <v>138</v>
      </c>
    </row>
    <row r="34" spans="1:3" x14ac:dyDescent="0.25">
      <c r="A34" t="s">
        <v>113</v>
      </c>
    </row>
    <row r="35" spans="1:3" x14ac:dyDescent="0.25">
      <c r="A35" t="s">
        <v>114</v>
      </c>
    </row>
    <row r="36" spans="1:3" x14ac:dyDescent="0.25">
      <c r="A36" t="s">
        <v>115</v>
      </c>
    </row>
    <row r="37" spans="1:3" x14ac:dyDescent="0.25">
      <c r="A37" t="s">
        <v>116</v>
      </c>
    </row>
    <row r="38" spans="1:3" x14ac:dyDescent="0.25">
      <c r="A38" t="s">
        <v>117</v>
      </c>
    </row>
    <row r="39" spans="1:3" x14ac:dyDescent="0.25">
      <c r="A39" t="s">
        <v>118</v>
      </c>
    </row>
    <row r="41" spans="1:3" x14ac:dyDescent="0.25">
      <c r="A41" t="s">
        <v>119</v>
      </c>
    </row>
    <row r="42" spans="1:3" x14ac:dyDescent="0.25">
      <c r="A42" t="s">
        <v>120</v>
      </c>
    </row>
    <row r="43" spans="1:3" x14ac:dyDescent="0.25">
      <c r="A43" t="s">
        <v>121</v>
      </c>
    </row>
    <row r="44" spans="1:3" x14ac:dyDescent="0.25">
      <c r="A44" t="s">
        <v>122</v>
      </c>
    </row>
    <row r="45" spans="1:3" x14ac:dyDescent="0.25">
      <c r="A45" t="s">
        <v>123</v>
      </c>
    </row>
    <row r="47" spans="1:3" x14ac:dyDescent="0.25">
      <c r="A47" s="1" t="s">
        <v>124</v>
      </c>
    </row>
    <row r="48" spans="1:3" x14ac:dyDescent="0.25">
      <c r="A48" s="48" t="s">
        <v>214</v>
      </c>
      <c r="B48" s="50" t="s">
        <v>218</v>
      </c>
      <c r="C48" s="51"/>
    </row>
    <row r="50" spans="1:2" x14ac:dyDescent="0.25">
      <c r="A50" s="49">
        <v>2017</v>
      </c>
      <c r="B50" s="49">
        <v>63.92</v>
      </c>
    </row>
    <row r="52" spans="1:2" x14ac:dyDescent="0.25">
      <c r="A52" s="48" t="s">
        <v>215</v>
      </c>
      <c r="B52" s="50" t="s">
        <v>216</v>
      </c>
    </row>
    <row r="53" spans="1:2" x14ac:dyDescent="0.25">
      <c r="B53" s="1" t="s">
        <v>217</v>
      </c>
    </row>
    <row r="54" spans="1:2" x14ac:dyDescent="0.25">
      <c r="A54" s="49">
        <v>2017</v>
      </c>
      <c r="B54" s="49">
        <v>0.93665959530026111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7" ht="15" customHeight="1" thickBot="1" x14ac:dyDescent="0.25">
      <c r="B1" s="15" t="s">
        <v>107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2"/>
    <row r="3" spans="1:37" ht="15" customHeight="1" x14ac:dyDescent="0.2">
      <c r="C3" s="17" t="s">
        <v>106</v>
      </c>
      <c r="D3" s="17" t="s">
        <v>105</v>
      </c>
      <c r="E3" s="17"/>
      <c r="F3" s="17"/>
      <c r="G3" s="17"/>
    </row>
    <row r="4" spans="1:37" ht="15" customHeight="1" x14ac:dyDescent="0.2">
      <c r="C4" s="17" t="s">
        <v>104</v>
      </c>
      <c r="D4" s="17" t="s">
        <v>103</v>
      </c>
      <c r="E4" s="17"/>
      <c r="F4" s="17"/>
      <c r="G4" s="17" t="s">
        <v>102</v>
      </c>
    </row>
    <row r="5" spans="1:37" ht="15" customHeight="1" x14ac:dyDescent="0.2">
      <c r="C5" s="17" t="s">
        <v>101</v>
      </c>
      <c r="D5" s="17" t="s">
        <v>100</v>
      </c>
      <c r="E5" s="17"/>
      <c r="F5" s="17"/>
      <c r="G5" s="17"/>
    </row>
    <row r="6" spans="1:37" ht="15" customHeight="1" x14ac:dyDescent="0.2">
      <c r="C6" s="17" t="s">
        <v>99</v>
      </c>
      <c r="D6" s="17"/>
      <c r="E6" s="17" t="s">
        <v>98</v>
      </c>
      <c r="F6" s="17"/>
      <c r="G6" s="17"/>
    </row>
    <row r="10" spans="1:37" ht="15" customHeight="1" x14ac:dyDescent="0.25">
      <c r="A10" s="9" t="s">
        <v>97</v>
      </c>
      <c r="B10" s="16" t="s">
        <v>96</v>
      </c>
    </row>
    <row r="11" spans="1:37" ht="15" customHeight="1" x14ac:dyDescent="0.2">
      <c r="B11" s="15" t="s">
        <v>2</v>
      </c>
    </row>
    <row r="12" spans="1:37" ht="15" customHeight="1" x14ac:dyDescent="0.2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 x14ac:dyDescent="0.25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2"/>
    <row r="15" spans="1:37" ht="15" customHeight="1" x14ac:dyDescent="0.2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 x14ac:dyDescent="0.2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 x14ac:dyDescent="0.2">
      <c r="B19" s="8" t="s">
        <v>89</v>
      </c>
    </row>
    <row r="21" spans="1:37" ht="15" customHeight="1" x14ac:dyDescent="0.2">
      <c r="B21" s="8" t="s">
        <v>88</v>
      </c>
    </row>
    <row r="22" spans="1:37" ht="15" customHeight="1" x14ac:dyDescent="0.25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 x14ac:dyDescent="0.25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 x14ac:dyDescent="0.25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 x14ac:dyDescent="0.2">
      <c r="B26" s="8" t="s">
        <v>83</v>
      </c>
    </row>
    <row r="27" spans="1:37" ht="15" customHeight="1" x14ac:dyDescent="0.25">
      <c r="A27" s="9" t="s">
        <v>82</v>
      </c>
      <c r="B27" s="1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 x14ac:dyDescent="0.25">
      <c r="A28" s="9" t="s">
        <v>80</v>
      </c>
      <c r="B28" s="1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 x14ac:dyDescent="0.25">
      <c r="A29" s="9" t="s">
        <v>78</v>
      </c>
      <c r="B29" s="1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 x14ac:dyDescent="0.25">
      <c r="A30" s="9" t="s">
        <v>76</v>
      </c>
      <c r="B30" s="1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 x14ac:dyDescent="0.25">
      <c r="A31" s="9" t="s">
        <v>74</v>
      </c>
      <c r="B31" s="1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 x14ac:dyDescent="0.25">
      <c r="A32" s="9" t="s">
        <v>72</v>
      </c>
      <c r="B32" s="1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 x14ac:dyDescent="0.25">
      <c r="A33" s="9" t="s">
        <v>70</v>
      </c>
      <c r="B33" s="1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 x14ac:dyDescent="0.25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 x14ac:dyDescent="0.25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 x14ac:dyDescent="0.25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 x14ac:dyDescent="0.25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 x14ac:dyDescent="0.25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 x14ac:dyDescent="0.25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 x14ac:dyDescent="0.25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 x14ac:dyDescent="0.25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 x14ac:dyDescent="0.25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 x14ac:dyDescent="0.25">
      <c r="A43" s="19" t="s">
        <v>50</v>
      </c>
      <c r="B43" s="20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 x14ac:dyDescent="0.25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 x14ac:dyDescent="0.25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 x14ac:dyDescent="0.25">
      <c r="A46" s="19" t="s">
        <v>44</v>
      </c>
      <c r="B46" s="20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 x14ac:dyDescent="0.25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 x14ac:dyDescent="0.25">
      <c r="A48" s="19" t="s">
        <v>40</v>
      </c>
      <c r="B48" s="20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 x14ac:dyDescent="0.25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 x14ac:dyDescent="0.25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 x14ac:dyDescent="0.25">
      <c r="A51" s="19" t="s">
        <v>34</v>
      </c>
      <c r="B51" s="20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 x14ac:dyDescent="0.25">
      <c r="A52" s="19" t="s">
        <v>32</v>
      </c>
      <c r="B52" s="20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 x14ac:dyDescent="0.25">
      <c r="A53" s="9" t="s">
        <v>30</v>
      </c>
      <c r="B53" s="1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 x14ac:dyDescent="0.25">
      <c r="A54" s="9" t="s">
        <v>28</v>
      </c>
      <c r="B54" s="1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 x14ac:dyDescent="0.25">
      <c r="A55" s="9" t="s">
        <v>26</v>
      </c>
      <c r="B55" s="1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 x14ac:dyDescent="0.25">
      <c r="A56" s="9" t="s">
        <v>24</v>
      </c>
      <c r="B56" s="1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 x14ac:dyDescent="0.25">
      <c r="A57" s="9" t="s">
        <v>22</v>
      </c>
      <c r="B57" s="1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 x14ac:dyDescent="0.25">
      <c r="A58" s="9" t="s">
        <v>20</v>
      </c>
      <c r="B58" s="1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 x14ac:dyDescent="0.2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 x14ac:dyDescent="0.25"/>
    <row r="62" spans="1:37" ht="15" customHeight="1" x14ac:dyDescent="0.2">
      <c r="B62" s="67" t="s">
        <v>16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ht="15" customHeight="1" x14ac:dyDescent="0.2">
      <c r="B63" s="5" t="s">
        <v>15</v>
      </c>
    </row>
    <row r="64" spans="1:37" ht="15" customHeight="1" x14ac:dyDescent="0.2">
      <c r="B64" s="5" t="s">
        <v>14</v>
      </c>
    </row>
    <row r="65" spans="2:2" ht="15" customHeight="1" x14ac:dyDescent="0.2">
      <c r="B65" s="5" t="s">
        <v>13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9E4E-4AB6-48A2-8A45-F5D4B8DF8998}">
  <dimension ref="A1:O37"/>
  <sheetViews>
    <sheetView workbookViewId="0">
      <selection activeCell="O8" sqref="O8"/>
    </sheetView>
  </sheetViews>
  <sheetFormatPr defaultRowHeight="15" x14ac:dyDescent="0.25"/>
  <cols>
    <col min="1" max="1" width="17.140625" customWidth="1"/>
    <col min="2" max="7" width="9.28515625" bestFit="1" customWidth="1"/>
    <col min="8" max="8" width="9.5703125" bestFit="1" customWidth="1"/>
    <col min="9" max="9" width="17.28515625" customWidth="1"/>
    <col min="11" max="11" width="15.85546875" customWidth="1"/>
    <col min="12" max="12" width="14.5703125" customWidth="1"/>
    <col min="13" max="13" width="12.7109375" customWidth="1"/>
    <col min="14" max="14" width="11.7109375" customWidth="1"/>
    <col min="15" max="15" width="11.85546875" customWidth="1"/>
  </cols>
  <sheetData>
    <row r="1" spans="1:15" ht="15.75" x14ac:dyDescent="0.25">
      <c r="A1" s="39" t="s">
        <v>152</v>
      </c>
      <c r="B1" s="40"/>
      <c r="C1" s="54" t="s">
        <v>232</v>
      </c>
      <c r="K1" s="39" t="s">
        <v>152</v>
      </c>
      <c r="L1" s="40"/>
      <c r="M1" s="54" t="s">
        <v>231</v>
      </c>
    </row>
    <row r="2" spans="1:15" x14ac:dyDescent="0.25">
      <c r="A2" s="29" t="s">
        <v>141</v>
      </c>
      <c r="B2" s="29"/>
      <c r="C2" s="29"/>
      <c r="D2" s="29"/>
      <c r="E2" s="29"/>
      <c r="F2" s="29"/>
      <c r="G2" s="29"/>
      <c r="H2" s="29"/>
      <c r="I2" s="29"/>
      <c r="K2" s="55" t="s">
        <v>224</v>
      </c>
      <c r="L2" s="55"/>
      <c r="M2" s="55"/>
      <c r="N2" s="55"/>
    </row>
    <row r="3" spans="1:15" x14ac:dyDescent="0.25">
      <c r="A3" s="30" t="s">
        <v>142</v>
      </c>
      <c r="B3" s="35">
        <v>2017</v>
      </c>
      <c r="C3" s="35">
        <v>2022</v>
      </c>
      <c r="D3" s="35">
        <v>2027</v>
      </c>
      <c r="E3" s="35">
        <v>2032</v>
      </c>
      <c r="F3" s="35">
        <v>2037</v>
      </c>
      <c r="G3" s="35">
        <v>2042</v>
      </c>
      <c r="H3" s="35">
        <v>2047</v>
      </c>
      <c r="K3" s="56" t="s">
        <v>225</v>
      </c>
      <c r="L3" s="57" t="s">
        <v>226</v>
      </c>
      <c r="M3" s="58" t="s">
        <v>227</v>
      </c>
      <c r="N3" s="59" t="s">
        <v>228</v>
      </c>
      <c r="O3" s="60" t="s">
        <v>229</v>
      </c>
    </row>
    <row r="4" spans="1:15" x14ac:dyDescent="0.25">
      <c r="A4" s="31" t="s">
        <v>143</v>
      </c>
      <c r="B4" s="37">
        <v>256.72710341881253</v>
      </c>
      <c r="C4" s="37">
        <v>339.88390268513842</v>
      </c>
      <c r="D4" s="37">
        <v>461.44227908106046</v>
      </c>
      <c r="E4" s="37">
        <v>625.33477993704878</v>
      </c>
      <c r="F4" s="37">
        <v>805.60534521496425</v>
      </c>
      <c r="G4" s="37">
        <v>946.23381421290367</v>
      </c>
      <c r="H4" s="37">
        <v>1041.9578575223438</v>
      </c>
      <c r="I4" s="36" t="s">
        <v>151</v>
      </c>
      <c r="K4" s="61" t="s">
        <v>230</v>
      </c>
      <c r="L4" s="62">
        <v>7.0000000000000007E-2</v>
      </c>
      <c r="M4" s="62">
        <v>0.05</v>
      </c>
      <c r="N4" s="62">
        <v>2.5000000000000001E-2</v>
      </c>
      <c r="O4" s="63">
        <v>1.4999999999999999E-2</v>
      </c>
    </row>
    <row r="5" spans="1:15" x14ac:dyDescent="0.25">
      <c r="A5" s="31" t="s">
        <v>144</v>
      </c>
      <c r="B5" s="37">
        <v>33.656139767011304</v>
      </c>
      <c r="C5" s="37">
        <v>35.886516668721207</v>
      </c>
      <c r="D5" s="37">
        <v>36.80309399789256</v>
      </c>
      <c r="E5" s="37">
        <v>37.026970613068343</v>
      </c>
      <c r="F5" s="37">
        <v>37.06953803246342</v>
      </c>
      <c r="G5" s="37">
        <v>37.07183116012142</v>
      </c>
      <c r="H5" s="37">
        <v>37.071986141944244</v>
      </c>
    </row>
    <row r="6" spans="1:15" x14ac:dyDescent="0.25">
      <c r="A6" s="31" t="s">
        <v>145</v>
      </c>
      <c r="B6" s="37">
        <v>2.1959705749573928</v>
      </c>
      <c r="C6" s="37">
        <v>3.3460578477492464</v>
      </c>
      <c r="D6" s="37">
        <v>5.5713711653206479</v>
      </c>
      <c r="E6" s="37">
        <v>9.731922535506266</v>
      </c>
      <c r="F6" s="37">
        <v>16.865115551279647</v>
      </c>
      <c r="G6" s="37">
        <v>24.863589297431034</v>
      </c>
      <c r="H6" s="37">
        <v>32.882289218356952</v>
      </c>
      <c r="K6" s="1" t="s">
        <v>154</v>
      </c>
    </row>
    <row r="7" spans="1:15" x14ac:dyDescent="0.25">
      <c r="A7" s="31" t="s">
        <v>146</v>
      </c>
      <c r="B7" s="37">
        <v>128.31070000000008</v>
      </c>
      <c r="C7" s="37">
        <v>198.53630000000013</v>
      </c>
      <c r="D7" s="37">
        <v>284.79010000000028</v>
      </c>
      <c r="E7" s="37">
        <v>388.24640000000028</v>
      </c>
      <c r="F7" s="37">
        <v>491.47440000000023</v>
      </c>
      <c r="G7" s="37">
        <v>581.64420000000007</v>
      </c>
      <c r="H7" s="37">
        <v>654.45489999999995</v>
      </c>
      <c r="K7" s="30" t="s">
        <v>11</v>
      </c>
      <c r="L7" s="35">
        <v>2022</v>
      </c>
      <c r="M7" s="35">
        <v>2032</v>
      </c>
      <c r="N7" s="35">
        <v>2042</v>
      </c>
      <c r="O7" s="35">
        <v>2052</v>
      </c>
    </row>
    <row r="8" spans="1:15" x14ac:dyDescent="0.25">
      <c r="A8" s="32" t="s">
        <v>147</v>
      </c>
      <c r="B8" s="37">
        <v>14.976059507550758</v>
      </c>
      <c r="C8" s="37">
        <v>23.468437029632838</v>
      </c>
      <c r="D8" s="37">
        <v>36.776532327222064</v>
      </c>
      <c r="E8" s="37">
        <v>44.108713043241735</v>
      </c>
      <c r="F8" s="37">
        <v>52.902719294470359</v>
      </c>
      <c r="G8" s="37">
        <v>63.449996965584518</v>
      </c>
      <c r="H8" s="37">
        <v>76.100097851746739</v>
      </c>
      <c r="L8">
        <f>L4/10</f>
        <v>7.000000000000001E-3</v>
      </c>
      <c r="M8">
        <f t="shared" ref="M8:O8" si="0">M4/10</f>
        <v>5.0000000000000001E-3</v>
      </c>
      <c r="N8">
        <f t="shared" si="0"/>
        <v>2.5000000000000001E-3</v>
      </c>
      <c r="O8">
        <f t="shared" si="0"/>
        <v>1.5E-3</v>
      </c>
    </row>
    <row r="9" spans="1:15" x14ac:dyDescent="0.25">
      <c r="A9" s="32" t="s">
        <v>148</v>
      </c>
      <c r="B9" s="37">
        <v>3.7139549926834903</v>
      </c>
      <c r="C9" s="37">
        <v>4.1899556258102022</v>
      </c>
      <c r="D9" s="37">
        <v>4.7269630840555239</v>
      </c>
      <c r="E9" s="37">
        <v>5.3327963333031878</v>
      </c>
      <c r="F9" s="37">
        <v>6.0162764605499675</v>
      </c>
      <c r="G9" s="37">
        <v>6.4493739601193036</v>
      </c>
      <c r="H9" s="37">
        <v>6.9136491233753352</v>
      </c>
    </row>
    <row r="10" spans="1:15" x14ac:dyDescent="0.25">
      <c r="A10" s="33" t="s">
        <v>149</v>
      </c>
      <c r="B10" s="37">
        <v>2.4998014966973412</v>
      </c>
      <c r="C10" s="37">
        <v>2.7778878392423856</v>
      </c>
      <c r="D10" s="37">
        <v>3.0869094436521212</v>
      </c>
      <c r="E10" s="37">
        <v>3.3749145348269534</v>
      </c>
      <c r="F10" s="37">
        <v>3.6897901688721615</v>
      </c>
      <c r="G10" s="37">
        <v>4.0340433364496242</v>
      </c>
      <c r="H10" s="37">
        <v>4.4104149275588354</v>
      </c>
    </row>
    <row r="11" spans="1:15" x14ac:dyDescent="0.25">
      <c r="A11" s="34" t="s">
        <v>150</v>
      </c>
      <c r="B11" s="37">
        <v>8.498698210292541E-3</v>
      </c>
      <c r="C11" s="37">
        <v>1.30788475476538E-2</v>
      </c>
      <c r="D11" s="37">
        <v>1.9935148743743303E-2</v>
      </c>
      <c r="E11" s="37">
        <v>2.9602716582707501E-2</v>
      </c>
      <c r="F11" s="37">
        <v>4.81777671435221E-2</v>
      </c>
      <c r="G11" s="37">
        <v>7.8024264265306009E-2</v>
      </c>
      <c r="H11" s="37">
        <v>0.11650309050212</v>
      </c>
      <c r="I11" s="38" t="str">
        <f>Preferences.moneyunits</f>
        <v>INR Trillion</v>
      </c>
    </row>
    <row r="13" spans="1:15" x14ac:dyDescent="0.25">
      <c r="A13" s="1" t="s">
        <v>153</v>
      </c>
    </row>
    <row r="14" spans="1:15" x14ac:dyDescent="0.25">
      <c r="A14" s="30" t="s">
        <v>142</v>
      </c>
      <c r="B14" s="35">
        <v>2017</v>
      </c>
      <c r="C14" s="35">
        <v>2022</v>
      </c>
      <c r="D14" s="35">
        <v>2027</v>
      </c>
      <c r="E14" s="35">
        <v>2032</v>
      </c>
      <c r="F14" s="35">
        <v>2037</v>
      </c>
      <c r="G14" s="35">
        <v>2042</v>
      </c>
      <c r="H14" s="35">
        <v>2047</v>
      </c>
    </row>
    <row r="15" spans="1:15" x14ac:dyDescent="0.25">
      <c r="A15" s="31" t="s">
        <v>143</v>
      </c>
      <c r="C15">
        <f>(C4-B4)/B4</f>
        <v>0.32391125891631239</v>
      </c>
      <c r="D15">
        <f t="shared" ref="D15:H15" si="1">(D4-C4)/C4</f>
        <v>0.35764675948343239</v>
      </c>
      <c r="E15">
        <f t="shared" si="1"/>
        <v>0.35517443521294179</v>
      </c>
      <c r="F15">
        <f t="shared" si="1"/>
        <v>0.28827848867779743</v>
      </c>
      <c r="G15">
        <f t="shared" si="1"/>
        <v>0.17456248252724132</v>
      </c>
      <c r="H15">
        <f t="shared" si="1"/>
        <v>0.10116320286975301</v>
      </c>
    </row>
    <row r="16" spans="1:15" x14ac:dyDescent="0.25">
      <c r="A16" s="31" t="s">
        <v>144</v>
      </c>
      <c r="C16">
        <f t="shared" ref="C16:H22" si="2">(C5-B5)/B5</f>
        <v>6.6269540034892785E-2</v>
      </c>
      <c r="D16">
        <f t="shared" si="2"/>
        <v>2.5540994620139462E-2</v>
      </c>
      <c r="E16">
        <f t="shared" si="2"/>
        <v>6.0830922310119552E-3</v>
      </c>
      <c r="F16">
        <f t="shared" si="2"/>
        <v>1.149632786325034E-3</v>
      </c>
      <c r="G16">
        <f t="shared" si="2"/>
        <v>6.1860162810537669E-5</v>
      </c>
      <c r="H16">
        <f t="shared" si="2"/>
        <v>4.1805818049488826E-6</v>
      </c>
    </row>
    <row r="17" spans="1:8" x14ac:dyDescent="0.25">
      <c r="A17" s="31" t="s">
        <v>145</v>
      </c>
      <c r="C17">
        <f t="shared" si="2"/>
        <v>0.5237261764375728</v>
      </c>
      <c r="D17">
        <f t="shared" si="2"/>
        <v>0.66505524376043801</v>
      </c>
      <c r="E17">
        <f t="shared" si="2"/>
        <v>0.74677332504487104</v>
      </c>
      <c r="F17">
        <f t="shared" si="2"/>
        <v>0.73296853625256519</v>
      </c>
      <c r="G17">
        <f t="shared" si="2"/>
        <v>0.47426142571222996</v>
      </c>
      <c r="H17">
        <f t="shared" si="2"/>
        <v>0.3225077371172001</v>
      </c>
    </row>
    <row r="18" spans="1:8" x14ac:dyDescent="0.25">
      <c r="A18" s="31" t="s">
        <v>146</v>
      </c>
      <c r="C18">
        <f t="shared" si="2"/>
        <v>0.54730899293667634</v>
      </c>
      <c r="D18">
        <f t="shared" si="2"/>
        <v>0.43444851143090762</v>
      </c>
      <c r="E18">
        <f t="shared" si="2"/>
        <v>0.36327210812454469</v>
      </c>
      <c r="F18">
        <f t="shared" si="2"/>
        <v>0.26588269717375324</v>
      </c>
      <c r="G18">
        <f t="shared" si="2"/>
        <v>0.18346794868664532</v>
      </c>
      <c r="H18">
        <f t="shared" si="2"/>
        <v>0.12518082360315785</v>
      </c>
    </row>
    <row r="19" spans="1:8" x14ac:dyDescent="0.25">
      <c r="A19" s="32" t="s">
        <v>147</v>
      </c>
      <c r="C19">
        <f t="shared" si="2"/>
        <v>0.56706355352022475</v>
      </c>
      <c r="D19">
        <f t="shared" si="2"/>
        <v>0.56706355352022475</v>
      </c>
      <c r="E19">
        <f t="shared" si="2"/>
        <v>0.19937118189341566</v>
      </c>
      <c r="F19">
        <f t="shared" si="2"/>
        <v>0.19937118189341566</v>
      </c>
      <c r="G19">
        <f t="shared" si="2"/>
        <v>0.19937118189341566</v>
      </c>
      <c r="H19">
        <f t="shared" si="2"/>
        <v>0.19937118189341563</v>
      </c>
    </row>
    <row r="20" spans="1:8" x14ac:dyDescent="0.25">
      <c r="A20" s="32" t="s">
        <v>148</v>
      </c>
      <c r="C20">
        <f t="shared" si="2"/>
        <v>0.12816542851607937</v>
      </c>
      <c r="D20">
        <f t="shared" si="2"/>
        <v>0.12816542851607929</v>
      </c>
      <c r="E20">
        <f t="shared" si="2"/>
        <v>0.12816542851607929</v>
      </c>
      <c r="F20">
        <f t="shared" si="2"/>
        <v>0.12816542851607932</v>
      </c>
      <c r="G20">
        <f t="shared" si="2"/>
        <v>7.198763261782444E-2</v>
      </c>
      <c r="H20">
        <f t="shared" si="2"/>
        <v>7.1987632617824385E-2</v>
      </c>
    </row>
    <row r="21" spans="1:8" x14ac:dyDescent="0.25">
      <c r="A21" s="33" t="s">
        <v>149</v>
      </c>
      <c r="C21">
        <f t="shared" si="2"/>
        <v>0.11124336988854647</v>
      </c>
      <c r="D21">
        <f t="shared" si="2"/>
        <v>0.11124336988854638</v>
      </c>
      <c r="E21">
        <f t="shared" si="2"/>
        <v>9.3298846769568178E-2</v>
      </c>
      <c r="F21">
        <f t="shared" si="2"/>
        <v>9.3298846769568108E-2</v>
      </c>
      <c r="G21">
        <f t="shared" si="2"/>
        <v>9.3298846769568136E-2</v>
      </c>
      <c r="H21">
        <f t="shared" si="2"/>
        <v>9.3298846769568206E-2</v>
      </c>
    </row>
    <row r="22" spans="1:8" x14ac:dyDescent="0.25">
      <c r="A22" s="34" t="s">
        <v>150</v>
      </c>
      <c r="C22">
        <f t="shared" si="2"/>
        <v>0.53892363560037526</v>
      </c>
      <c r="D22">
        <f t="shared" si="2"/>
        <v>0.52422823732045465</v>
      </c>
      <c r="E22">
        <f t="shared" si="2"/>
        <v>0.4849508756235586</v>
      </c>
      <c r="F22">
        <f t="shared" si="2"/>
        <v>0.62747790422941319</v>
      </c>
      <c r="G22">
        <f t="shared" si="2"/>
        <v>0.61950768770314457</v>
      </c>
      <c r="H22">
        <f t="shared" si="2"/>
        <v>0.49316487119922581</v>
      </c>
    </row>
    <row r="24" spans="1:8" x14ac:dyDescent="0.25">
      <c r="A24" s="1" t="s">
        <v>154</v>
      </c>
    </row>
    <row r="25" spans="1:8" x14ac:dyDescent="0.25">
      <c r="A25" s="30" t="s">
        <v>142</v>
      </c>
      <c r="B25" s="35">
        <v>2017</v>
      </c>
      <c r="C25" s="35">
        <v>2022</v>
      </c>
      <c r="D25" s="35">
        <v>2027</v>
      </c>
      <c r="E25" s="35">
        <v>2032</v>
      </c>
      <c r="F25" s="35">
        <v>2037</v>
      </c>
      <c r="G25" s="35">
        <v>2042</v>
      </c>
      <c r="H25" s="35">
        <v>2047</v>
      </c>
    </row>
    <row r="26" spans="1:8" x14ac:dyDescent="0.25">
      <c r="A26" s="31" t="s">
        <v>143</v>
      </c>
      <c r="C26">
        <f>C15/5</f>
        <v>6.4782251783262482E-2</v>
      </c>
      <c r="D26">
        <f t="shared" ref="D26:H26" si="3">D15/5</f>
        <v>7.152935189668648E-2</v>
      </c>
      <c r="E26">
        <f t="shared" si="3"/>
        <v>7.1034887042588354E-2</v>
      </c>
      <c r="F26">
        <f t="shared" si="3"/>
        <v>5.7655697735559487E-2</v>
      </c>
      <c r="G26">
        <f t="shared" si="3"/>
        <v>3.4912496505448268E-2</v>
      </c>
      <c r="H26">
        <f t="shared" si="3"/>
        <v>2.0232640573950602E-2</v>
      </c>
    </row>
    <row r="27" spans="1:8" x14ac:dyDescent="0.25">
      <c r="A27" s="31" t="s">
        <v>144</v>
      </c>
      <c r="C27">
        <f t="shared" ref="C27:H33" si="4">C16/5</f>
        <v>1.3253908006978557E-2</v>
      </c>
      <c r="D27">
        <f t="shared" si="4"/>
        <v>5.108198924027892E-3</v>
      </c>
      <c r="E27">
        <f t="shared" si="4"/>
        <v>1.216618446202391E-3</v>
      </c>
      <c r="F27">
        <f t="shared" si="4"/>
        <v>2.299265572650068E-4</v>
      </c>
      <c r="G27">
        <f t="shared" si="4"/>
        <v>1.2372032562107534E-5</v>
      </c>
      <c r="H27">
        <f t="shared" si="4"/>
        <v>8.361163609897765E-7</v>
      </c>
    </row>
    <row r="28" spans="1:8" x14ac:dyDescent="0.25">
      <c r="A28" s="31" t="s">
        <v>145</v>
      </c>
      <c r="C28">
        <f t="shared" si="4"/>
        <v>0.10474523528751456</v>
      </c>
      <c r="D28">
        <f t="shared" si="4"/>
        <v>0.13301104875208761</v>
      </c>
      <c r="E28">
        <f t="shared" si="4"/>
        <v>0.14935466500897421</v>
      </c>
      <c r="F28">
        <f t="shared" si="4"/>
        <v>0.14659370725051304</v>
      </c>
      <c r="G28">
        <f t="shared" si="4"/>
        <v>9.4852285142445994E-2</v>
      </c>
      <c r="H28">
        <f t="shared" si="4"/>
        <v>6.4501547423440025E-2</v>
      </c>
    </row>
    <row r="29" spans="1:8" x14ac:dyDescent="0.25">
      <c r="A29" s="31" t="s">
        <v>146</v>
      </c>
      <c r="C29">
        <f t="shared" si="4"/>
        <v>0.10946179858733526</v>
      </c>
      <c r="D29">
        <f t="shared" si="4"/>
        <v>8.6889702286181522E-2</v>
      </c>
      <c r="E29">
        <f t="shared" si="4"/>
        <v>7.2654421624908941E-2</v>
      </c>
      <c r="F29">
        <f t="shared" si="4"/>
        <v>5.3176539434750647E-2</v>
      </c>
      <c r="G29">
        <f t="shared" si="4"/>
        <v>3.6693589737329065E-2</v>
      </c>
      <c r="H29">
        <f t="shared" si="4"/>
        <v>2.5036164720631571E-2</v>
      </c>
    </row>
    <row r="30" spans="1:8" x14ac:dyDescent="0.25">
      <c r="A30" s="32" t="s">
        <v>147</v>
      </c>
      <c r="C30">
        <f t="shared" si="4"/>
        <v>0.11341271070404495</v>
      </c>
      <c r="D30">
        <f t="shared" si="4"/>
        <v>0.11341271070404495</v>
      </c>
      <c r="E30">
        <f t="shared" si="4"/>
        <v>3.9874236378683134E-2</v>
      </c>
      <c r="F30">
        <f t="shared" si="4"/>
        <v>3.9874236378683134E-2</v>
      </c>
      <c r="G30">
        <f t="shared" si="4"/>
        <v>3.9874236378683134E-2</v>
      </c>
      <c r="H30">
        <f t="shared" si="4"/>
        <v>3.9874236378683127E-2</v>
      </c>
    </row>
    <row r="31" spans="1:8" x14ac:dyDescent="0.25">
      <c r="A31" s="32" t="s">
        <v>148</v>
      </c>
      <c r="C31">
        <f t="shared" si="4"/>
        <v>2.5633085703215874E-2</v>
      </c>
      <c r="D31">
        <f t="shared" si="4"/>
        <v>2.5633085703215857E-2</v>
      </c>
      <c r="E31">
        <f t="shared" si="4"/>
        <v>2.5633085703215857E-2</v>
      </c>
      <c r="F31">
        <f t="shared" si="4"/>
        <v>2.5633085703215864E-2</v>
      </c>
      <c r="G31">
        <f t="shared" si="4"/>
        <v>1.4397526523564888E-2</v>
      </c>
      <c r="H31">
        <f t="shared" si="4"/>
        <v>1.4397526523564876E-2</v>
      </c>
    </row>
    <row r="32" spans="1:8" x14ac:dyDescent="0.25">
      <c r="A32" s="33" t="s">
        <v>149</v>
      </c>
      <c r="C32">
        <f t="shared" si="4"/>
        <v>2.2248673977709292E-2</v>
      </c>
      <c r="D32">
        <f t="shared" si="4"/>
        <v>2.2248673977709278E-2</v>
      </c>
      <c r="E32">
        <f t="shared" si="4"/>
        <v>1.8659769353913634E-2</v>
      </c>
      <c r="F32">
        <f t="shared" si="4"/>
        <v>1.865976935391362E-2</v>
      </c>
      <c r="G32">
        <f t="shared" si="4"/>
        <v>1.8659769353913627E-2</v>
      </c>
      <c r="H32">
        <f t="shared" si="4"/>
        <v>1.8659769353913641E-2</v>
      </c>
    </row>
    <row r="33" spans="1:8" x14ac:dyDescent="0.25">
      <c r="A33" s="34" t="s">
        <v>150</v>
      </c>
      <c r="C33">
        <f t="shared" si="4"/>
        <v>0.10778472712007506</v>
      </c>
      <c r="D33">
        <f t="shared" si="4"/>
        <v>0.10484564746409093</v>
      </c>
      <c r="E33">
        <f t="shared" si="4"/>
        <v>9.6990175124711725E-2</v>
      </c>
      <c r="F33">
        <f t="shared" si="4"/>
        <v>0.12549558084588264</v>
      </c>
      <c r="G33">
        <f t="shared" si="4"/>
        <v>0.12390153754062891</v>
      </c>
      <c r="H33">
        <f t="shared" si="4"/>
        <v>9.8632974239845156E-2</v>
      </c>
    </row>
    <row r="34" spans="1:8" x14ac:dyDescent="0.25">
      <c r="A34" s="1" t="s">
        <v>8</v>
      </c>
      <c r="C34">
        <f>AVERAGE(C27,C32)</f>
        <v>1.7751290992343925E-2</v>
      </c>
      <c r="D34">
        <f t="shared" ref="D34:H34" si="5">AVERAGE(D27,D32)</f>
        <v>1.3678436450868584E-2</v>
      </c>
      <c r="E34">
        <f t="shared" si="5"/>
        <v>9.9381939000580122E-3</v>
      </c>
      <c r="F34">
        <f t="shared" si="5"/>
        <v>9.4448479555893135E-3</v>
      </c>
      <c r="G34">
        <f t="shared" si="5"/>
        <v>9.3360706932378665E-3</v>
      </c>
      <c r="H34">
        <f t="shared" si="5"/>
        <v>9.330302735137316E-3</v>
      </c>
    </row>
    <row r="35" spans="1:8" x14ac:dyDescent="0.25">
      <c r="A35" s="54" t="s">
        <v>233</v>
      </c>
    </row>
    <row r="36" spans="1:8" x14ac:dyDescent="0.25">
      <c r="A36" s="1" t="s">
        <v>150</v>
      </c>
      <c r="C36">
        <f>AVERAGE(C30,C31,C33)</f>
        <v>8.2276841175778631E-2</v>
      </c>
      <c r="D36">
        <f t="shared" ref="D36:H36" si="6">AVERAGE(D30,D31,D33)</f>
        <v>8.1297147957117247E-2</v>
      </c>
      <c r="E36">
        <f t="shared" si="6"/>
        <v>5.4165832402203573E-2</v>
      </c>
      <c r="F36">
        <f t="shared" si="6"/>
        <v>6.3667634309260548E-2</v>
      </c>
      <c r="G36">
        <f t="shared" si="6"/>
        <v>5.9391100147625643E-2</v>
      </c>
      <c r="H36">
        <f t="shared" si="6"/>
        <v>5.0968245714031052E-2</v>
      </c>
    </row>
    <row r="37" spans="1:8" x14ac:dyDescent="0.25">
      <c r="A37" s="54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CA86-C912-4881-8020-A2529820D8D2}">
  <dimension ref="A1:G29"/>
  <sheetViews>
    <sheetView workbookViewId="0">
      <selection activeCell="G3" sqref="G3"/>
    </sheetView>
  </sheetViews>
  <sheetFormatPr defaultRowHeight="15" x14ac:dyDescent="0.25"/>
  <cols>
    <col min="2" max="2" width="13.28515625" bestFit="1" customWidth="1"/>
    <col min="3" max="3" width="58" bestFit="1" customWidth="1"/>
    <col min="4" max="4" width="10" bestFit="1" customWidth="1"/>
    <col min="5" max="5" width="18.85546875" customWidth="1"/>
    <col min="6" max="6" width="19" bestFit="1" customWidth="1"/>
    <col min="7" max="7" width="19.28515625" customWidth="1"/>
  </cols>
  <sheetData>
    <row r="1" spans="1:7" x14ac:dyDescent="0.25">
      <c r="A1" s="41" t="s">
        <v>155</v>
      </c>
    </row>
    <row r="2" spans="1:7" x14ac:dyDescent="0.25">
      <c r="A2" s="42" t="s">
        <v>156</v>
      </c>
      <c r="B2" s="42" t="s">
        <v>157</v>
      </c>
      <c r="C2" s="42" t="s">
        <v>158</v>
      </c>
      <c r="D2" s="43" t="s">
        <v>159</v>
      </c>
      <c r="E2" s="43" t="s">
        <v>221</v>
      </c>
      <c r="F2" s="42" t="s">
        <v>219</v>
      </c>
      <c r="G2" s="42" t="s">
        <v>220</v>
      </c>
    </row>
    <row r="3" spans="1:7" x14ac:dyDescent="0.25">
      <c r="A3" s="44">
        <v>1</v>
      </c>
      <c r="B3" s="45" t="s">
        <v>160</v>
      </c>
      <c r="C3" s="46" t="s">
        <v>161</v>
      </c>
      <c r="D3" s="47">
        <v>3201490</v>
      </c>
      <c r="E3" s="47">
        <f>D3*10^7</f>
        <v>32014900000000</v>
      </c>
      <c r="F3" s="52">
        <f>E3/About!$B$50</f>
        <v>500858886107.63452</v>
      </c>
      <c r="G3" s="52">
        <f>F3*About!$B$54</f>
        <v>469134281564.11652</v>
      </c>
    </row>
    <row r="4" spans="1:7" x14ac:dyDescent="0.25">
      <c r="A4" s="44">
        <v>2</v>
      </c>
      <c r="B4" s="45" t="s">
        <v>162</v>
      </c>
      <c r="C4" s="46" t="s">
        <v>163</v>
      </c>
      <c r="D4" s="47">
        <v>564530</v>
      </c>
      <c r="E4" s="47">
        <f t="shared" ref="E4:E29" si="0">D4*10^7</f>
        <v>5645300000000</v>
      </c>
      <c r="F4" s="52">
        <f>E4/About!$B$50</f>
        <v>88318210262.828537</v>
      </c>
      <c r="G4" s="52">
        <f>F4*About!$B$54</f>
        <v>82724099082.424347</v>
      </c>
    </row>
    <row r="5" spans="1:7" x14ac:dyDescent="0.25">
      <c r="A5" s="44">
        <v>3</v>
      </c>
      <c r="B5" s="45" t="s">
        <v>164</v>
      </c>
      <c r="C5" s="46" t="s">
        <v>165</v>
      </c>
      <c r="D5" s="47">
        <v>1218983</v>
      </c>
      <c r="E5" s="47">
        <f t="shared" si="0"/>
        <v>12189830000000</v>
      </c>
      <c r="F5" s="52">
        <f>E5/About!$B$50</f>
        <v>190704474342.92865</v>
      </c>
      <c r="G5" s="52">
        <f>F5*About!$B$54</f>
        <v>178625175759.99658</v>
      </c>
    </row>
    <row r="6" spans="1:7" x14ac:dyDescent="0.25">
      <c r="A6" s="44">
        <v>4</v>
      </c>
      <c r="B6" s="45" t="s">
        <v>166</v>
      </c>
      <c r="C6" s="46" t="s">
        <v>167</v>
      </c>
      <c r="D6" s="47">
        <v>994388</v>
      </c>
      <c r="E6" s="47">
        <f t="shared" si="0"/>
        <v>9943880000000</v>
      </c>
      <c r="F6" s="52">
        <f>E6/About!$B$50</f>
        <v>155567584480.60074</v>
      </c>
      <c r="G6" s="52">
        <f>F6*About!$B$54</f>
        <v>145713870721.43866</v>
      </c>
    </row>
    <row r="7" spans="1:7" x14ac:dyDescent="0.25">
      <c r="A7" s="44">
        <v>5</v>
      </c>
      <c r="B7" s="45" t="s">
        <v>168</v>
      </c>
      <c r="C7" s="46" t="s">
        <v>169</v>
      </c>
      <c r="D7" s="47">
        <v>90040</v>
      </c>
      <c r="E7" s="47">
        <f t="shared" si="0"/>
        <v>900400000000</v>
      </c>
      <c r="F7" s="52">
        <f>E7/About!$B$50</f>
        <v>14086357947.434292</v>
      </c>
      <c r="G7" s="52">
        <f>F7*About!$B$54</f>
        <v>13194122334.29842</v>
      </c>
    </row>
    <row r="8" spans="1:7" x14ac:dyDescent="0.25">
      <c r="A8" s="44">
        <v>6</v>
      </c>
      <c r="B8" s="45" t="s">
        <v>170</v>
      </c>
      <c r="C8" s="46" t="s">
        <v>171</v>
      </c>
      <c r="D8" s="47">
        <v>181312</v>
      </c>
      <c r="E8" s="47">
        <f t="shared" si="0"/>
        <v>1813120000000</v>
      </c>
      <c r="F8" s="52">
        <f>E8/About!$B$50</f>
        <v>28365456821.026283</v>
      </c>
      <c r="G8" s="52">
        <f>F8*About!$B$54</f>
        <v>26568777306.48951</v>
      </c>
    </row>
    <row r="9" spans="1:7" x14ac:dyDescent="0.25">
      <c r="A9" s="44">
        <v>7</v>
      </c>
      <c r="B9" s="45" t="s">
        <v>172</v>
      </c>
      <c r="C9" s="46" t="s">
        <v>173</v>
      </c>
      <c r="D9" s="47">
        <v>1385528</v>
      </c>
      <c r="E9" s="47">
        <f t="shared" si="0"/>
        <v>13855280000000</v>
      </c>
      <c r="F9" s="52">
        <f>E9/About!$B$50</f>
        <v>216759699624.53067</v>
      </c>
      <c r="G9" s="52">
        <f>F9*About!$B$54</f>
        <v>203030052527.71906</v>
      </c>
    </row>
    <row r="10" spans="1:7" x14ac:dyDescent="0.25">
      <c r="A10" s="44">
        <v>8</v>
      </c>
      <c r="B10" s="45" t="s">
        <v>174</v>
      </c>
      <c r="C10" s="46" t="s">
        <v>175</v>
      </c>
      <c r="D10" s="47">
        <v>1081265</v>
      </c>
      <c r="E10" s="47">
        <f t="shared" si="0"/>
        <v>10812650000000</v>
      </c>
      <c r="F10" s="52">
        <f>E10/About!$B$50</f>
        <v>169159105131.41428</v>
      </c>
      <c r="G10" s="52">
        <f>F10*About!$B$54</f>
        <v>158444498953.74481</v>
      </c>
    </row>
    <row r="11" spans="1:7" x14ac:dyDescent="0.25">
      <c r="A11" s="44">
        <v>9</v>
      </c>
      <c r="B11" s="45" t="s">
        <v>176</v>
      </c>
      <c r="C11" s="46" t="s">
        <v>177</v>
      </c>
      <c r="D11" s="47">
        <v>277400</v>
      </c>
      <c r="E11" s="47">
        <f t="shared" si="0"/>
        <v>2774000000000</v>
      </c>
      <c r="F11" s="52">
        <f>E11/About!$B$50</f>
        <v>43397997496.871086</v>
      </c>
      <c r="G11" s="52">
        <f>F11*About!$B$54</f>
        <v>40649150772.261017</v>
      </c>
    </row>
    <row r="12" spans="1:7" x14ac:dyDescent="0.25">
      <c r="A12" s="44">
        <v>10</v>
      </c>
      <c r="B12" s="45" t="s">
        <v>178</v>
      </c>
      <c r="C12" s="46" t="s">
        <v>179</v>
      </c>
      <c r="D12" s="47">
        <v>337172</v>
      </c>
      <c r="E12" s="47">
        <f t="shared" si="0"/>
        <v>3371720000000</v>
      </c>
      <c r="F12" s="52">
        <f>E12/About!$B$50</f>
        <v>52749061326.658325</v>
      </c>
      <c r="G12" s="52">
        <f>F12*About!$B$54</f>
        <v>49407914434.696442</v>
      </c>
    </row>
    <row r="13" spans="1:7" x14ac:dyDescent="0.25">
      <c r="A13" s="44">
        <v>11</v>
      </c>
      <c r="B13" s="45" t="s">
        <v>180</v>
      </c>
      <c r="C13" s="46" t="s">
        <v>181</v>
      </c>
      <c r="D13" s="47">
        <v>1279408.9680752386</v>
      </c>
      <c r="E13" s="47">
        <f t="shared" si="0"/>
        <v>12794089680752.387</v>
      </c>
      <c r="F13" s="52">
        <f>E13/About!$B$50</f>
        <v>200157848572.47162</v>
      </c>
      <c r="G13" s="52">
        <f>F13*About!$B$54</f>
        <v>187479769440.06223</v>
      </c>
    </row>
    <row r="14" spans="1:7" x14ac:dyDescent="0.25">
      <c r="A14" s="44">
        <v>12</v>
      </c>
      <c r="B14" s="45" t="s">
        <v>182</v>
      </c>
      <c r="C14" s="46" t="s">
        <v>183</v>
      </c>
      <c r="D14" s="47">
        <v>446067.57206474477</v>
      </c>
      <c r="E14" s="47">
        <f t="shared" si="0"/>
        <v>4460675720647.4473</v>
      </c>
      <c r="F14" s="52">
        <f>E14/About!$B$50</f>
        <v>69785289747.300491</v>
      </c>
      <c r="G14" s="52">
        <f>F14*About!$B$54</f>
        <v>65365061252.617935</v>
      </c>
    </row>
    <row r="15" spans="1:7" x14ac:dyDescent="0.25">
      <c r="A15" s="44">
        <v>13</v>
      </c>
      <c r="B15" s="45" t="s">
        <v>184</v>
      </c>
      <c r="C15" s="46" t="s">
        <v>185</v>
      </c>
      <c r="D15" s="47">
        <v>432988.03906328673</v>
      </c>
      <c r="E15" s="47">
        <f t="shared" si="0"/>
        <v>4329880390632.8672</v>
      </c>
      <c r="F15" s="52">
        <f>E15/About!$B$50</f>
        <v>67739054922.291412</v>
      </c>
      <c r="G15" s="52">
        <f>F15*About!$B$54</f>
        <v>63448435769.535637</v>
      </c>
    </row>
    <row r="16" spans="1:7" x14ac:dyDescent="0.25">
      <c r="A16" s="44">
        <v>14</v>
      </c>
      <c r="B16" s="45" t="s">
        <v>186</v>
      </c>
      <c r="C16" s="46" t="s">
        <v>187</v>
      </c>
      <c r="D16" s="47">
        <v>825712.44320055307</v>
      </c>
      <c r="E16" s="47">
        <f t="shared" si="0"/>
        <v>8257124432005.5303</v>
      </c>
      <c r="F16" s="52">
        <f>E16/About!$B$50</f>
        <v>129179043053.90379</v>
      </c>
      <c r="G16" s="52">
        <f>F16*About!$B$54</f>
        <v>120996790188.14453</v>
      </c>
    </row>
    <row r="17" spans="1:7" x14ac:dyDescent="0.25">
      <c r="A17" s="44">
        <v>15</v>
      </c>
      <c r="B17" s="45" t="s">
        <v>188</v>
      </c>
      <c r="C17" s="46" t="s">
        <v>189</v>
      </c>
      <c r="D17" s="47">
        <v>327447.97759617667</v>
      </c>
      <c r="E17" s="47">
        <f t="shared" si="0"/>
        <v>3274479775961.7666</v>
      </c>
      <c r="F17" s="52">
        <f>E17/About!$B$50</f>
        <v>51227781225.93502</v>
      </c>
      <c r="G17" s="52">
        <f>F17*About!$B$54</f>
        <v>47982992831.214607</v>
      </c>
    </row>
    <row r="18" spans="1:7" x14ac:dyDescent="0.25">
      <c r="A18" s="44">
        <v>16</v>
      </c>
      <c r="B18" s="45" t="s">
        <v>190</v>
      </c>
      <c r="C18" s="46" t="s">
        <v>191</v>
      </c>
      <c r="D18" s="47">
        <v>901999</v>
      </c>
      <c r="E18" s="47">
        <f t="shared" si="0"/>
        <v>9019990000000</v>
      </c>
      <c r="F18" s="52">
        <f>E18/About!$B$50</f>
        <v>141113735919.89987</v>
      </c>
      <c r="G18" s="52">
        <f>F18*About!$B$54</f>
        <v>132175534778.04134</v>
      </c>
    </row>
    <row r="19" spans="1:7" x14ac:dyDescent="0.25">
      <c r="A19" s="44">
        <v>17</v>
      </c>
      <c r="B19" s="45" t="s">
        <v>192</v>
      </c>
      <c r="C19" s="46" t="s">
        <v>193</v>
      </c>
      <c r="D19" s="47">
        <v>2813984</v>
      </c>
      <c r="E19" s="47">
        <f t="shared" si="0"/>
        <v>28139840000000</v>
      </c>
      <c r="F19" s="52">
        <f>E19/About!$B$50</f>
        <v>440235294117.64703</v>
      </c>
      <c r="G19" s="52">
        <f>F19*About!$B$54</f>
        <v>412350612425.12671</v>
      </c>
    </row>
    <row r="20" spans="1:7" x14ac:dyDescent="0.25">
      <c r="A20" s="44">
        <v>18</v>
      </c>
      <c r="B20" s="45" t="s">
        <v>194</v>
      </c>
      <c r="C20" s="46" t="s">
        <v>195</v>
      </c>
      <c r="D20" s="47">
        <v>1904142</v>
      </c>
      <c r="E20" s="47">
        <f t="shared" si="0"/>
        <v>19041420000000</v>
      </c>
      <c r="F20" s="52">
        <f>E20/About!$B$50</f>
        <v>297894555694.61829</v>
      </c>
      <c r="G20" s="52">
        <f>F20*About!$B$54</f>
        <v>279025793979.07227</v>
      </c>
    </row>
    <row r="21" spans="1:7" x14ac:dyDescent="0.25">
      <c r="A21" s="44">
        <v>19</v>
      </c>
      <c r="B21" s="45" t="s">
        <v>196</v>
      </c>
      <c r="C21" s="46" t="s">
        <v>197</v>
      </c>
      <c r="D21" s="47">
        <v>404108</v>
      </c>
      <c r="E21" s="47">
        <f t="shared" si="0"/>
        <v>4041080000000</v>
      </c>
      <c r="F21" s="52">
        <f>E21/About!$B$50</f>
        <v>63220901126.408005</v>
      </c>
      <c r="G21" s="52">
        <f>F21*About!$B$54</f>
        <v>59216463663.57914</v>
      </c>
    </row>
    <row r="22" spans="1:7" x14ac:dyDescent="0.25">
      <c r="A22" s="44">
        <v>20</v>
      </c>
      <c r="B22" s="45" t="s">
        <v>198</v>
      </c>
      <c r="C22" s="46" t="s">
        <v>199</v>
      </c>
      <c r="D22" s="47">
        <v>1481653</v>
      </c>
      <c r="E22" s="47">
        <f t="shared" si="0"/>
        <v>14816530000000</v>
      </c>
      <c r="F22" s="52">
        <f>E22/About!$B$50</f>
        <v>231798028785.98248</v>
      </c>
      <c r="G22" s="52">
        <f>F22*About!$B$54</f>
        <v>217115847834.07663</v>
      </c>
    </row>
    <row r="23" spans="1:7" x14ac:dyDescent="0.25">
      <c r="A23" s="44">
        <v>21</v>
      </c>
      <c r="B23" s="45" t="s">
        <v>200</v>
      </c>
      <c r="C23" s="46" t="s">
        <v>201</v>
      </c>
      <c r="D23" s="47">
        <v>580165</v>
      </c>
      <c r="E23" s="47">
        <f t="shared" si="0"/>
        <v>5801650000000</v>
      </c>
      <c r="F23" s="52">
        <f>E23/About!$B$50</f>
        <v>90764236545.682098</v>
      </c>
      <c r="G23" s="52">
        <f>F23*About!$B$54</f>
        <v>85015193070.615768</v>
      </c>
    </row>
    <row r="24" spans="1:7" x14ac:dyDescent="0.25">
      <c r="A24" s="44">
        <v>22</v>
      </c>
      <c r="B24" s="45" t="s">
        <v>202</v>
      </c>
      <c r="C24" s="46" t="s">
        <v>203</v>
      </c>
      <c r="D24" s="47">
        <v>1043520</v>
      </c>
      <c r="E24" s="47">
        <f t="shared" si="0"/>
        <v>10435200000000</v>
      </c>
      <c r="F24" s="52">
        <f>E24/About!$B$50</f>
        <v>163254067584.48059</v>
      </c>
      <c r="G24" s="52">
        <f>F24*About!$B$54</f>
        <v>152913488874.80106</v>
      </c>
    </row>
    <row r="25" spans="1:7" x14ac:dyDescent="0.25">
      <c r="A25" s="44">
        <v>23</v>
      </c>
      <c r="B25" s="45" t="s">
        <v>204</v>
      </c>
      <c r="C25" s="46" t="s">
        <v>205</v>
      </c>
      <c r="D25" s="47">
        <v>1760140</v>
      </c>
      <c r="E25" s="47">
        <f t="shared" si="0"/>
        <v>17601400000000</v>
      </c>
      <c r="F25" s="52">
        <f>E25/About!$B$50</f>
        <v>275366082603.25409</v>
      </c>
      <c r="G25" s="52">
        <f>F25*About!$B$54</f>
        <v>257924283490.58224</v>
      </c>
    </row>
    <row r="26" spans="1:7" x14ac:dyDescent="0.25">
      <c r="A26" s="44">
        <v>24</v>
      </c>
      <c r="B26" s="45" t="s">
        <v>206</v>
      </c>
      <c r="C26" s="46" t="s">
        <v>207</v>
      </c>
      <c r="D26" s="47">
        <v>1147239</v>
      </c>
      <c r="E26" s="47">
        <f t="shared" si="0"/>
        <v>11472390000000</v>
      </c>
      <c r="F26" s="52">
        <f>E26/About!$B$50</f>
        <v>179480444305.38171</v>
      </c>
      <c r="G26" s="52">
        <f>F26*About!$B$54</f>
        <v>168112080327.38989</v>
      </c>
    </row>
    <row r="27" spans="1:7" x14ac:dyDescent="0.25">
      <c r="A27" s="44">
        <v>25</v>
      </c>
      <c r="B27" s="45" t="s">
        <v>208</v>
      </c>
      <c r="C27" s="46" t="s">
        <v>209</v>
      </c>
      <c r="D27" s="47">
        <v>692976</v>
      </c>
      <c r="E27" s="47">
        <f t="shared" si="0"/>
        <v>6929760000000</v>
      </c>
      <c r="F27" s="52">
        <f>E27/About!$B$50</f>
        <v>108413016270.33792</v>
      </c>
      <c r="G27" s="52">
        <f>F27*About!$B$54</f>
        <v>101546091945.05534</v>
      </c>
    </row>
    <row r="28" spans="1:7" x14ac:dyDescent="0.25">
      <c r="A28" s="44">
        <v>26</v>
      </c>
      <c r="B28" s="45" t="s">
        <v>210</v>
      </c>
      <c r="C28" s="46" t="s">
        <v>211</v>
      </c>
      <c r="D28" s="47">
        <v>366690</v>
      </c>
      <c r="E28" s="47">
        <f t="shared" si="0"/>
        <v>3666900000000</v>
      </c>
      <c r="F28" s="52">
        <f>E28/About!$B$50</f>
        <v>57367021276.595741</v>
      </c>
      <c r="G28" s="52">
        <f>F28*About!$B$54</f>
        <v>53733370932.517632</v>
      </c>
    </row>
    <row r="29" spans="1:7" x14ac:dyDescent="0.25">
      <c r="A29" s="44">
        <v>27</v>
      </c>
      <c r="B29" s="45" t="s">
        <v>212</v>
      </c>
      <c r="C29" s="46" t="s">
        <v>213</v>
      </c>
      <c r="D29" s="47">
        <v>1641976</v>
      </c>
      <c r="E29" s="47">
        <f t="shared" si="0"/>
        <v>16419760000000</v>
      </c>
      <c r="F29" s="52">
        <f>E29/About!$B$50</f>
        <v>256879849812.26532</v>
      </c>
      <c r="G29" s="52">
        <f>F29*About!$B$54</f>
        <v>240608976165.9483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45EF-5FB2-4C6C-A558-C90A8D2382EC}">
  <dimension ref="A1:C11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2.5703125" customWidth="1"/>
  </cols>
  <sheetData>
    <row r="1" spans="1:3" x14ac:dyDescent="0.25">
      <c r="A1" s="1" t="s">
        <v>140</v>
      </c>
      <c r="B1">
        <v>2017</v>
      </c>
    </row>
    <row r="2" spans="1:3" x14ac:dyDescent="0.25">
      <c r="A2" t="s">
        <v>5</v>
      </c>
      <c r="B2" s="52">
        <f>'India KLEMS DB'!G12*0.5</f>
        <v>24703957217.348221</v>
      </c>
      <c r="C2" s="54" t="s">
        <v>222</v>
      </c>
    </row>
    <row r="3" spans="1:3" x14ac:dyDescent="0.25">
      <c r="A3" t="s">
        <v>6</v>
      </c>
      <c r="B3">
        <v>0</v>
      </c>
    </row>
    <row r="4" spans="1:3" x14ac:dyDescent="0.25">
      <c r="A4" t="s">
        <v>7</v>
      </c>
      <c r="B4" s="52">
        <f>'India KLEMS DB'!G13*0.5</f>
        <v>93739884720.031113</v>
      </c>
      <c r="C4" s="54" t="s">
        <v>223</v>
      </c>
    </row>
    <row r="5" spans="1:3" x14ac:dyDescent="0.25">
      <c r="A5" t="s">
        <v>8</v>
      </c>
      <c r="B5" s="52">
        <f>'India KLEMS DB'!G10</f>
        <v>158444498953.74481</v>
      </c>
    </row>
    <row r="6" spans="1:3" x14ac:dyDescent="0.25">
      <c r="A6" t="s">
        <v>9</v>
      </c>
      <c r="B6">
        <v>0</v>
      </c>
    </row>
    <row r="7" spans="1:3" x14ac:dyDescent="0.25">
      <c r="A7" t="s">
        <v>10</v>
      </c>
      <c r="B7">
        <v>0</v>
      </c>
    </row>
    <row r="8" spans="1:3" x14ac:dyDescent="0.25">
      <c r="A8" t="s">
        <v>11</v>
      </c>
      <c r="B8" s="52">
        <f>'India KLEMS DB'!G3*70</f>
        <v>32839399709488.156</v>
      </c>
      <c r="C8" s="54" t="s">
        <v>255</v>
      </c>
    </row>
    <row r="9" spans="1:3" x14ac:dyDescent="0.25">
      <c r="A9" t="s">
        <v>12</v>
      </c>
      <c r="B9" s="52">
        <f>SUM('India KLEMS DB'!G5:G8,'India KLEMS DB'!G11,'India KLEMS DB'!G14:G17)</f>
        <v>702544376935.99683</v>
      </c>
    </row>
    <row r="11" spans="1:3" x14ac:dyDescent="0.25">
      <c r="B11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13"/>
  <sheetViews>
    <sheetView workbookViewId="0">
      <selection activeCell="B16" sqref="B16"/>
    </sheetView>
  </sheetViews>
  <sheetFormatPr defaultRowHeight="15" x14ac:dyDescent="0.25"/>
  <cols>
    <col min="1" max="1" width="36.5703125" customWidth="1"/>
    <col min="2" max="2" width="21.28515625" customWidth="1"/>
  </cols>
  <sheetData>
    <row r="1" spans="1:34" x14ac:dyDescent="0.25">
      <c r="A1" s="1" t="s">
        <v>140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</v>
      </c>
      <c r="B2" s="26">
        <f>'Start Year Values'!B2</f>
        <v>24703957217.348221</v>
      </c>
      <c r="C2" s="26">
        <f>B2*(1+'IESS growth rates'!$C$26)</f>
        <v>26304335193.845421</v>
      </c>
      <c r="D2" s="26">
        <f>C2*(1+'IESS growth rates'!$C$26)</f>
        <v>28008389259.364449</v>
      </c>
      <c r="E2" s="26">
        <f>D2*(1+'IESS growth rates'!$C$26)</f>
        <v>29822835784.408222</v>
      </c>
      <c r="F2" s="26">
        <f>E2*(1+'IESS growth rates'!$C$26)</f>
        <v>31754826241.084648</v>
      </c>
      <c r="G2" s="26">
        <f>F2*(1+'IESS growth rates'!$D$26)</f>
        <v>34026228381.701324</v>
      </c>
      <c r="H2" s="26">
        <f>G2*(1+'IESS growth rates'!$D$26)</f>
        <v>36460102445.333054</v>
      </c>
      <c r="I2" s="26">
        <f>H2*(1+'IESS growth rates'!$D$26)</f>
        <v>39068069943.334518</v>
      </c>
      <c r="J2" s="26">
        <f>I2*(1+'IESS growth rates'!$D$26)</f>
        <v>41862583666.235649</v>
      </c>
      <c r="K2" s="26">
        <f>J2*(1+'IESS growth rates'!$D$26)</f>
        <v>44856987144.602295</v>
      </c>
      <c r="L2" s="26">
        <f>TNRbI!K2*(1+'IESS growth rates'!$E$26)</f>
        <v>48043398159.489952</v>
      </c>
      <c r="M2" s="26">
        <f>TNRbI!L2*(1+'IESS growth rates'!$E$26)</f>
        <v>51456155520.891418</v>
      </c>
      <c r="N2" s="26">
        <f>TNRbI!M2*(1+'IESS growth rates'!$E$26)</f>
        <v>55111337715.963799</v>
      </c>
      <c r="O2" s="26">
        <f>TNRbI!N2*(1+'IESS growth rates'!$E$26)</f>
        <v>59026165365.383224</v>
      </c>
      <c r="P2" s="26">
        <f>TNRbI!O2*(1+'IESS growth rates'!$E$26)</f>
        <v>63219082354.670357</v>
      </c>
      <c r="Q2" s="26">
        <f>P2*(1+'IESS growth rates'!$F$26)</f>
        <v>66864022658.030678</v>
      </c>
      <c r="R2" s="26">
        <f>Q2*(1+'IESS growth rates'!$F$26)</f>
        <v>70719114537.785706</v>
      </c>
      <c r="S2" s="26">
        <f>R2*(1+'IESS growth rates'!$F$26)</f>
        <v>74796474429.702698</v>
      </c>
      <c r="T2" s="26">
        <f>S2*(1+'IESS growth rates'!$F$26)</f>
        <v>79108917351.107147</v>
      </c>
      <c r="U2" s="26">
        <f>T2*(1+'IESS growth rates'!$F$26)</f>
        <v>83669997178.089951</v>
      </c>
      <c r="V2" s="26">
        <f>U2*(1+'IESS growth rates'!$G$26)</f>
        <v>86591125662.180893</v>
      </c>
      <c r="W2" s="26">
        <f>V2*(1+'IESS growth rates'!$G$26)</f>
        <v>89614238034.264618</v>
      </c>
      <c r="X2" s="26">
        <f>W2*(1+'IESS growth rates'!$G$26)</f>
        <v>92742894806.474304</v>
      </c>
      <c r="Y2" s="26">
        <f>X2*(1+'IESS growth rates'!$G$26)</f>
        <v>95980780797.310501</v>
      </c>
      <c r="Z2" s="26">
        <f>Y2*(1+'IESS growth rates'!$G$26)</f>
        <v>99331709471.486816</v>
      </c>
      <c r="AA2" s="26">
        <f>Z2*(1+'IESS growth rates'!$H$26)</f>
        <v>101341452246.81949</v>
      </c>
      <c r="AB2" s="26">
        <f>AA2*(1+'IESS growth rates'!$H$26)</f>
        <v>103391857425.37157</v>
      </c>
      <c r="AC2" s="26">
        <f>AB2*(1+'IESS growth rates'!$H$26)</f>
        <v>105483747714.93225</v>
      </c>
      <c r="AD2" s="26">
        <f>AC2*(1+'IESS growth rates'!$H$26)</f>
        <v>107617962468.84175</v>
      </c>
      <c r="AE2" s="26">
        <f>AD2*(1+'IESS growth rates'!$H$26)</f>
        <v>109795358022.77473</v>
      </c>
      <c r="AF2" s="26">
        <f>TREND($Z$2:$AE$2,$Z$1:$AE$1,AF1)</f>
        <v>111817647596.24414</v>
      </c>
      <c r="AG2" s="26">
        <f t="shared" ref="AG2:AH2" si="0">TREND($Z$2:$AE$2,$Z$1:$AE$1,AG1)</f>
        <v>113910209416.58887</v>
      </c>
      <c r="AH2" s="26">
        <f t="shared" si="0"/>
        <v>116002771236.93359</v>
      </c>
    </row>
    <row r="3" spans="1:34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7</v>
      </c>
      <c r="B4" s="26">
        <f>'Start Year Values'!B4</f>
        <v>93739884720.031113</v>
      </c>
      <c r="C4" s="26">
        <f>B4*(1+'IESS growth rates'!$C$29)</f>
        <v>104000821100.85518</v>
      </c>
      <c r="D4" s="26">
        <f>C4*(1+'IESS growth rates'!$C$29)</f>
        <v>115384938033.11447</v>
      </c>
      <c r="E4" s="26">
        <f>D4*(1+'IESS growth rates'!$C$29)</f>
        <v>128015180880.10739</v>
      </c>
      <c r="F4" s="26">
        <f>E4*(1+'IESS growth rates'!$C$29)</f>
        <v>142027952825.72699</v>
      </c>
      <c r="G4" s="26">
        <f>F4*(1+'IESS growth rates'!$D$29)</f>
        <v>154368719363.07022</v>
      </c>
      <c r="H4" s="26">
        <f>G4*(1+'IESS growth rates'!$D$29)</f>
        <v>167781771430.82648</v>
      </c>
      <c r="I4" s="26">
        <f>H4*(1+'IESS growth rates'!$D$29)</f>
        <v>182360279599.49911</v>
      </c>
      <c r="J4" s="26">
        <f>I4*(1+'IESS growth rates'!$D$29)</f>
        <v>198205510002.7244</v>
      </c>
      <c r="K4" s="26">
        <f>J4*(1+'IESS growth rates'!$D$29)</f>
        <v>215427527758.34186</v>
      </c>
      <c r="L4" s="26">
        <f>K4*(1+'IESS growth rates'!$E$29)</f>
        <v>231079290189.70822</v>
      </c>
      <c r="M4" s="26">
        <f>L4*(1+'IESS growth rates'!$E$29)</f>
        <v>247868222367.93597</v>
      </c>
      <c r="N4" s="26">
        <f>M4*(1+'IESS growth rates'!$E$29)</f>
        <v>265876944703.27271</v>
      </c>
      <c r="O4" s="26">
        <f>N4*(1+'IESS growth rates'!$E$29)</f>
        <v>285194080344.08691</v>
      </c>
      <c r="P4" s="26">
        <f>O4*(1+'IESS growth rates'!$E$29)</f>
        <v>305914691302.33435</v>
      </c>
      <c r="Q4" s="26">
        <f>P4*(1+'IESS growth rates'!$F$29)</f>
        <v>322182175948.04254</v>
      </c>
      <c r="R4" s="26">
        <f>Q4*(1+'IESS growth rates'!$F$29)</f>
        <v>339314709132.51746</v>
      </c>
      <c r="S4" s="26">
        <f>R4*(1+'IESS growth rates'!$F$29)</f>
        <v>357358291143.49377</v>
      </c>
      <c r="T4" s="26">
        <f>S4*(1+'IESS growth rates'!$F$29)</f>
        <v>376361368404.82092</v>
      </c>
      <c r="U4" s="26">
        <f>T4*(1+'IESS growth rates'!$F$29)</f>
        <v>396374963553.51666</v>
      </c>
      <c r="V4" s="26">
        <f>U4*(1+'IESS growth rates'!$G$29)</f>
        <v>410919383848.29816</v>
      </c>
      <c r="W4" s="26">
        <f>V4*(1+'IESS growth rates'!$G$29)</f>
        <v>425997491134.34363</v>
      </c>
      <c r="X4" s="26">
        <f>W4*(1+'IESS growth rates'!$G$29)</f>
        <v>441628868303.15869</v>
      </c>
      <c r="Y4" s="26">
        <f>X4*(1+'IESS growth rates'!$G$29)</f>
        <v>457833816812.83569</v>
      </c>
      <c r="Z4" s="26">
        <f>Y4*(1+'IESS growth rates'!$G$29)</f>
        <v>474633383054.84137</v>
      </c>
      <c r="AA4" s="26">
        <f>Z4*(1+'IESS growth rates'!$H$29)</f>
        <v>486516382614.91302</v>
      </c>
      <c r="AB4" s="26">
        <f>AA4*(1+'IESS growth rates'!$H$29)</f>
        <v>498696886909.34583</v>
      </c>
      <c r="AC4" s="26">
        <f>AB4*(1+'IESS growth rates'!$H$29)</f>
        <v>511182344315.67444</v>
      </c>
      <c r="AD4" s="26">
        <f>AC4*(1+'IESS growth rates'!$H$29)</f>
        <v>523980389690.2403</v>
      </c>
      <c r="AE4" s="26">
        <f>AD4*(1+'IESS growth rates'!$H$29)</f>
        <v>537098849036.90588</v>
      </c>
      <c r="AF4" s="26">
        <f>TREND($Z$4:$AE$4,$Z$1:$AE$1,AF1)</f>
        <v>549071853457.91406</v>
      </c>
      <c r="AG4" s="26">
        <f t="shared" ref="AG4:AH4" si="1">TREND($Z$4:$AE$4,$Z$1:$AE$1,AG1)</f>
        <v>561563419416.27344</v>
      </c>
      <c r="AH4" s="26">
        <f t="shared" si="1"/>
        <v>574054985374.63672</v>
      </c>
    </row>
    <row r="5" spans="1:34" x14ac:dyDescent="0.25">
      <c r="A5" t="s">
        <v>8</v>
      </c>
      <c r="B5" s="26">
        <f>'Start Year Values'!B5</f>
        <v>158444498953.74481</v>
      </c>
      <c r="C5" s="26">
        <f>B5*(1+'IESS growth rates'!$C$34)</f>
        <v>161257093360.80887</v>
      </c>
      <c r="D5" s="26">
        <f>C5*(1+'IESS growth rates'!$C$34)</f>
        <v>164119614949.63614</v>
      </c>
      <c r="E5" s="26">
        <f>D5*(1+'IESS growth rates'!$C$34)</f>
        <v>167032949992.15857</v>
      </c>
      <c r="F5" s="26">
        <f>E5*(1+'IESS growth rates'!$C$34)</f>
        <v>169998000492.77899</v>
      </c>
      <c r="G5" s="26">
        <f>F5*(1+'IESS growth rates'!$D$34)</f>
        <v>172323307339.29419</v>
      </c>
      <c r="H5" s="26">
        <f>G5*(1+'IESS growth rates'!$D$34)</f>
        <v>174680420747.73822</v>
      </c>
      <c r="I5" s="26">
        <f>H5*(1+'IESS growth rates'!$D$34)</f>
        <v>177069775782.14716</v>
      </c>
      <c r="J5" s="26">
        <f>I5*(1+'IESS growth rates'!$D$34)</f>
        <v>179491813457.55283</v>
      </c>
      <c r="K5" s="26">
        <f>J5*(1+'IESS growth rates'!$D$34)</f>
        <v>181946980821.38312</v>
      </c>
      <c r="L5" s="26">
        <f>K5*(1+'IESS growth rates'!$E$34)</f>
        <v>183755205196.31616</v>
      </c>
      <c r="M5" s="26">
        <f>L5*(1+'IESS growth rates'!$E$34)</f>
        <v>185581400055.70209</v>
      </c>
      <c r="N5" s="26">
        <f>M5*(1+'IESS growth rates'!$E$34)</f>
        <v>187425743993.69989</v>
      </c>
      <c r="O5" s="26">
        <f>N5*(1+'IESS growth rates'!$E$34)</f>
        <v>189288417379.37192</v>
      </c>
      <c r="P5" s="26">
        <f>O5*(1+'IESS growth rates'!$E$34)</f>
        <v>191169602374.32321</v>
      </c>
      <c r="Q5" s="26">
        <f>P5*(1+'IESS growth rates'!$F$34)</f>
        <v>192975170202.47916</v>
      </c>
      <c r="R5" s="26">
        <f>Q5*(1+'IESS growth rates'!$F$34)</f>
        <v>194797791344.24554</v>
      </c>
      <c r="S5" s="26">
        <f>R5*(1+'IESS growth rates'!$F$34)</f>
        <v>196637626865.57657</v>
      </c>
      <c r="T5" s="26">
        <f>S5*(1+'IESS growth rates'!$F$34)</f>
        <v>198494839353.66983</v>
      </c>
      <c r="U5" s="26">
        <f>T5*(1+'IESS growth rates'!$F$34)</f>
        <v>200369592931.33438</v>
      </c>
      <c r="V5" s="26">
        <f>U5*(1+'IESS growth rates'!$G$34)</f>
        <v>202240257615.71661</v>
      </c>
      <c r="W5" s="26">
        <f>V5*(1+'IESS growth rates'!$G$34)</f>
        <v>204128386957.8356</v>
      </c>
      <c r="X5" s="26">
        <f>W5*(1+'IESS growth rates'!$G$34)</f>
        <v>206034144008.97058</v>
      </c>
      <c r="Y5" s="26">
        <f>X5*(1+'IESS growth rates'!$G$34)</f>
        <v>207957693342.65909</v>
      </c>
      <c r="Z5" s="26">
        <f>Y5*(1+'IESS growth rates'!$G$34)</f>
        <v>209899201068.90884</v>
      </c>
      <c r="AA5" s="26">
        <f>Z5*(1+'IESS growth rates'!$H$34)</f>
        <v>211857624158.74521</v>
      </c>
      <c r="AB5" s="26">
        <f>AA5*(1+'IESS growth rates'!$H$34)</f>
        <v>213834319928.89322</v>
      </c>
      <c r="AC5" s="26">
        <f>AB5*(1+'IESS growth rates'!$H$34)</f>
        <v>215829458868.99197</v>
      </c>
      <c r="AD5" s="26">
        <f>AC5*(1+'IESS growth rates'!$H$34)</f>
        <v>217843213059.40051</v>
      </c>
      <c r="AE5" s="26">
        <f>AD5*(1+'IESS growth rates'!$H$34)</f>
        <v>219875756186.03973</v>
      </c>
      <c r="AF5" s="26">
        <f>TREND($Z$5:$AE$5,$Z$1:$AE$1,AF1)</f>
        <v>221840063667.93506</v>
      </c>
      <c r="AG5" s="26">
        <f t="shared" ref="AG5:AH5" si="2">TREND($Z$5:$AE$5,$Z$1:$AE$1,AG1)</f>
        <v>223835340274.44141</v>
      </c>
      <c r="AH5" s="26">
        <f t="shared" si="2"/>
        <v>225830616880.94775</v>
      </c>
    </row>
    <row r="6" spans="1:34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11</v>
      </c>
      <c r="B8" s="26">
        <f>'Start Year Values'!B8</f>
        <v>32839399709488.156</v>
      </c>
      <c r="C8" s="26">
        <f>B8*(1+'IESS growth rates'!$L$8)</f>
        <v>33069275507454.57</v>
      </c>
      <c r="D8" s="26">
        <f>C8*(1+'IESS growth rates'!$L$8)</f>
        <v>33300760436006.75</v>
      </c>
      <c r="E8" s="26">
        <f>D8*(1+'IESS growth rates'!$L$8)</f>
        <v>33533865759058.793</v>
      </c>
      <c r="F8" s="26">
        <f>E8*(1+'IESS growth rates'!$L$8)</f>
        <v>33768602819372.199</v>
      </c>
      <c r="G8" s="26">
        <f>F8*(1+'IESS growth rates'!$M$8)</f>
        <v>33937445833469.055</v>
      </c>
      <c r="H8" s="26">
        <f>G8*(1+'IESS growth rates'!$M$8)</f>
        <v>34107133062636.395</v>
      </c>
      <c r="I8" s="26">
        <f>H8*(1+'IESS growth rates'!$M$8)</f>
        <v>34277668727949.574</v>
      </c>
      <c r="J8" s="26">
        <f>I8*(1+'IESS growth rates'!$M$8)</f>
        <v>34449057071589.32</v>
      </c>
      <c r="K8" s="26">
        <f>J8*(1+'IESS growth rates'!$M$8)</f>
        <v>34621302356947.262</v>
      </c>
      <c r="L8" s="26">
        <f>K8*(1+'IESS growth rates'!$M$8)</f>
        <v>34794408868731.996</v>
      </c>
      <c r="M8" s="26">
        <f>L8*(1+'IESS growth rates'!$M$8)</f>
        <v>34968380913075.652</v>
      </c>
      <c r="N8" s="26">
        <f>M8*(1+'IESS growth rates'!$M$8)</f>
        <v>35143222817641.027</v>
      </c>
      <c r="O8" s="26">
        <f>N8*(1+'IESS growth rates'!$M$8)</f>
        <v>35318938931729.227</v>
      </c>
      <c r="P8" s="26">
        <f>O8*(1+'IESS growth rates'!$M$8)</f>
        <v>35495533626387.867</v>
      </c>
      <c r="Q8" s="26">
        <f>P8*(1+'IESS growth rates'!$N$8)</f>
        <v>35584272460453.836</v>
      </c>
      <c r="R8" s="26">
        <f>Q8*(1+'IESS growth rates'!$N$8)</f>
        <v>35673233141604.969</v>
      </c>
      <c r="S8" s="26">
        <f>R8*(1+'IESS growth rates'!$N$8)</f>
        <v>35762416224458.977</v>
      </c>
      <c r="T8" s="26">
        <f>S8*(1+'IESS growth rates'!$N$8)</f>
        <v>35851822265020.125</v>
      </c>
      <c r="U8" s="26">
        <f>T8*(1+'IESS growth rates'!$N$8)</f>
        <v>35941451820682.672</v>
      </c>
      <c r="V8" s="26">
        <f>U8*(1+'IESS growth rates'!$N$8)</f>
        <v>36031305450234.375</v>
      </c>
      <c r="W8" s="26">
        <f>V8*(1+'IESS growth rates'!$N$8)</f>
        <v>36121383713859.961</v>
      </c>
      <c r="X8" s="26">
        <f>W8*(1+'IESS growth rates'!$N$8)</f>
        <v>36211687173144.609</v>
      </c>
      <c r="Y8" s="26">
        <f>X8*(1+'IESS growth rates'!$N$8)</f>
        <v>36302216391077.469</v>
      </c>
      <c r="Z8" s="26">
        <f>Y8*(1+'IESS growth rates'!$N$8)</f>
        <v>36392971932055.164</v>
      </c>
      <c r="AA8" s="26">
        <f>Z8*(1+'IESS growth rates'!$O$8)</f>
        <v>36447561389953.25</v>
      </c>
      <c r="AB8" s="26">
        <f>AA8*(1+'IESS growth rates'!$O$8)</f>
        <v>36502232732038.18</v>
      </c>
      <c r="AC8" s="26">
        <f>AB8*(1+'IESS growth rates'!$O$8)</f>
        <v>36556986081136.242</v>
      </c>
      <c r="AD8" s="26">
        <f>AC8*(1+'IESS growth rates'!$O$8)</f>
        <v>36611821560257.945</v>
      </c>
      <c r="AE8" s="26">
        <f>AD8*(1+'IESS growth rates'!$O$8)</f>
        <v>36666739292598.336</v>
      </c>
      <c r="AF8" s="26">
        <f>AE8*(1+'IESS growth rates'!$O$8)</f>
        <v>36721739401537.234</v>
      </c>
      <c r="AG8" s="26">
        <f>AF8*(1+'IESS growth rates'!$O$8)</f>
        <v>36776822010639.539</v>
      </c>
      <c r="AH8" s="26">
        <f>AG8*(1+'IESS growth rates'!$O$8)</f>
        <v>36831987243655.5</v>
      </c>
    </row>
    <row r="9" spans="1:34" x14ac:dyDescent="0.25">
      <c r="A9" t="s">
        <v>12</v>
      </c>
      <c r="B9" s="26">
        <f>'Start Year Values'!B9</f>
        <v>702544376935.99683</v>
      </c>
      <c r="C9" s="26">
        <f>B9*(1+'IESS growth rates'!$C$36)</f>
        <v>760347509056.09619</v>
      </c>
      <c r="D9" s="26">
        <f>C9*(1+'IESS growth rates'!$C$36)</f>
        <v>822906500297.10352</v>
      </c>
      <c r="E9" s="26">
        <f>D9*(1+'IESS growth rates'!$C$36)</f>
        <v>890612647724.56409</v>
      </c>
      <c r="F9" s="26">
        <f>E9*(1+'IESS growth rates'!$C$36)</f>
        <v>963889443090.53772</v>
      </c>
      <c r="G9" s="26">
        <f>F9*(1+'IESS growth rates'!$D$36)</f>
        <v>1042250905759.7725</v>
      </c>
      <c r="H9" s="26">
        <f>G9*(1+'IESS growth rates'!$D$36)</f>
        <v>1126982931853.7642</v>
      </c>
      <c r="I9" s="26">
        <f>H9*(1+'IESS growth rates'!$D$36)</f>
        <v>1218603430009.8254</v>
      </c>
      <c r="J9" s="26">
        <f>I9*(1+'IESS growth rates'!$D$36)</f>
        <v>1317672413360.3848</v>
      </c>
      <c r="K9" s="26">
        <f>J9*(1+'IESS growth rates'!$D$36)</f>
        <v>1424795422508.3557</v>
      </c>
      <c r="L9" s="26">
        <f>K9*(1+'IESS growth rates'!$E$36)</f>
        <v>1501970652571.3701</v>
      </c>
      <c r="M9" s="26">
        <f>L9*(1+'IESS growth rates'!$E$36)</f>
        <v>1583326143211.5793</v>
      </c>
      <c r="N9" s="26">
        <f>M9*(1+'IESS growth rates'!$E$36)</f>
        <v>1669088321722.8052</v>
      </c>
      <c r="O9" s="26">
        <f>N9*(1+'IESS growth rates'!$E$36)</f>
        <v>1759495880021.718</v>
      </c>
      <c r="P9" s="26">
        <f>O9*(1+'IESS growth rates'!$E$36)</f>
        <v>1854800438971.3423</v>
      </c>
      <c r="Q9" s="26">
        <f>P9*(1+'IESS growth rates'!$F$36)</f>
        <v>1972891195036.4258</v>
      </c>
      <c r="R9" s="26">
        <f>Q9*(1+'IESS growth rates'!$F$36)</f>
        <v>2098500510173.9651</v>
      </c>
      <c r="S9" s="26">
        <f>R9*(1+'IESS growth rates'!$F$36)</f>
        <v>2232107073253.5181</v>
      </c>
      <c r="T9" s="26">
        <f>S9*(1+'IESS growth rates'!$F$36)</f>
        <v>2374220050132.5371</v>
      </c>
      <c r="U9" s="26">
        <f>T9*(1+'IESS growth rates'!$F$36)</f>
        <v>2525381024054.0898</v>
      </c>
      <c r="V9" s="26">
        <f>U9*(1+'IESS growth rates'!$G$36)</f>
        <v>2675366181364.6001</v>
      </c>
      <c r="W9" s="26">
        <f>V9*(1+'IESS growth rates'!$G$36)</f>
        <v>2834259122173.5962</v>
      </c>
      <c r="X9" s="26">
        <f>W9*(1+'IESS growth rates'!$G$36)</f>
        <v>3002588889542.9302</v>
      </c>
      <c r="Y9" s="26">
        <f>X9*(1+'IESS growth rates'!$G$36)</f>
        <v>3180915946983.9229</v>
      </c>
      <c r="Z9" s="26">
        <f>Y9*(1+'IESS growth rates'!$G$36)</f>
        <v>3369834044552.4248</v>
      </c>
      <c r="AA9" s="26">
        <f>Z9*(1+'IESS growth rates'!$H$36)</f>
        <v>3541588574150.6797</v>
      </c>
      <c r="AB9" s="26">
        <f>AA9*(1+'IESS growth rates'!$H$36)</f>
        <v>3722097130815.9961</v>
      </c>
      <c r="AC9" s="26">
        <f>AB9*(1+'IESS growth rates'!$H$36)</f>
        <v>3911805891950.9155</v>
      </c>
      <c r="AD9" s="26">
        <f>AC9*(1+'IESS growth rates'!$H$36)</f>
        <v>4111183775837.4639</v>
      </c>
      <c r="AE9" s="26">
        <f>AD9*(1+'IESS growth rates'!$H$36)</f>
        <v>4320723600699.8857</v>
      </c>
      <c r="AF9" s="26">
        <f>TREND($Z$9:$AE$9,$Z$1:$AE$1,AF1)</f>
        <v>4494833051027.8125</v>
      </c>
      <c r="AG9" s="26">
        <f t="shared" ref="AG9:AH9" si="3">TREND($Z$9:$AE$9,$Z$1:$AE$1,AG1)</f>
        <v>4684917112368.75</v>
      </c>
      <c r="AH9" s="26">
        <f t="shared" si="3"/>
        <v>4875001173709.6875</v>
      </c>
    </row>
    <row r="11" spans="1:34" x14ac:dyDescent="0.25">
      <c r="B11" s="18"/>
    </row>
    <row r="12" spans="1:34" x14ac:dyDescent="0.25">
      <c r="B12" s="53"/>
    </row>
    <row r="13" spans="1:34" x14ac:dyDescent="0.25">
      <c r="B13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EIA 24</vt:lpstr>
      <vt:lpstr>IESS growth rates</vt:lpstr>
      <vt:lpstr>India KLEMS DB</vt:lpstr>
      <vt:lpstr>Start Year Values</vt:lpstr>
      <vt:lpstr>TNRbI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2019-05-11T00:41:38Z</dcterms:created>
  <dcterms:modified xsi:type="dcterms:W3CDTF">2020-02-23T14:06:40Z</dcterms:modified>
</cp:coreProperties>
</file>