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D:\Dropbox (Energy Innovation)\EI-PlcyMdl\eps-1.4.2-india-v2\InputData\indst\BIFUbC\"/>
    </mc:Choice>
  </mc:AlternateContent>
  <bookViews>
    <workbookView xWindow="555" yWindow="555" windowWidth="25035" windowHeight="13545"/>
  </bookViews>
  <sheets>
    <sheet name="About" sheetId="1" r:id="rId1"/>
    <sheet name="Unit Conversions" sheetId="41" r:id="rId2"/>
    <sheet name="Min. of Petr. &amp; NG" sheetId="40" r:id="rId3"/>
    <sheet name="Annual Survey of Industries" sheetId="36" r:id="rId4"/>
    <sheet name="IEA 2014 Actual" sheetId="45" r:id="rId5"/>
    <sheet name="India Crop Residue Burning" sheetId="44" r:id="rId6"/>
    <sheet name="GREET1 Fuel_Specs" sheetId="47" r:id="rId7"/>
    <sheet name="Future Year Scaling" sheetId="43" r:id="rId8"/>
    <sheet name="Start Year Fuel Use Adjustments" sheetId="46" r:id="rId9"/>
    <sheet name="Aggregate Calcs" sheetId="42" r:id="rId10"/>
    <sheet name="BIFUbC-electricity" sheetId="15" r:id="rId11"/>
    <sheet name="BIFUbC-coal" sheetId="16" r:id="rId12"/>
    <sheet name="BIFUbC-natural-gas" sheetId="17" r:id="rId13"/>
    <sheet name="BIFUbC-biomass" sheetId="18" r:id="rId14"/>
    <sheet name="BIFUbC-petroleum-diesel" sheetId="19" r:id="rId15"/>
    <sheet name="BIFUbC-heat" sheetId="20" r:id="rId16"/>
  </sheets>
  <externalReferences>
    <externalReference r:id="rId17"/>
    <externalReference r:id="rId18"/>
    <externalReference r:id="rId19"/>
    <externalReference r:id="rId20"/>
  </externalReferences>
  <definedNames>
    <definedName name="BIDR">[1]Conversions!$E$76</definedName>
    <definedName name="BTU_per_kWh">[2]About!$A$164</definedName>
    <definedName name="BTU_per_TJ">[2]About!$A$166</definedName>
    <definedName name="BTU_per_TOE">'Unit Conversions'!$A$25</definedName>
    <definedName name="BTU_per_TWh">#REF!</definedName>
    <definedName name="CAP_Conversion">#REF!</definedName>
    <definedName name="Coal_Multiplier">'IEA 2014 Actual'!$B$29</definedName>
    <definedName name="Constants.GCV.Coal">[1]Constants!$C$8</definedName>
    <definedName name="Constants.GCV.NaturalGasProduced">[1]Constants!$C$21</definedName>
    <definedName name="Conversion">#REF!</definedName>
    <definedName name="Conversion.to.annual.energy">[1]Conversions!$E$59</definedName>
    <definedName name="Conversion.to.average.power">[1]Conversions!$E$58</definedName>
    <definedName name="Conversions.Area.m2">[1]Conversions!$E$48:$E$53</definedName>
    <definedName name="Conversions.Area.Units">[1]Conversions!$B$48:$B$53</definedName>
    <definedName name="Conversions.Energy.Joules">[1]Conversions!$E$5:$E$23</definedName>
    <definedName name="Conversions.Energy.Units">[1]Conversions!$B$5:$B$23</definedName>
    <definedName name="Conversions.Money.GBP">[1]Conversions!$F$71:$F$84</definedName>
    <definedName name="Conversions.Money.Units">[1]Conversions!$B$71:$B$84</definedName>
    <definedName name="Conversions.Power.Units">[1]Conversions!$B$30:$B$35</definedName>
    <definedName name="Conversions.Power.Watts">[1]Conversions!$E$30:$E$35</definedName>
    <definedName name="discount_factors">'[1]Global assumptions'!$D$28:$K$28</definedName>
    <definedName name="Discount_rate">'[1]Global assumptions'!$C$26</definedName>
    <definedName name="EF.BlastFurnaceGas.CO2">[1]Constants!$F$11</definedName>
    <definedName name="EF.Diesel.CH4">[1]Constants!$G$9</definedName>
    <definedName name="EF.Diesel.CO2">[1]Constants!$F$9</definedName>
    <definedName name="EF.Diesel.N2O">[1]Constants!$H$9</definedName>
    <definedName name="EF.IndustrialCoal.CH4">[1]Constants!$G$8</definedName>
    <definedName name="EF.IndustrialCoal.CO2">[1]Constants!$F$8</definedName>
    <definedName name="EF.IndustrialCoal.N2O">[1]Constants!$H$8</definedName>
    <definedName name="EF.NaturalGas.CH4">[1]Constants!$G$10</definedName>
    <definedName name="EF.NaturalGas.CO2">[1]Constants!$F$10</definedName>
    <definedName name="EF.NaturalGas.N2O">[1]Constants!$H$10</definedName>
    <definedName name="Eno_TM">'[3]1997  Table 1a Modified'!#REF!</definedName>
    <definedName name="Eno_Tons">'[3]1997  Table 1a Modified'!#REF!</definedName>
    <definedName name="GBP">[1]Conversions!$E$84</definedName>
    <definedName name="GBPppyr">#NAME?</definedName>
    <definedName name="GWP.CH4">[1]Constants!$K$9</definedName>
    <definedName name="GWP.N2O">[1]Constants!$K$10</definedName>
    <definedName name="HHV_Adjust">[2]About!$A$161</definedName>
    <definedName name="I.a.Scenario">[1]Control!#REF!</definedName>
    <definedName name="I.a.Technology">[1]Control!#REF!</definedName>
    <definedName name="I.b.Scenario">[1]Control!$E$5</definedName>
    <definedName name="IDR">[1]Conversions!$E$79</definedName>
    <definedName name="II.a.Scenario">[1]Control!$E$9</definedName>
    <definedName name="II.b.Scenario">[1]Control!$E$10</definedName>
    <definedName name="II.c.Scenario">[1]Control!$E$11</definedName>
    <definedName name="II.d.Scenario">[1]Control!$E$12</definedName>
    <definedName name="II.e.Scenario">[1]Control!$E$13</definedName>
    <definedName name="II.f.Scenario">[1]Control!$E$14</definedName>
    <definedName name="III.a.Scenario">[1]Control!$E$15</definedName>
    <definedName name="IV.a.Scenario">[1]Control!$E$19</definedName>
    <definedName name="IV.b.Scenario">[1]Control!$E$20</definedName>
    <definedName name="IV.c.Scenario">[1]Control!$E$21</definedName>
    <definedName name="IV.d.Scenario">[1]Control!$E$22</definedName>
    <definedName name="IV.e.Scenario">[1]Control!$E$23</definedName>
    <definedName name="IX.a.Energy">[1]Control!$E$40</definedName>
    <definedName name="IX.a.Fuel">[1]Control!$E$41</definedName>
    <definedName name="IX.b.1.Mode">[1]Control!$E$43</definedName>
    <definedName name="IX.b.1.Technology">[1]Control!$E$44</definedName>
    <definedName name="IX.b.1.Zero">[1]Control!$E$45</definedName>
    <definedName name="IX.b.2.Scenario">[1]Control!$E$46</definedName>
    <definedName name="IX.c.Energy">[1]Control!$E$48</definedName>
    <definedName name="IX.c.Fuel">[1]Control!$E$49</definedName>
    <definedName name="km_per_mile">#REF!</definedName>
    <definedName name="MGBP">[1]Conversions!$E$73</definedName>
    <definedName name="MIDR">[1]Conversions!$E$77</definedName>
    <definedName name="MoneyUnit">#REF!</definedName>
    <definedName name="Preferences.AreaUnits">[1]Preferences!$C$7</definedName>
    <definedName name="Preferences.EnergyUnits">[1]Preferences!$C$3</definedName>
    <definedName name="Preferences.moneyunits">[1]Preferences!$C$9</definedName>
    <definedName name="Preferences.PowerUnits">[1]Preferences!$C$5</definedName>
    <definedName name="Preferences.Unit.Energy">[1]Preferences!$F$3</definedName>
    <definedName name="Preferences.Unit.Power">[1]Preferences!$F$5</definedName>
    <definedName name="Price2005">[1]Conversions!$D$105</definedName>
    <definedName name="Sum_T2">'[3]1997  Table 1a Modified'!#REF!</definedName>
    <definedName name="Sum_TTM">'[3]1997  Table 1a Modified'!#REF!</definedName>
    <definedName name="ti_tbl_50">#REF!</definedName>
    <definedName name="ti_tbl_69">#REF!</definedName>
    <definedName name="TTJ_GpBTU">[2]About!$A$168</definedName>
    <definedName name="Unit.boe">[4]Conversions!$F$15</definedName>
    <definedName name="Unit.day">[1]Conversions!$F$41</definedName>
    <definedName name="Unit.GJ">[1]Conversions!$F$7</definedName>
    <definedName name="Unit.GW">[1]Conversions!$F$30</definedName>
    <definedName name="Unit.GWh">[1]Conversions!$F$13</definedName>
    <definedName name="Unit.ha">[1]Conversions!$F$48</definedName>
    <definedName name="Unit.hour">[1]Conversions!$F$42</definedName>
    <definedName name="Unit.J">[1]Conversions!$F$8</definedName>
    <definedName name="Unit.kWh">[1]Conversions!$F$10</definedName>
    <definedName name="Unit.m2">[1]Conversions!$F$52</definedName>
    <definedName name="Unit.Mboe">[1]Conversions!$F$16</definedName>
    <definedName name="Unit.minute">[1]Conversions!$F$43</definedName>
    <definedName name="Unit.MJ">[1]Conversions!$F$9</definedName>
    <definedName name="Unit.MW">[1]Conversions!$F$31</definedName>
    <definedName name="Unit.PJ">[1]Conversions!$F$5</definedName>
    <definedName name="Unit.therm">[1]Conversions!$F$20</definedName>
    <definedName name="Unit.TWh">[1]Conversions!$F$12</definedName>
    <definedName name="Unit.W">[1]Conversions!$F$33</definedName>
    <definedName name="Unit.year">[1]Conversions!$F$40</definedName>
    <definedName name="use_lifecycle_biofuel_EIs">[2]About!$A$84</definedName>
    <definedName name="V.a.Scenario">[1]Control!#REF!</definedName>
    <definedName name="V.b.Technology">[1]Control!$E$8</definedName>
    <definedName name="VI.a.EnergyIntensity">[1]Control!$E$27</definedName>
    <definedName name="VI.b.EnergyIntensity">[1]Control!$E$28</definedName>
    <definedName name="VI.c.EnergyIntensity">[1]Control!$E$29</definedName>
    <definedName name="VI.d.EnergyIntensity">[1]Control!$E$30</definedName>
    <definedName name="VII.a.EnergyIntensity">[1]Control!$E$31</definedName>
    <definedName name="VII.b.EnergyIntensity">[1]Control!$E$32</definedName>
    <definedName name="VII.c.EnergyIntensity">[1]Control!$E$33</definedName>
    <definedName name="VII.d.EnergyIntensity">[1]Control!$E$34</definedName>
    <definedName name="VIII.a.Fuel">[1]Control!$E$38</definedName>
    <definedName name="VIII.a.Scenario.Efficiency">[1]Control!$E$37</definedName>
    <definedName name="VIII.a.Scenario.Output">[1]Control!$E$36</definedName>
    <definedName name="VIII.Efficiency">[1]Control!#REF!</definedName>
    <definedName name="X.a.Energy">[1]Control!$E$51</definedName>
    <definedName name="X.a.Fuel">[1]Control!$E$52</definedName>
    <definedName name="X.a.Scenario">[1]Control!$E$50</definedName>
    <definedName name="X.a.Scenario.Demand">#NAME?</definedName>
    <definedName name="X.a.Scenario.Technology">#NAME?</definedName>
    <definedName name="X.b.Scenario.Technology">[1]Control!#REF!</definedName>
    <definedName name="XI.a.Export">[1]Control!#REF!</definedName>
    <definedName name="XI.a.Scenario">[1]Control!$E$16</definedName>
    <definedName name="XI.b.Scenario">[1]Control!$E$17</definedName>
    <definedName name="XI.c.Scenario">[1]Control!$E$18</definedName>
    <definedName name="XI.d.Scenario">[1]Control!#REF!</definedName>
    <definedName name="XII.a.Scenario">[1]Control!$E$24</definedName>
    <definedName name="XII.b.Scenario">[1]Control!$E$25</definedName>
    <definedName name="XIV.a.Scenario">[1]Control!$E$55</definedName>
    <definedName name="XIV.b.Area">[1]Control!$E$58</definedName>
    <definedName name="XIV.b.AreaNonFood">[1]Control!$E$60</definedName>
    <definedName name="XIV.b.Consumptions">[1]Control!$E$56</definedName>
    <definedName name="XIV.b.Productivity">[1]Control!$E$57</definedName>
    <definedName name="XIV.b.ProductivityNonFood">[1]Control!$E$59</definedName>
    <definedName name="XIV.c.Area">[1]Control!$E$62</definedName>
    <definedName name="XIV.c.Productivity">[1]Control!$E$61</definedName>
    <definedName name="XIV.d.AreaRatio">[1]Control!$E$63</definedName>
    <definedName name="XIV.e.Area">[1]Control!$E$64</definedName>
  </definedNames>
  <calcPr calcId="162913"/>
</workbook>
</file>

<file path=xl/calcChain.xml><?xml version="1.0" encoding="utf-8"?>
<calcChain xmlns="http://schemas.openxmlformats.org/spreadsheetml/2006/main">
  <c r="B5" i="44" l="1"/>
  <c r="B4" i="44"/>
  <c r="C33" i="42"/>
  <c r="D33" i="42" s="1"/>
  <c r="E33" i="42" s="1"/>
  <c r="F33" i="42" s="1"/>
  <c r="G33" i="42" s="1"/>
  <c r="H33" i="42" s="1"/>
  <c r="I33" i="42" s="1"/>
  <c r="J33" i="42" s="1"/>
  <c r="K33" i="42" s="1"/>
  <c r="L33" i="42" s="1"/>
  <c r="C31" i="42"/>
  <c r="C30" i="42"/>
  <c r="D30" i="42" s="1"/>
  <c r="C29" i="42"/>
  <c r="D29" i="42" s="1"/>
  <c r="C28" i="42"/>
  <c r="C27" i="42"/>
  <c r="D27" i="42" s="1"/>
  <c r="C26" i="42"/>
  <c r="D26" i="42" s="1"/>
  <c r="E186" i="43"/>
  <c r="F186" i="43"/>
  <c r="G186" i="43"/>
  <c r="H186" i="43"/>
  <c r="I186" i="43"/>
  <c r="J186" i="43"/>
  <c r="K186" i="43"/>
  <c r="L186" i="43"/>
  <c r="M186" i="43"/>
  <c r="N186" i="43"/>
  <c r="O186" i="43"/>
  <c r="P186" i="43"/>
  <c r="Q186" i="43"/>
  <c r="R186" i="43"/>
  <c r="S186" i="43"/>
  <c r="T186" i="43"/>
  <c r="U186" i="43"/>
  <c r="V186" i="43"/>
  <c r="W186" i="43"/>
  <c r="X186" i="43"/>
  <c r="Y186" i="43"/>
  <c r="Z186" i="43"/>
  <c r="AA186" i="43"/>
  <c r="AB186" i="43"/>
  <c r="AC186" i="43"/>
  <c r="AD186" i="43"/>
  <c r="AE186" i="43"/>
  <c r="AF186" i="43"/>
  <c r="AG186" i="43"/>
  <c r="AH186" i="43"/>
  <c r="AI186" i="43"/>
  <c r="AJ186" i="43"/>
  <c r="AK186" i="43"/>
  <c r="AL186" i="43"/>
  <c r="AM186" i="43"/>
  <c r="AN186" i="43"/>
  <c r="AO186" i="43"/>
  <c r="D186" i="43"/>
  <c r="D28" i="42"/>
  <c r="D31" i="42"/>
  <c r="M33" i="42" l="1"/>
  <c r="N33" i="42" s="1"/>
  <c r="O33" i="42" s="1"/>
  <c r="P33" i="42" s="1"/>
  <c r="Q33" i="42" s="1"/>
  <c r="R33" i="42" s="1"/>
  <c r="S33" i="42" s="1"/>
  <c r="T33" i="42" s="1"/>
  <c r="U33" i="42" s="1"/>
  <c r="V33" i="42" s="1"/>
  <c r="W33" i="42" s="1"/>
  <c r="X33" i="42" s="1"/>
  <c r="Y33" i="42" s="1"/>
  <c r="Z33" i="42" s="1"/>
  <c r="AA33" i="42" s="1"/>
  <c r="AB33" i="42" s="1"/>
  <c r="AC33" i="42" s="1"/>
  <c r="AD33" i="42" s="1"/>
  <c r="AE33" i="42" s="1"/>
  <c r="AF33" i="42" s="1"/>
  <c r="AG33" i="42" s="1"/>
  <c r="AH33" i="42" s="1"/>
  <c r="AI33" i="42" s="1"/>
  <c r="AJ33" i="42" s="1"/>
  <c r="AK33" i="42" s="1"/>
  <c r="AL33" i="42" s="1"/>
  <c r="AM33" i="42" s="1"/>
  <c r="AJ9" i="18" s="1"/>
  <c r="I9" i="18"/>
  <c r="H9" i="18"/>
  <c r="W9" i="18"/>
  <c r="G9" i="18"/>
  <c r="F9" i="18"/>
  <c r="U9" i="18"/>
  <c r="E9" i="18"/>
  <c r="D9" i="18"/>
  <c r="AI9" i="18"/>
  <c r="S9" i="18"/>
  <c r="K9" i="18"/>
  <c r="C9" i="18"/>
  <c r="AH9" i="18"/>
  <c r="R9" i="18"/>
  <c r="J9" i="18"/>
  <c r="B9" i="18"/>
  <c r="B6" i="44"/>
  <c r="E49" i="42"/>
  <c r="E48" i="42"/>
  <c r="E47" i="42"/>
  <c r="E46" i="42"/>
  <c r="E45" i="42"/>
  <c r="E44" i="42"/>
  <c r="E43" i="42"/>
  <c r="E42" i="42"/>
  <c r="E23" i="42"/>
  <c r="E20" i="42"/>
  <c r="C15" i="42"/>
  <c r="C12" i="42"/>
  <c r="C7" i="42"/>
  <c r="C4" i="42"/>
  <c r="Q4" i="42" s="1"/>
  <c r="N4" i="15" s="1"/>
  <c r="E25" i="46"/>
  <c r="E20" i="46"/>
  <c r="B137" i="45"/>
  <c r="B63" i="45"/>
  <c r="E19" i="42" s="1"/>
  <c r="B29" i="45"/>
  <c r="C11" i="42" s="1"/>
  <c r="C17" i="46"/>
  <c r="C193" i="40"/>
  <c r="C194" i="40"/>
  <c r="C195" i="40"/>
  <c r="C196" i="40"/>
  <c r="C197" i="40"/>
  <c r="C198" i="40"/>
  <c r="C199" i="40"/>
  <c r="C200" i="40"/>
  <c r="C12" i="46"/>
  <c r="C10" i="46"/>
  <c r="O29" i="36"/>
  <c r="O30" i="36"/>
  <c r="O31" i="36"/>
  <c r="O38" i="36" s="1"/>
  <c r="O32" i="36"/>
  <c r="O33" i="36"/>
  <c r="O34" i="36"/>
  <c r="O35" i="36"/>
  <c r="O36" i="36"/>
  <c r="L38" i="36"/>
  <c r="L39" i="36"/>
  <c r="C2" i="46"/>
  <c r="C4" i="46"/>
  <c r="C8" i="46"/>
  <c r="C9" i="46"/>
  <c r="AL9" i="20"/>
  <c r="AK9" i="20"/>
  <c r="F49" i="42"/>
  <c r="G49" i="42"/>
  <c r="C9" i="20"/>
  <c r="B9" i="20"/>
  <c r="AL8" i="20"/>
  <c r="AK8" i="20"/>
  <c r="F48" i="42"/>
  <c r="G48" i="42" s="1"/>
  <c r="H48" i="42"/>
  <c r="D8" i="20"/>
  <c r="C8" i="20"/>
  <c r="B8" i="20"/>
  <c r="AL7" i="20"/>
  <c r="AK7" i="20"/>
  <c r="AL6" i="20"/>
  <c r="AK6" i="20"/>
  <c r="F46" i="42"/>
  <c r="G46" i="42" s="1"/>
  <c r="C6" i="20"/>
  <c r="B6" i="20"/>
  <c r="AL5" i="20"/>
  <c r="AK5" i="20"/>
  <c r="F45" i="42"/>
  <c r="B5" i="20"/>
  <c r="AL4" i="20"/>
  <c r="AK4" i="20"/>
  <c r="AL3" i="20"/>
  <c r="AK3" i="20"/>
  <c r="F43" i="42"/>
  <c r="C3" i="20" s="1"/>
  <c r="B3" i="20"/>
  <c r="AL2" i="20"/>
  <c r="AK2" i="20"/>
  <c r="F42" i="42"/>
  <c r="G42" i="42" s="1"/>
  <c r="B2" i="20"/>
  <c r="B198" i="40"/>
  <c r="B194" i="40"/>
  <c r="E31" i="42"/>
  <c r="F31" i="42" s="1"/>
  <c r="B7" i="18"/>
  <c r="E30" i="42"/>
  <c r="B6" i="18" s="1"/>
  <c r="E29" i="42"/>
  <c r="F29" i="42" s="1"/>
  <c r="E28" i="42"/>
  <c r="F28" i="42" s="1"/>
  <c r="E27" i="42"/>
  <c r="F27" i="42" s="1"/>
  <c r="E26" i="42"/>
  <c r="B2" i="18" s="1"/>
  <c r="AM23" i="42"/>
  <c r="AJ7" i="17" s="1"/>
  <c r="AL23" i="42"/>
  <c r="AI7" i="17"/>
  <c r="AK23" i="42"/>
  <c r="AH7" i="17" s="1"/>
  <c r="AJ23" i="42"/>
  <c r="AG7" i="17" s="1"/>
  <c r="AI23" i="42"/>
  <c r="AF7" i="17" s="1"/>
  <c r="AH23" i="42"/>
  <c r="AE7" i="17"/>
  <c r="AG23" i="42"/>
  <c r="AD7" i="17" s="1"/>
  <c r="AF23" i="42"/>
  <c r="AC7" i="17" s="1"/>
  <c r="AE23" i="42"/>
  <c r="AB7" i="17"/>
  <c r="AD23" i="42"/>
  <c r="AA7" i="17"/>
  <c r="AC23" i="42"/>
  <c r="Z7" i="17" s="1"/>
  <c r="AB23" i="42"/>
  <c r="Y7" i="17" s="1"/>
  <c r="AA23" i="42"/>
  <c r="X7" i="17"/>
  <c r="Z23" i="42"/>
  <c r="W7" i="17"/>
  <c r="Y23" i="42"/>
  <c r="V7" i="17" s="1"/>
  <c r="X23" i="42"/>
  <c r="U7" i="17" s="1"/>
  <c r="W23" i="42"/>
  <c r="T7" i="17" s="1"/>
  <c r="V23" i="42"/>
  <c r="S7" i="17"/>
  <c r="U23" i="42"/>
  <c r="R7" i="17" s="1"/>
  <c r="T23" i="42"/>
  <c r="Q7" i="17" s="1"/>
  <c r="S23" i="42"/>
  <c r="P7" i="17" s="1"/>
  <c r="R23" i="42"/>
  <c r="O7" i="17"/>
  <c r="Q23" i="42"/>
  <c r="N7" i="17" s="1"/>
  <c r="P23" i="42"/>
  <c r="M7" i="17" s="1"/>
  <c r="O23" i="42"/>
  <c r="L7" i="17"/>
  <c r="N23" i="42"/>
  <c r="K7" i="17"/>
  <c r="M23" i="42"/>
  <c r="J7" i="17" s="1"/>
  <c r="L23" i="42"/>
  <c r="I7" i="17" s="1"/>
  <c r="K23" i="42"/>
  <c r="H7" i="17"/>
  <c r="J23" i="42"/>
  <c r="G7" i="17" s="1"/>
  <c r="I23" i="42"/>
  <c r="F7" i="17" s="1"/>
  <c r="H23" i="42"/>
  <c r="E7" i="17" s="1"/>
  <c r="G23" i="42"/>
  <c r="D7" i="17"/>
  <c r="F23" i="42"/>
  <c r="C7" i="17" s="1"/>
  <c r="B7" i="17"/>
  <c r="AM20" i="42"/>
  <c r="AJ4" i="17"/>
  <c r="AL20" i="42"/>
  <c r="AI4" i="17" s="1"/>
  <c r="AK20" i="42"/>
  <c r="AH4" i="17"/>
  <c r="AJ20" i="42"/>
  <c r="AG4" i="17"/>
  <c r="AI20" i="42"/>
  <c r="AF4" i="17"/>
  <c r="AH20" i="42"/>
  <c r="AE4" i="17" s="1"/>
  <c r="AG20" i="42"/>
  <c r="AD4" i="17"/>
  <c r="AF20" i="42"/>
  <c r="AC4" i="17"/>
  <c r="AE20" i="42"/>
  <c r="AB4" i="17"/>
  <c r="AD20" i="42"/>
  <c r="AA4" i="17" s="1"/>
  <c r="AC20" i="42"/>
  <c r="Z4" i="17"/>
  <c r="AB20" i="42"/>
  <c r="Y4" i="17"/>
  <c r="AA20" i="42"/>
  <c r="X4" i="17"/>
  <c r="Z20" i="42"/>
  <c r="W4" i="17" s="1"/>
  <c r="Y20" i="42"/>
  <c r="V4" i="17"/>
  <c r="X20" i="42"/>
  <c r="U4" i="17"/>
  <c r="W20" i="42"/>
  <c r="T4" i="17"/>
  <c r="V20" i="42"/>
  <c r="S4" i="17" s="1"/>
  <c r="U20" i="42"/>
  <c r="R4" i="17"/>
  <c r="T20" i="42"/>
  <c r="Q4" i="17"/>
  <c r="S20" i="42"/>
  <c r="P4" i="17"/>
  <c r="R20" i="42"/>
  <c r="O4" i="17" s="1"/>
  <c r="Q20" i="42"/>
  <c r="N4" i="17"/>
  <c r="P20" i="42"/>
  <c r="M4" i="17"/>
  <c r="O20" i="42"/>
  <c r="L4" i="17"/>
  <c r="N20" i="42"/>
  <c r="K4" i="17" s="1"/>
  <c r="M20" i="42"/>
  <c r="J4" i="17"/>
  <c r="L20" i="42"/>
  <c r="I4" i="17"/>
  <c r="K20" i="42"/>
  <c r="H4" i="17"/>
  <c r="J20" i="42"/>
  <c r="G4" i="17" s="1"/>
  <c r="I20" i="42"/>
  <c r="F4" i="17"/>
  <c r="H20" i="42"/>
  <c r="E4" i="17"/>
  <c r="G20" i="42"/>
  <c r="D4" i="17"/>
  <c r="F20" i="42"/>
  <c r="C4" i="17" s="1"/>
  <c r="B4" i="17"/>
  <c r="AM19" i="42"/>
  <c r="AJ3" i="17"/>
  <c r="AL19" i="42"/>
  <c r="AI3" i="17" s="1"/>
  <c r="AK19" i="42"/>
  <c r="AH3" i="17"/>
  <c r="AJ19" i="42"/>
  <c r="AG3" i="17"/>
  <c r="AI19" i="42"/>
  <c r="AF3" i="17"/>
  <c r="AH19" i="42"/>
  <c r="AE3" i="17" s="1"/>
  <c r="AG19" i="42"/>
  <c r="AD3" i="17" s="1"/>
  <c r="AF19" i="42"/>
  <c r="AC3" i="17"/>
  <c r="AE19" i="42"/>
  <c r="AB3" i="17"/>
  <c r="AD19" i="42"/>
  <c r="AA3" i="17" s="1"/>
  <c r="AC19" i="42"/>
  <c r="Z3" i="17"/>
  <c r="AB19" i="42"/>
  <c r="Y3" i="17"/>
  <c r="AA19" i="42"/>
  <c r="X3" i="17"/>
  <c r="Z19" i="42"/>
  <c r="W3" i="17" s="1"/>
  <c r="Y19" i="42"/>
  <c r="V3" i="17"/>
  <c r="X19" i="42"/>
  <c r="U3" i="17"/>
  <c r="W19" i="42"/>
  <c r="T3" i="17"/>
  <c r="V19" i="42"/>
  <c r="S3" i="17" s="1"/>
  <c r="U19" i="42"/>
  <c r="R3" i="17" s="1"/>
  <c r="T19" i="42"/>
  <c r="Q3" i="17"/>
  <c r="S19" i="42"/>
  <c r="P3" i="17"/>
  <c r="R19" i="42"/>
  <c r="O3" i="17" s="1"/>
  <c r="Q19" i="42"/>
  <c r="N3" i="17"/>
  <c r="P19" i="42"/>
  <c r="M3" i="17"/>
  <c r="O19" i="42"/>
  <c r="L3" i="17"/>
  <c r="N19" i="42"/>
  <c r="K3" i="17" s="1"/>
  <c r="M19" i="42"/>
  <c r="J3" i="17" s="1"/>
  <c r="L19" i="42"/>
  <c r="I3" i="17"/>
  <c r="K19" i="42"/>
  <c r="H3" i="17" s="1"/>
  <c r="J19" i="42"/>
  <c r="G3" i="17" s="1"/>
  <c r="I19" i="42"/>
  <c r="F3" i="17"/>
  <c r="H19" i="42"/>
  <c r="E3" i="17"/>
  <c r="G19" i="42"/>
  <c r="D3" i="17" s="1"/>
  <c r="F19" i="42"/>
  <c r="C3" i="17" s="1"/>
  <c r="B3" i="17"/>
  <c r="AM15" i="42"/>
  <c r="AJ7" i="16" s="1"/>
  <c r="AL15" i="42"/>
  <c r="AI7" i="16" s="1"/>
  <c r="AK15" i="42"/>
  <c r="AH7" i="16" s="1"/>
  <c r="AJ15" i="42"/>
  <c r="AG7" i="16" s="1"/>
  <c r="AI15" i="42"/>
  <c r="AF7" i="16"/>
  <c r="AH15" i="42"/>
  <c r="AE7" i="16" s="1"/>
  <c r="AG15" i="42"/>
  <c r="AD7" i="16"/>
  <c r="AF15" i="42"/>
  <c r="AC7" i="16" s="1"/>
  <c r="AE15" i="42"/>
  <c r="AB7" i="16"/>
  <c r="AD15" i="42"/>
  <c r="AA7" i="16" s="1"/>
  <c r="AC15" i="42"/>
  <c r="Z7" i="16"/>
  <c r="AB15" i="42"/>
  <c r="Y7" i="16" s="1"/>
  <c r="AA15" i="42"/>
  <c r="X7" i="16" s="1"/>
  <c r="Z15" i="42"/>
  <c r="W7" i="16" s="1"/>
  <c r="Y15" i="42"/>
  <c r="V7" i="16" s="1"/>
  <c r="X15" i="42"/>
  <c r="U7" i="16" s="1"/>
  <c r="W15" i="42"/>
  <c r="T7" i="16" s="1"/>
  <c r="V15" i="42"/>
  <c r="S7" i="16" s="1"/>
  <c r="U15" i="42"/>
  <c r="R7" i="16" s="1"/>
  <c r="T15" i="42"/>
  <c r="Q7" i="16" s="1"/>
  <c r="S15" i="42"/>
  <c r="P7" i="16" s="1"/>
  <c r="R15" i="42"/>
  <c r="O7" i="16" s="1"/>
  <c r="Q15" i="42"/>
  <c r="N7" i="16" s="1"/>
  <c r="P15" i="42"/>
  <c r="M7" i="16" s="1"/>
  <c r="O15" i="42"/>
  <c r="L7" i="16" s="1"/>
  <c r="N15" i="42"/>
  <c r="K7" i="16" s="1"/>
  <c r="M15" i="42"/>
  <c r="J7" i="16"/>
  <c r="L15" i="42"/>
  <c r="I7" i="16" s="1"/>
  <c r="K15" i="42"/>
  <c r="H7" i="16" s="1"/>
  <c r="J15" i="42"/>
  <c r="G7" i="16" s="1"/>
  <c r="I15" i="42"/>
  <c r="F7" i="16" s="1"/>
  <c r="H15" i="42"/>
  <c r="E7" i="16" s="1"/>
  <c r="G15" i="42"/>
  <c r="D7" i="16" s="1"/>
  <c r="F15" i="42"/>
  <c r="C7" i="16" s="1"/>
  <c r="E15" i="42"/>
  <c r="B7" i="16" s="1"/>
  <c r="AM12" i="42"/>
  <c r="AJ4" i="16" s="1"/>
  <c r="AL12" i="42"/>
  <c r="AI4" i="16"/>
  <c r="AK12" i="42"/>
  <c r="AH4" i="16" s="1"/>
  <c r="AJ12" i="42"/>
  <c r="AG4" i="16" s="1"/>
  <c r="AI12" i="42"/>
  <c r="AF4" i="16" s="1"/>
  <c r="AH12" i="42"/>
  <c r="AE4" i="16"/>
  <c r="AG12" i="42"/>
  <c r="AD4" i="16" s="1"/>
  <c r="AF12" i="42"/>
  <c r="AC4" i="16" s="1"/>
  <c r="AE12" i="42"/>
  <c r="AB4" i="16" s="1"/>
  <c r="AD12" i="42"/>
  <c r="AA4" i="16"/>
  <c r="AC12" i="42"/>
  <c r="Z4" i="16" s="1"/>
  <c r="AB12" i="42"/>
  <c r="Y4" i="16" s="1"/>
  <c r="AA12" i="42"/>
  <c r="X4" i="16" s="1"/>
  <c r="Z12" i="42"/>
  <c r="W4" i="16"/>
  <c r="Y12" i="42"/>
  <c r="V4" i="16" s="1"/>
  <c r="X12" i="42"/>
  <c r="U4" i="16" s="1"/>
  <c r="W12" i="42"/>
  <c r="T4" i="16" s="1"/>
  <c r="V12" i="42"/>
  <c r="S4" i="16"/>
  <c r="U12" i="42"/>
  <c r="R4" i="16" s="1"/>
  <c r="T12" i="42"/>
  <c r="Q4" i="16" s="1"/>
  <c r="S12" i="42"/>
  <c r="P4" i="16" s="1"/>
  <c r="R12" i="42"/>
  <c r="O4" i="16" s="1"/>
  <c r="Q12" i="42"/>
  <c r="N4" i="16" s="1"/>
  <c r="P12" i="42"/>
  <c r="M4" i="16" s="1"/>
  <c r="O12" i="42"/>
  <c r="L4" i="16" s="1"/>
  <c r="N12" i="42"/>
  <c r="K4" i="16" s="1"/>
  <c r="M12" i="42"/>
  <c r="J4" i="16" s="1"/>
  <c r="L12" i="42"/>
  <c r="I4" i="16" s="1"/>
  <c r="K12" i="42"/>
  <c r="H4" i="16" s="1"/>
  <c r="J12" i="42"/>
  <c r="G4" i="16" s="1"/>
  <c r="I12" i="42"/>
  <c r="F4" i="16" s="1"/>
  <c r="H12" i="42"/>
  <c r="E4" i="16" s="1"/>
  <c r="G12" i="42"/>
  <c r="D4" i="16" s="1"/>
  <c r="F12" i="42"/>
  <c r="C4" i="16"/>
  <c r="E12" i="42"/>
  <c r="B4" i="16" s="1"/>
  <c r="AM11" i="42"/>
  <c r="AJ3" i="16" s="1"/>
  <c r="AL11" i="42"/>
  <c r="AI3" i="16" s="1"/>
  <c r="AK11" i="42"/>
  <c r="AH3" i="16"/>
  <c r="AJ11" i="42"/>
  <c r="AG3" i="16" s="1"/>
  <c r="AI11" i="42"/>
  <c r="AF3" i="16" s="1"/>
  <c r="AH11" i="42"/>
  <c r="AE3" i="16" s="1"/>
  <c r="AG11" i="42"/>
  <c r="AD3" i="16"/>
  <c r="AF11" i="42"/>
  <c r="AC3" i="16" s="1"/>
  <c r="AE11" i="42"/>
  <c r="AB3" i="16" s="1"/>
  <c r="AD11" i="42"/>
  <c r="AA3" i="16" s="1"/>
  <c r="AC11" i="42"/>
  <c r="Z3" i="16"/>
  <c r="AB11" i="42"/>
  <c r="Y3" i="16" s="1"/>
  <c r="AA11" i="42"/>
  <c r="X3" i="16" s="1"/>
  <c r="Z11" i="42"/>
  <c r="W3" i="16" s="1"/>
  <c r="Y11" i="42"/>
  <c r="V3" i="16"/>
  <c r="X11" i="42"/>
  <c r="U3" i="16" s="1"/>
  <c r="W11" i="42"/>
  <c r="T3" i="16" s="1"/>
  <c r="V11" i="42"/>
  <c r="S3" i="16" s="1"/>
  <c r="U11" i="42"/>
  <c r="R3" i="16" s="1"/>
  <c r="T11" i="42"/>
  <c r="Q3" i="16" s="1"/>
  <c r="S11" i="42"/>
  <c r="P3" i="16" s="1"/>
  <c r="R11" i="42"/>
  <c r="O3" i="16" s="1"/>
  <c r="Q11" i="42"/>
  <c r="N3" i="16" s="1"/>
  <c r="P11" i="42"/>
  <c r="M3" i="16" s="1"/>
  <c r="O11" i="42"/>
  <c r="L3" i="16" s="1"/>
  <c r="N11" i="42"/>
  <c r="K3" i="16" s="1"/>
  <c r="M11" i="42"/>
  <c r="J3" i="16" s="1"/>
  <c r="L11" i="42"/>
  <c r="I3" i="16" s="1"/>
  <c r="K11" i="42"/>
  <c r="H3" i="16" s="1"/>
  <c r="J11" i="42"/>
  <c r="G3" i="16" s="1"/>
  <c r="I11" i="42"/>
  <c r="F3" i="16" s="1"/>
  <c r="H11" i="42"/>
  <c r="E3" i="16" s="1"/>
  <c r="G11" i="42"/>
  <c r="D3" i="16" s="1"/>
  <c r="F11" i="42"/>
  <c r="C3" i="16" s="1"/>
  <c r="E11" i="42"/>
  <c r="B3" i="16" s="1"/>
  <c r="AL7" i="42"/>
  <c r="AI7" i="15" s="1"/>
  <c r="AK7" i="42"/>
  <c r="AH7" i="15" s="1"/>
  <c r="AH7" i="42"/>
  <c r="AE7" i="15"/>
  <c r="AG7" i="42"/>
  <c r="AD7" i="15" s="1"/>
  <c r="AD7" i="42"/>
  <c r="AA7" i="15"/>
  <c r="AC7" i="42"/>
  <c r="Z7" i="15"/>
  <c r="Z7" i="42"/>
  <c r="W7" i="15" s="1"/>
  <c r="Y7" i="42"/>
  <c r="V7" i="15"/>
  <c r="V7" i="42"/>
  <c r="S7" i="15" s="1"/>
  <c r="U7" i="42"/>
  <c r="R7" i="15" s="1"/>
  <c r="R7" i="42"/>
  <c r="O7" i="15"/>
  <c r="Q7" i="42"/>
  <c r="N7" i="15" s="1"/>
  <c r="N7" i="42"/>
  <c r="K7" i="15"/>
  <c r="M7" i="42"/>
  <c r="J7" i="15"/>
  <c r="J7" i="42"/>
  <c r="G7" i="15" s="1"/>
  <c r="I7" i="42"/>
  <c r="F7" i="15"/>
  <c r="F7" i="42"/>
  <c r="C7" i="15" s="1"/>
  <c r="E7" i="42"/>
  <c r="B7" i="15" s="1"/>
  <c r="AM4" i="42"/>
  <c r="AJ4" i="15"/>
  <c r="AH4" i="42"/>
  <c r="AE4" i="15"/>
  <c r="AE4" i="42"/>
  <c r="AB4" i="15" s="1"/>
  <c r="Z4" i="42"/>
  <c r="W4" i="15" s="1"/>
  <c r="W4" i="42"/>
  <c r="T4" i="15"/>
  <c r="U4" i="42"/>
  <c r="R4" i="15" s="1"/>
  <c r="R4" i="42"/>
  <c r="O4" i="15" s="1"/>
  <c r="N4" i="42"/>
  <c r="K4" i="15" s="1"/>
  <c r="K4" i="42"/>
  <c r="H4" i="15" s="1"/>
  <c r="J4" i="42"/>
  <c r="G4" i="15" s="1"/>
  <c r="F4" i="42"/>
  <c r="C4" i="15" s="1"/>
  <c r="D15" i="42"/>
  <c r="D12" i="42"/>
  <c r="D11" i="42"/>
  <c r="D7" i="42"/>
  <c r="AO195" i="43"/>
  <c r="AN195" i="43"/>
  <c r="AM195" i="43"/>
  <c r="AL195" i="43"/>
  <c r="AK195" i="43"/>
  <c r="AJ195" i="43"/>
  <c r="AI195" i="43"/>
  <c r="AH195" i="43"/>
  <c r="AG195" i="43"/>
  <c r="AF195" i="43"/>
  <c r="AE195" i="43"/>
  <c r="AD195" i="43"/>
  <c r="AC195" i="43"/>
  <c r="AB195" i="43"/>
  <c r="AA195" i="43"/>
  <c r="Z195" i="43"/>
  <c r="Y195" i="43"/>
  <c r="X195" i="43"/>
  <c r="W195" i="43"/>
  <c r="V195" i="43"/>
  <c r="U195" i="43"/>
  <c r="T195" i="43"/>
  <c r="S195" i="43"/>
  <c r="R195" i="43"/>
  <c r="Q195" i="43"/>
  <c r="P195" i="43"/>
  <c r="O195" i="43"/>
  <c r="N195" i="43"/>
  <c r="M195" i="43"/>
  <c r="L195" i="43"/>
  <c r="K195" i="43"/>
  <c r="J195" i="43"/>
  <c r="I195" i="43"/>
  <c r="H195" i="43"/>
  <c r="G195" i="43"/>
  <c r="F195" i="43"/>
  <c r="E195" i="43"/>
  <c r="D195" i="43"/>
  <c r="C195" i="43"/>
  <c r="AO194" i="43"/>
  <c r="AN194" i="43"/>
  <c r="AM194" i="43"/>
  <c r="AL194" i="43"/>
  <c r="AK194" i="43"/>
  <c r="AJ194" i="43"/>
  <c r="AI194" i="43"/>
  <c r="AH194" i="43"/>
  <c r="AG194" i="43"/>
  <c r="AF194" i="43"/>
  <c r="AE194" i="43"/>
  <c r="AD194" i="43"/>
  <c r="AC194" i="43"/>
  <c r="AB194" i="43"/>
  <c r="AA194" i="43"/>
  <c r="Z194" i="43"/>
  <c r="Y194" i="43"/>
  <c r="X194" i="43"/>
  <c r="W194" i="43"/>
  <c r="V194" i="43"/>
  <c r="U194" i="43"/>
  <c r="T194" i="43"/>
  <c r="S194" i="43"/>
  <c r="R194" i="43"/>
  <c r="Q194" i="43"/>
  <c r="P194" i="43"/>
  <c r="O194" i="43"/>
  <c r="N194" i="43"/>
  <c r="M194" i="43"/>
  <c r="L194" i="43"/>
  <c r="K194" i="43"/>
  <c r="J194" i="43"/>
  <c r="I194" i="43"/>
  <c r="H194" i="43"/>
  <c r="G194" i="43"/>
  <c r="F194" i="43"/>
  <c r="E194" i="43"/>
  <c r="D194" i="43"/>
  <c r="C194" i="43"/>
  <c r="AO193" i="43"/>
  <c r="AN193" i="43"/>
  <c r="AM193" i="43"/>
  <c r="AL193" i="43"/>
  <c r="AK193" i="43"/>
  <c r="AJ193" i="43"/>
  <c r="AI193" i="43"/>
  <c r="AH193" i="43"/>
  <c r="AG193" i="43"/>
  <c r="AF193" i="43"/>
  <c r="AE193" i="43"/>
  <c r="AD193" i="43"/>
  <c r="AC193" i="43"/>
  <c r="AB193" i="43"/>
  <c r="AA193" i="43"/>
  <c r="Z193" i="43"/>
  <c r="Y193" i="43"/>
  <c r="X193" i="43"/>
  <c r="W193" i="43"/>
  <c r="V193" i="43"/>
  <c r="U193" i="43"/>
  <c r="T193" i="43"/>
  <c r="S193" i="43"/>
  <c r="R193" i="43"/>
  <c r="Q193" i="43"/>
  <c r="P193" i="43"/>
  <c r="O193" i="43"/>
  <c r="N193" i="43"/>
  <c r="M193" i="43"/>
  <c r="L193" i="43"/>
  <c r="K193" i="43"/>
  <c r="J193" i="43"/>
  <c r="I193" i="43"/>
  <c r="H193" i="43"/>
  <c r="G193" i="43"/>
  <c r="F193" i="43"/>
  <c r="E193" i="43"/>
  <c r="D193" i="43"/>
  <c r="C193" i="43"/>
  <c r="AO192" i="43"/>
  <c r="AN192" i="43"/>
  <c r="AM192" i="43"/>
  <c r="AL192" i="43"/>
  <c r="AK192" i="43"/>
  <c r="AJ192" i="43"/>
  <c r="AI192" i="43"/>
  <c r="AH192" i="43"/>
  <c r="AG192" i="43"/>
  <c r="AF192" i="43"/>
  <c r="AE192" i="43"/>
  <c r="AD192" i="43"/>
  <c r="AC192" i="43"/>
  <c r="AB192" i="43"/>
  <c r="AA192" i="43"/>
  <c r="Z192" i="43"/>
  <c r="Y192" i="43"/>
  <c r="X192" i="43"/>
  <c r="W192" i="43"/>
  <c r="V192" i="43"/>
  <c r="U192" i="43"/>
  <c r="T192" i="43"/>
  <c r="S192" i="43"/>
  <c r="R192" i="43"/>
  <c r="Q192" i="43"/>
  <c r="P192" i="43"/>
  <c r="O192" i="43"/>
  <c r="N192" i="43"/>
  <c r="M192" i="43"/>
  <c r="L192" i="43"/>
  <c r="K192" i="43"/>
  <c r="J192" i="43"/>
  <c r="I192" i="43"/>
  <c r="H192" i="43"/>
  <c r="G192" i="43"/>
  <c r="F192" i="43"/>
  <c r="E192" i="43"/>
  <c r="D192" i="43"/>
  <c r="C192" i="43"/>
  <c r="AO191" i="43"/>
  <c r="AN191" i="43"/>
  <c r="AM191" i="43"/>
  <c r="AL191" i="43"/>
  <c r="AK191" i="43"/>
  <c r="AJ191" i="43"/>
  <c r="AI191" i="43"/>
  <c r="AH191" i="43"/>
  <c r="AG191" i="43"/>
  <c r="AF191" i="43"/>
  <c r="AE191" i="43"/>
  <c r="AD191" i="43"/>
  <c r="AC191" i="43"/>
  <c r="AB191" i="43"/>
  <c r="AA191" i="43"/>
  <c r="Z191" i="43"/>
  <c r="Y191" i="43"/>
  <c r="X191" i="43"/>
  <c r="W191" i="43"/>
  <c r="V191" i="43"/>
  <c r="U191" i="43"/>
  <c r="T191" i="43"/>
  <c r="S191" i="43"/>
  <c r="R191" i="43"/>
  <c r="Q191" i="43"/>
  <c r="P191" i="43"/>
  <c r="O191" i="43"/>
  <c r="N191" i="43"/>
  <c r="M191" i="43"/>
  <c r="L191" i="43"/>
  <c r="K191" i="43"/>
  <c r="J191" i="43"/>
  <c r="I191" i="43"/>
  <c r="H191" i="43"/>
  <c r="G191" i="43"/>
  <c r="F191" i="43"/>
  <c r="E191" i="43"/>
  <c r="D191" i="43"/>
  <c r="C191" i="43"/>
  <c r="AO190" i="43"/>
  <c r="AN190" i="43"/>
  <c r="AM190" i="43"/>
  <c r="AL190" i="43"/>
  <c r="AK190" i="43"/>
  <c r="AJ190" i="43"/>
  <c r="AI190" i="43"/>
  <c r="AH190" i="43"/>
  <c r="AG190" i="43"/>
  <c r="AF190" i="43"/>
  <c r="AE190" i="43"/>
  <c r="AD190" i="43"/>
  <c r="AC190" i="43"/>
  <c r="AB190" i="43"/>
  <c r="AA190" i="43"/>
  <c r="Z190" i="43"/>
  <c r="Y190" i="43"/>
  <c r="X190" i="43"/>
  <c r="W190" i="43"/>
  <c r="V190" i="43"/>
  <c r="U190" i="43"/>
  <c r="T190" i="43"/>
  <c r="S190" i="43"/>
  <c r="R190" i="43"/>
  <c r="Q190" i="43"/>
  <c r="P190" i="43"/>
  <c r="O190" i="43"/>
  <c r="N190" i="43"/>
  <c r="M190" i="43"/>
  <c r="L190" i="43"/>
  <c r="K190" i="43"/>
  <c r="J190" i="43"/>
  <c r="I190" i="43"/>
  <c r="H190" i="43"/>
  <c r="G190" i="43"/>
  <c r="F190" i="43"/>
  <c r="E190" i="43"/>
  <c r="D190" i="43"/>
  <c r="C190" i="43"/>
  <c r="AO189" i="43"/>
  <c r="AN189" i="43"/>
  <c r="AM189" i="43"/>
  <c r="AL189" i="43"/>
  <c r="AK189" i="43"/>
  <c r="AJ189" i="43"/>
  <c r="AI189" i="43"/>
  <c r="AH189" i="43"/>
  <c r="AG189" i="43"/>
  <c r="AF189" i="43"/>
  <c r="AE189" i="43"/>
  <c r="AD189" i="43"/>
  <c r="AC189" i="43"/>
  <c r="AB189" i="43"/>
  <c r="AA189" i="43"/>
  <c r="Z189" i="43"/>
  <c r="Y189" i="43"/>
  <c r="X189" i="43"/>
  <c r="W189" i="43"/>
  <c r="V189" i="43"/>
  <c r="U189" i="43"/>
  <c r="T189" i="43"/>
  <c r="S189" i="43"/>
  <c r="R189" i="43"/>
  <c r="Q189" i="43"/>
  <c r="P189" i="43"/>
  <c r="O189" i="43"/>
  <c r="N189" i="43"/>
  <c r="M189" i="43"/>
  <c r="L189" i="43"/>
  <c r="K189" i="43"/>
  <c r="J189" i="43"/>
  <c r="I189" i="43"/>
  <c r="H189" i="43"/>
  <c r="G189" i="43"/>
  <c r="F189" i="43"/>
  <c r="E189" i="43"/>
  <c r="D189" i="43"/>
  <c r="C189" i="43"/>
  <c r="AO188" i="43"/>
  <c r="AN188" i="43"/>
  <c r="AM188" i="43"/>
  <c r="AL188" i="43"/>
  <c r="AK188" i="43"/>
  <c r="AJ188" i="43"/>
  <c r="AI188" i="43"/>
  <c r="AH188" i="43"/>
  <c r="AG188" i="43"/>
  <c r="AF188" i="43"/>
  <c r="AE188" i="43"/>
  <c r="AD188" i="43"/>
  <c r="AC188" i="43"/>
  <c r="AB188" i="43"/>
  <c r="AA188" i="43"/>
  <c r="Z188" i="43"/>
  <c r="Y188" i="43"/>
  <c r="X188" i="43"/>
  <c r="W188" i="43"/>
  <c r="V188" i="43"/>
  <c r="U188" i="43"/>
  <c r="T188" i="43"/>
  <c r="S188" i="43"/>
  <c r="R188" i="43"/>
  <c r="Q188" i="43"/>
  <c r="P188" i="43"/>
  <c r="O188" i="43"/>
  <c r="N188" i="43"/>
  <c r="M188" i="43"/>
  <c r="L188" i="43"/>
  <c r="K188" i="43"/>
  <c r="J188" i="43"/>
  <c r="I188" i="43"/>
  <c r="H188" i="43"/>
  <c r="G188" i="43"/>
  <c r="F188" i="43"/>
  <c r="E188" i="43"/>
  <c r="D188" i="43"/>
  <c r="C188" i="43"/>
  <c r="AO187" i="43"/>
  <c r="AN187" i="43"/>
  <c r="AM187" i="43"/>
  <c r="AL187" i="43"/>
  <c r="AK187" i="43"/>
  <c r="AJ187" i="43"/>
  <c r="AI187" i="43"/>
  <c r="AH187" i="43"/>
  <c r="AG187" i="43"/>
  <c r="AF187" i="43"/>
  <c r="AE187" i="43"/>
  <c r="AD187" i="43"/>
  <c r="AC187" i="43"/>
  <c r="AB187" i="43"/>
  <c r="AA187" i="43"/>
  <c r="Z187" i="43"/>
  <c r="Y187" i="43"/>
  <c r="X187" i="43"/>
  <c r="W187" i="43"/>
  <c r="V187" i="43"/>
  <c r="U187" i="43"/>
  <c r="T187" i="43"/>
  <c r="S187" i="43"/>
  <c r="R187" i="43"/>
  <c r="Q187" i="43"/>
  <c r="P187" i="43"/>
  <c r="O187" i="43"/>
  <c r="N187" i="43"/>
  <c r="M187" i="43"/>
  <c r="L187" i="43"/>
  <c r="K187" i="43"/>
  <c r="J187" i="43"/>
  <c r="I187" i="43"/>
  <c r="H187" i="43"/>
  <c r="G187" i="43"/>
  <c r="F187" i="43"/>
  <c r="E187" i="43"/>
  <c r="D187" i="43"/>
  <c r="C187" i="43"/>
  <c r="AO185" i="43"/>
  <c r="AN185" i="43"/>
  <c r="AM185" i="43"/>
  <c r="AL185" i="43"/>
  <c r="AK185" i="43"/>
  <c r="AJ185" i="43"/>
  <c r="AI185" i="43"/>
  <c r="AH185" i="43"/>
  <c r="AG185" i="43"/>
  <c r="AF185" i="43"/>
  <c r="AE185" i="43"/>
  <c r="AD185" i="43"/>
  <c r="AC185" i="43"/>
  <c r="AB185" i="43"/>
  <c r="AA185" i="43"/>
  <c r="Z185" i="43"/>
  <c r="Y185" i="43"/>
  <c r="X185" i="43"/>
  <c r="W185" i="43"/>
  <c r="V185" i="43"/>
  <c r="U185" i="43"/>
  <c r="T185" i="43"/>
  <c r="S185" i="43"/>
  <c r="R185" i="43"/>
  <c r="Q185" i="43"/>
  <c r="P185" i="43"/>
  <c r="O185" i="43"/>
  <c r="N185" i="43"/>
  <c r="M185" i="43"/>
  <c r="L185" i="43"/>
  <c r="K185" i="43"/>
  <c r="J185" i="43"/>
  <c r="I185" i="43"/>
  <c r="H185" i="43"/>
  <c r="G185" i="43"/>
  <c r="F185" i="43"/>
  <c r="E185" i="43"/>
  <c r="D185" i="43"/>
  <c r="C185" i="43"/>
  <c r="AO184" i="43"/>
  <c r="AN184" i="43"/>
  <c r="AM184" i="43"/>
  <c r="AL184" i="43"/>
  <c r="AK184" i="43"/>
  <c r="AJ184" i="43"/>
  <c r="AI184" i="43"/>
  <c r="AH184" i="43"/>
  <c r="AG184" i="43"/>
  <c r="AF184" i="43"/>
  <c r="AE184" i="43"/>
  <c r="AD184" i="43"/>
  <c r="AC184" i="43"/>
  <c r="AB184" i="43"/>
  <c r="AA184" i="43"/>
  <c r="Z184" i="43"/>
  <c r="Y184" i="43"/>
  <c r="X184" i="43"/>
  <c r="W184" i="43"/>
  <c r="V184" i="43"/>
  <c r="U184" i="43"/>
  <c r="T184" i="43"/>
  <c r="S184" i="43"/>
  <c r="R184" i="43"/>
  <c r="Q184" i="43"/>
  <c r="P184" i="43"/>
  <c r="O184" i="43"/>
  <c r="N184" i="43"/>
  <c r="M184" i="43"/>
  <c r="L184" i="43"/>
  <c r="K184" i="43"/>
  <c r="J184" i="43"/>
  <c r="I184" i="43"/>
  <c r="H184" i="43"/>
  <c r="G184" i="43"/>
  <c r="F184" i="43"/>
  <c r="E184" i="43"/>
  <c r="D184" i="43"/>
  <c r="C184" i="43"/>
  <c r="AO183" i="43"/>
  <c r="AN183" i="43"/>
  <c r="AM183" i="43"/>
  <c r="AL183" i="43"/>
  <c r="AK183" i="43"/>
  <c r="AJ183" i="43"/>
  <c r="AI183" i="43"/>
  <c r="AH183" i="43"/>
  <c r="AG183" i="43"/>
  <c r="AF183" i="43"/>
  <c r="AE183" i="43"/>
  <c r="AD183" i="43"/>
  <c r="AC183" i="43"/>
  <c r="AB183" i="43"/>
  <c r="AA183" i="43"/>
  <c r="Z183" i="43"/>
  <c r="Y183" i="43"/>
  <c r="X183" i="43"/>
  <c r="W183" i="43"/>
  <c r="V183" i="43"/>
  <c r="U183" i="43"/>
  <c r="T183" i="43"/>
  <c r="S183" i="43"/>
  <c r="R183" i="43"/>
  <c r="Q183" i="43"/>
  <c r="P183" i="43"/>
  <c r="O183" i="43"/>
  <c r="N183" i="43"/>
  <c r="M183" i="43"/>
  <c r="L183" i="43"/>
  <c r="K183" i="43"/>
  <c r="J183" i="43"/>
  <c r="I183" i="43"/>
  <c r="H183" i="43"/>
  <c r="G183" i="43"/>
  <c r="F183" i="43"/>
  <c r="E183" i="43"/>
  <c r="D183" i="43"/>
  <c r="C183" i="43"/>
  <c r="AO182" i="43"/>
  <c r="AN182" i="43"/>
  <c r="AM182" i="43"/>
  <c r="AL182" i="43"/>
  <c r="AK182" i="43"/>
  <c r="AJ182" i="43"/>
  <c r="AI182" i="43"/>
  <c r="AH182" i="43"/>
  <c r="AG182" i="43"/>
  <c r="AF182" i="43"/>
  <c r="AE182" i="43"/>
  <c r="AD182" i="43"/>
  <c r="AC182" i="43"/>
  <c r="AB182" i="43"/>
  <c r="AA182" i="43"/>
  <c r="Z182" i="43"/>
  <c r="Y182" i="43"/>
  <c r="X182" i="43"/>
  <c r="W182" i="43"/>
  <c r="V182" i="43"/>
  <c r="U182" i="43"/>
  <c r="T182" i="43"/>
  <c r="S182" i="43"/>
  <c r="R182" i="43"/>
  <c r="Q182" i="43"/>
  <c r="P182" i="43"/>
  <c r="O182" i="43"/>
  <c r="N182" i="43"/>
  <c r="M182" i="43"/>
  <c r="L182" i="43"/>
  <c r="K182" i="43"/>
  <c r="J182" i="43"/>
  <c r="I182" i="43"/>
  <c r="H182" i="43"/>
  <c r="G182" i="43"/>
  <c r="F182" i="43"/>
  <c r="E182" i="43"/>
  <c r="D182" i="43"/>
  <c r="C182" i="43"/>
  <c r="AO181" i="43"/>
  <c r="AN181" i="43"/>
  <c r="AM181" i="43"/>
  <c r="AL181" i="43"/>
  <c r="AK181" i="43"/>
  <c r="AJ181" i="43"/>
  <c r="AI181" i="43"/>
  <c r="AH181" i="43"/>
  <c r="AG181" i="43"/>
  <c r="AF181" i="43"/>
  <c r="AE181" i="43"/>
  <c r="AD181" i="43"/>
  <c r="AC181" i="43"/>
  <c r="AB181" i="43"/>
  <c r="AA181" i="43"/>
  <c r="Z181" i="43"/>
  <c r="Y181" i="43"/>
  <c r="X181" i="43"/>
  <c r="W181" i="43"/>
  <c r="V181" i="43"/>
  <c r="U181" i="43"/>
  <c r="T181" i="43"/>
  <c r="S181" i="43"/>
  <c r="R181" i="43"/>
  <c r="Q181" i="43"/>
  <c r="P181" i="43"/>
  <c r="O181" i="43"/>
  <c r="N181" i="43"/>
  <c r="M181" i="43"/>
  <c r="L181" i="43"/>
  <c r="K181" i="43"/>
  <c r="J181" i="43"/>
  <c r="I181" i="43"/>
  <c r="H181" i="43"/>
  <c r="G181" i="43"/>
  <c r="F181" i="43"/>
  <c r="E181" i="43"/>
  <c r="D181" i="43"/>
  <c r="C181" i="43"/>
  <c r="AO180" i="43"/>
  <c r="AN180" i="43"/>
  <c r="AM180" i="43"/>
  <c r="AL180" i="43"/>
  <c r="AK180" i="43"/>
  <c r="AJ180" i="43"/>
  <c r="AI180" i="43"/>
  <c r="AH180" i="43"/>
  <c r="AG180" i="43"/>
  <c r="AF180" i="43"/>
  <c r="AE180" i="43"/>
  <c r="AD180" i="43"/>
  <c r="AC180" i="43"/>
  <c r="AB180" i="43"/>
  <c r="AA180" i="43"/>
  <c r="Z180" i="43"/>
  <c r="Y180" i="43"/>
  <c r="X180" i="43"/>
  <c r="W180" i="43"/>
  <c r="V180" i="43"/>
  <c r="U180" i="43"/>
  <c r="T180" i="43"/>
  <c r="S180" i="43"/>
  <c r="R180" i="43"/>
  <c r="Q180" i="43"/>
  <c r="P180" i="43"/>
  <c r="O180" i="43"/>
  <c r="N180" i="43"/>
  <c r="M180" i="43"/>
  <c r="L180" i="43"/>
  <c r="K180" i="43"/>
  <c r="J180" i="43"/>
  <c r="I180" i="43"/>
  <c r="H180" i="43"/>
  <c r="G180" i="43"/>
  <c r="F180" i="43"/>
  <c r="E180" i="43"/>
  <c r="D180" i="43"/>
  <c r="C180" i="43"/>
  <c r="AO179" i="43"/>
  <c r="AN179" i="43"/>
  <c r="AM179" i="43"/>
  <c r="AL179" i="43"/>
  <c r="AK179" i="43"/>
  <c r="AJ179" i="43"/>
  <c r="AI179" i="43"/>
  <c r="AH179" i="43"/>
  <c r="AG179" i="43"/>
  <c r="AF179" i="43"/>
  <c r="AE179" i="43"/>
  <c r="AD179" i="43"/>
  <c r="AC179" i="43"/>
  <c r="AB179" i="43"/>
  <c r="AA179" i="43"/>
  <c r="Z179" i="43"/>
  <c r="Y179" i="43"/>
  <c r="X179" i="43"/>
  <c r="W179" i="43"/>
  <c r="V179" i="43"/>
  <c r="U179" i="43"/>
  <c r="T179" i="43"/>
  <c r="S179" i="43"/>
  <c r="R179" i="43"/>
  <c r="Q179" i="43"/>
  <c r="P179" i="43"/>
  <c r="O179" i="43"/>
  <c r="N179" i="43"/>
  <c r="M179" i="43"/>
  <c r="L179" i="43"/>
  <c r="K179" i="43"/>
  <c r="J179" i="43"/>
  <c r="I179" i="43"/>
  <c r="H179" i="43"/>
  <c r="G179" i="43"/>
  <c r="F179" i="43"/>
  <c r="E179" i="43"/>
  <c r="D179" i="43"/>
  <c r="C179" i="43"/>
  <c r="AO178" i="43"/>
  <c r="AN178" i="43"/>
  <c r="AM178" i="43"/>
  <c r="AL178" i="43"/>
  <c r="AK178" i="43"/>
  <c r="AJ178" i="43"/>
  <c r="AI178" i="43"/>
  <c r="AH178" i="43"/>
  <c r="AG178" i="43"/>
  <c r="AF178" i="43"/>
  <c r="AE178" i="43"/>
  <c r="AD178" i="43"/>
  <c r="AC178" i="43"/>
  <c r="AB178" i="43"/>
  <c r="AA178" i="43"/>
  <c r="Z178" i="43"/>
  <c r="Y178" i="43"/>
  <c r="X178" i="43"/>
  <c r="W178" i="43"/>
  <c r="V178" i="43"/>
  <c r="U178" i="43"/>
  <c r="T178" i="43"/>
  <c r="S178" i="43"/>
  <c r="R178" i="43"/>
  <c r="Q178" i="43"/>
  <c r="P178" i="43"/>
  <c r="O178" i="43"/>
  <c r="N178" i="43"/>
  <c r="M178" i="43"/>
  <c r="L178" i="43"/>
  <c r="K178" i="43"/>
  <c r="J178" i="43"/>
  <c r="I178" i="43"/>
  <c r="H178" i="43"/>
  <c r="G178" i="43"/>
  <c r="F178" i="43"/>
  <c r="E178" i="43"/>
  <c r="D178" i="43"/>
  <c r="C178" i="43"/>
  <c r="AO177" i="43"/>
  <c r="AN177" i="43"/>
  <c r="AM177" i="43"/>
  <c r="AL177" i="43"/>
  <c r="AK177" i="43"/>
  <c r="AJ177" i="43"/>
  <c r="AI177" i="43"/>
  <c r="AH177" i="43"/>
  <c r="AG177" i="43"/>
  <c r="AF177" i="43"/>
  <c r="AE177" i="43"/>
  <c r="AD177" i="43"/>
  <c r="AC177" i="43"/>
  <c r="AB177" i="43"/>
  <c r="AA177" i="43"/>
  <c r="Z177" i="43"/>
  <c r="Y177" i="43"/>
  <c r="X177" i="43"/>
  <c r="W177" i="43"/>
  <c r="V177" i="43"/>
  <c r="U177" i="43"/>
  <c r="T177" i="43"/>
  <c r="S177" i="43"/>
  <c r="R177" i="43"/>
  <c r="Q177" i="43"/>
  <c r="P177" i="43"/>
  <c r="O177" i="43"/>
  <c r="N177" i="43"/>
  <c r="M177" i="43"/>
  <c r="L177" i="43"/>
  <c r="K177" i="43"/>
  <c r="J177" i="43"/>
  <c r="I177" i="43"/>
  <c r="H177" i="43"/>
  <c r="G177" i="43"/>
  <c r="F177" i="43"/>
  <c r="E177" i="43"/>
  <c r="D177" i="43"/>
  <c r="C177" i="43"/>
  <c r="AO176" i="43"/>
  <c r="AN176" i="43"/>
  <c r="AM176" i="43"/>
  <c r="AL176" i="43"/>
  <c r="AK176" i="43"/>
  <c r="AJ176" i="43"/>
  <c r="AI176" i="43"/>
  <c r="AH176" i="43"/>
  <c r="AG176" i="43"/>
  <c r="AF176" i="43"/>
  <c r="AE176" i="43"/>
  <c r="AD176" i="43"/>
  <c r="AC176" i="43"/>
  <c r="AB176" i="43"/>
  <c r="AA176" i="43"/>
  <c r="Z176" i="43"/>
  <c r="Y176" i="43"/>
  <c r="X176" i="43"/>
  <c r="W176" i="43"/>
  <c r="V176" i="43"/>
  <c r="U176" i="43"/>
  <c r="T176" i="43"/>
  <c r="S176" i="43"/>
  <c r="R176" i="43"/>
  <c r="Q176" i="43"/>
  <c r="P176" i="43"/>
  <c r="O176" i="43"/>
  <c r="N176" i="43"/>
  <c r="M176" i="43"/>
  <c r="L176" i="43"/>
  <c r="K176" i="43"/>
  <c r="J176" i="43"/>
  <c r="I176" i="43"/>
  <c r="H176" i="43"/>
  <c r="G176" i="43"/>
  <c r="F176" i="43"/>
  <c r="E176" i="43"/>
  <c r="D176" i="43"/>
  <c r="C176" i="43"/>
  <c r="AO175" i="43"/>
  <c r="AN175" i="43"/>
  <c r="AM175" i="43"/>
  <c r="AL175" i="43"/>
  <c r="AK175" i="43"/>
  <c r="AJ175" i="43"/>
  <c r="AI175" i="43"/>
  <c r="AH175" i="43"/>
  <c r="AG175" i="43"/>
  <c r="AF175" i="43"/>
  <c r="AE175" i="43"/>
  <c r="AD175" i="43"/>
  <c r="AC175" i="43"/>
  <c r="AB175" i="43"/>
  <c r="AA175" i="43"/>
  <c r="Z175" i="43"/>
  <c r="Y175" i="43"/>
  <c r="X175" i="43"/>
  <c r="W175" i="43"/>
  <c r="V175" i="43"/>
  <c r="U175" i="43"/>
  <c r="T175" i="43"/>
  <c r="S175" i="43"/>
  <c r="R175" i="43"/>
  <c r="Q175" i="43"/>
  <c r="P175" i="43"/>
  <c r="O175" i="43"/>
  <c r="N175" i="43"/>
  <c r="M175" i="43"/>
  <c r="L175" i="43"/>
  <c r="K175" i="43"/>
  <c r="J175" i="43"/>
  <c r="I175" i="43"/>
  <c r="H175" i="43"/>
  <c r="G175" i="43"/>
  <c r="F175" i="43"/>
  <c r="E175" i="43"/>
  <c r="D175" i="43"/>
  <c r="C175" i="43"/>
  <c r="AO174" i="43"/>
  <c r="AN174" i="43"/>
  <c r="AM174" i="43"/>
  <c r="AL174" i="43"/>
  <c r="AK174" i="43"/>
  <c r="AJ174" i="43"/>
  <c r="AI174" i="43"/>
  <c r="AH174" i="43"/>
  <c r="AG174" i="43"/>
  <c r="AF174" i="43"/>
  <c r="AE174" i="43"/>
  <c r="AD174" i="43"/>
  <c r="AC174" i="43"/>
  <c r="AB174" i="43"/>
  <c r="AA174" i="43"/>
  <c r="Z174" i="43"/>
  <c r="Y174" i="43"/>
  <c r="X174" i="43"/>
  <c r="W174" i="43"/>
  <c r="V174" i="43"/>
  <c r="U174" i="43"/>
  <c r="T174" i="43"/>
  <c r="S174" i="43"/>
  <c r="R174" i="43"/>
  <c r="Q174" i="43"/>
  <c r="P174" i="43"/>
  <c r="O174" i="43"/>
  <c r="N174" i="43"/>
  <c r="M174" i="43"/>
  <c r="L174" i="43"/>
  <c r="K174" i="43"/>
  <c r="J174" i="43"/>
  <c r="I174" i="43"/>
  <c r="H174" i="43"/>
  <c r="G174" i="43"/>
  <c r="F174" i="43"/>
  <c r="E174" i="43"/>
  <c r="D174" i="43"/>
  <c r="C174" i="43"/>
  <c r="AO173" i="43"/>
  <c r="AN173" i="43"/>
  <c r="AM173" i="43"/>
  <c r="AL173" i="43"/>
  <c r="AK173" i="43"/>
  <c r="AJ173" i="43"/>
  <c r="AI173" i="43"/>
  <c r="AH173" i="43"/>
  <c r="AG173" i="43"/>
  <c r="AF173" i="43"/>
  <c r="AE173" i="43"/>
  <c r="AD173" i="43"/>
  <c r="AC173" i="43"/>
  <c r="AB173" i="43"/>
  <c r="AA173" i="43"/>
  <c r="Z173" i="43"/>
  <c r="Y173" i="43"/>
  <c r="X173" i="43"/>
  <c r="W173" i="43"/>
  <c r="V173" i="43"/>
  <c r="U173" i="43"/>
  <c r="T173" i="43"/>
  <c r="S173" i="43"/>
  <c r="R173" i="43"/>
  <c r="Q173" i="43"/>
  <c r="P173" i="43"/>
  <c r="O173" i="43"/>
  <c r="N173" i="43"/>
  <c r="M173" i="43"/>
  <c r="L173" i="43"/>
  <c r="K173" i="43"/>
  <c r="J173" i="43"/>
  <c r="I173" i="43"/>
  <c r="H173" i="43"/>
  <c r="G173" i="43"/>
  <c r="F173" i="43"/>
  <c r="E173" i="43"/>
  <c r="D173" i="43"/>
  <c r="C173" i="43"/>
  <c r="AO172" i="43"/>
  <c r="AN172" i="43"/>
  <c r="AM172" i="43"/>
  <c r="AL172" i="43"/>
  <c r="AK172" i="43"/>
  <c r="AJ172" i="43"/>
  <c r="AI172" i="43"/>
  <c r="AH172" i="43"/>
  <c r="AG172" i="43"/>
  <c r="AF172" i="43"/>
  <c r="AE172" i="43"/>
  <c r="AD172" i="43"/>
  <c r="AC172" i="43"/>
  <c r="AB172" i="43"/>
  <c r="AA172" i="43"/>
  <c r="Z172" i="43"/>
  <c r="Y172" i="43"/>
  <c r="X172" i="43"/>
  <c r="W172" i="43"/>
  <c r="V172" i="43"/>
  <c r="U172" i="43"/>
  <c r="T172" i="43"/>
  <c r="S172" i="43"/>
  <c r="R172" i="43"/>
  <c r="Q172" i="43"/>
  <c r="P172" i="43"/>
  <c r="O172" i="43"/>
  <c r="N172" i="43"/>
  <c r="M172" i="43"/>
  <c r="L172" i="43"/>
  <c r="K172" i="43"/>
  <c r="J172" i="43"/>
  <c r="I172" i="43"/>
  <c r="H172" i="43"/>
  <c r="G172" i="43"/>
  <c r="F172" i="43"/>
  <c r="E172" i="43"/>
  <c r="D172" i="43"/>
  <c r="C172" i="43"/>
  <c r="AO171" i="43"/>
  <c r="AN171" i="43"/>
  <c r="AM171" i="43"/>
  <c r="AL171" i="43"/>
  <c r="AK171" i="43"/>
  <c r="AJ171" i="43"/>
  <c r="AI171" i="43"/>
  <c r="AH171" i="43"/>
  <c r="AG171" i="43"/>
  <c r="AF171" i="43"/>
  <c r="AE171" i="43"/>
  <c r="AD171" i="43"/>
  <c r="AC171" i="43"/>
  <c r="AB171" i="43"/>
  <c r="AA171" i="43"/>
  <c r="Z171" i="43"/>
  <c r="Y171" i="43"/>
  <c r="X171" i="43"/>
  <c r="W171" i="43"/>
  <c r="V171" i="43"/>
  <c r="U171" i="43"/>
  <c r="T171" i="43"/>
  <c r="S171" i="43"/>
  <c r="R171" i="43"/>
  <c r="Q171" i="43"/>
  <c r="P171" i="43"/>
  <c r="O171" i="43"/>
  <c r="N171" i="43"/>
  <c r="M171" i="43"/>
  <c r="L171" i="43"/>
  <c r="K171" i="43"/>
  <c r="J171" i="43"/>
  <c r="I171" i="43"/>
  <c r="H171" i="43"/>
  <c r="G171" i="43"/>
  <c r="F171" i="43"/>
  <c r="E171" i="43"/>
  <c r="D171" i="43"/>
  <c r="C171" i="43"/>
  <c r="AO170" i="43"/>
  <c r="AN170" i="43"/>
  <c r="AM170" i="43"/>
  <c r="AL170" i="43"/>
  <c r="AK170" i="43"/>
  <c r="AJ170" i="43"/>
  <c r="AI170" i="43"/>
  <c r="AH170" i="43"/>
  <c r="AG170" i="43"/>
  <c r="AF170" i="43"/>
  <c r="AE170" i="43"/>
  <c r="AD170" i="43"/>
  <c r="AC170" i="43"/>
  <c r="AB170" i="43"/>
  <c r="AA170" i="43"/>
  <c r="Z170" i="43"/>
  <c r="Y170" i="43"/>
  <c r="X170" i="43"/>
  <c r="W170" i="43"/>
  <c r="V170" i="43"/>
  <c r="U170" i="43"/>
  <c r="T170" i="43"/>
  <c r="S170" i="43"/>
  <c r="R170" i="43"/>
  <c r="Q170" i="43"/>
  <c r="P170" i="43"/>
  <c r="O170" i="43"/>
  <c r="N170" i="43"/>
  <c r="M170" i="43"/>
  <c r="L170" i="43"/>
  <c r="K170" i="43"/>
  <c r="J170" i="43"/>
  <c r="I170" i="43"/>
  <c r="H170" i="43"/>
  <c r="G170" i="43"/>
  <c r="F170" i="43"/>
  <c r="E170" i="43"/>
  <c r="D170" i="43"/>
  <c r="C170" i="43"/>
  <c r="AO169" i="43"/>
  <c r="AN169" i="43"/>
  <c r="AM169" i="43"/>
  <c r="AL169" i="43"/>
  <c r="AK169" i="43"/>
  <c r="AJ169" i="43"/>
  <c r="AI169" i="43"/>
  <c r="AH169" i="43"/>
  <c r="AG169" i="43"/>
  <c r="AF169" i="43"/>
  <c r="AE169" i="43"/>
  <c r="AD169" i="43"/>
  <c r="AC169" i="43"/>
  <c r="AB169" i="43"/>
  <c r="AA169" i="43"/>
  <c r="Z169" i="43"/>
  <c r="Y169" i="43"/>
  <c r="X169" i="43"/>
  <c r="W169" i="43"/>
  <c r="V169" i="43"/>
  <c r="U169" i="43"/>
  <c r="T169" i="43"/>
  <c r="S169" i="43"/>
  <c r="R169" i="43"/>
  <c r="Q169" i="43"/>
  <c r="P169" i="43"/>
  <c r="O169" i="43"/>
  <c r="N169" i="43"/>
  <c r="M169" i="43"/>
  <c r="L169" i="43"/>
  <c r="K169" i="43"/>
  <c r="J169" i="43"/>
  <c r="I169" i="43"/>
  <c r="H169" i="43"/>
  <c r="G169" i="43"/>
  <c r="F169" i="43"/>
  <c r="E169" i="43"/>
  <c r="D169" i="43"/>
  <c r="C169" i="43"/>
  <c r="AO168" i="43"/>
  <c r="AN168" i="43"/>
  <c r="AM168" i="43"/>
  <c r="AL168" i="43"/>
  <c r="AK168" i="43"/>
  <c r="AJ168" i="43"/>
  <c r="AI168" i="43"/>
  <c r="AH168" i="43"/>
  <c r="AG168" i="43"/>
  <c r="AF168" i="43"/>
  <c r="AE168" i="43"/>
  <c r="AD168" i="43"/>
  <c r="AC168" i="43"/>
  <c r="AB168" i="43"/>
  <c r="AA168" i="43"/>
  <c r="Z168" i="43"/>
  <c r="Y168" i="43"/>
  <c r="X168" i="43"/>
  <c r="W168" i="43"/>
  <c r="V168" i="43"/>
  <c r="U168" i="43"/>
  <c r="T168" i="43"/>
  <c r="S168" i="43"/>
  <c r="R168" i="43"/>
  <c r="Q168" i="43"/>
  <c r="P168" i="43"/>
  <c r="O168" i="43"/>
  <c r="N168" i="43"/>
  <c r="M168" i="43"/>
  <c r="L168" i="43"/>
  <c r="K168" i="43"/>
  <c r="J168" i="43"/>
  <c r="I168" i="43"/>
  <c r="H168" i="43"/>
  <c r="G168" i="43"/>
  <c r="F168" i="43"/>
  <c r="E168" i="43"/>
  <c r="D168" i="43"/>
  <c r="C168" i="43"/>
  <c r="AO167" i="43"/>
  <c r="AN167" i="43"/>
  <c r="AM167" i="43"/>
  <c r="AL167" i="43"/>
  <c r="AK167" i="43"/>
  <c r="AJ167" i="43"/>
  <c r="AI167" i="43"/>
  <c r="AH167" i="43"/>
  <c r="AG167" i="43"/>
  <c r="AF167" i="43"/>
  <c r="AE167" i="43"/>
  <c r="AD167" i="43"/>
  <c r="AC167" i="43"/>
  <c r="AB167" i="43"/>
  <c r="AA167" i="43"/>
  <c r="Z167" i="43"/>
  <c r="Y167" i="43"/>
  <c r="X167" i="43"/>
  <c r="W167" i="43"/>
  <c r="V167" i="43"/>
  <c r="U167" i="43"/>
  <c r="T167" i="43"/>
  <c r="S167" i="43"/>
  <c r="R167" i="43"/>
  <c r="Q167" i="43"/>
  <c r="P167" i="43"/>
  <c r="O167" i="43"/>
  <c r="N167" i="43"/>
  <c r="M167" i="43"/>
  <c r="L167" i="43"/>
  <c r="K167" i="43"/>
  <c r="J167" i="43"/>
  <c r="I167" i="43"/>
  <c r="H167" i="43"/>
  <c r="G167" i="43"/>
  <c r="F167" i="43"/>
  <c r="E167" i="43"/>
  <c r="D167" i="43"/>
  <c r="C167" i="43"/>
  <c r="AO166" i="43"/>
  <c r="AN166" i="43"/>
  <c r="AM166" i="43"/>
  <c r="AL166" i="43"/>
  <c r="AK166" i="43"/>
  <c r="AJ166" i="43"/>
  <c r="AI166" i="43"/>
  <c r="AH166" i="43"/>
  <c r="AG166" i="43"/>
  <c r="AF166" i="43"/>
  <c r="AE166" i="43"/>
  <c r="AD166" i="43"/>
  <c r="AC166" i="43"/>
  <c r="AB166" i="43"/>
  <c r="AA166" i="43"/>
  <c r="Z166" i="43"/>
  <c r="Y166" i="43"/>
  <c r="X166" i="43"/>
  <c r="W166" i="43"/>
  <c r="V166" i="43"/>
  <c r="U166" i="43"/>
  <c r="T166" i="43"/>
  <c r="S166" i="43"/>
  <c r="R166" i="43"/>
  <c r="Q166" i="43"/>
  <c r="P166" i="43"/>
  <c r="O166" i="43"/>
  <c r="N166" i="43"/>
  <c r="M166" i="43"/>
  <c r="L166" i="43"/>
  <c r="K166" i="43"/>
  <c r="J166" i="43"/>
  <c r="I166" i="43"/>
  <c r="H166" i="43"/>
  <c r="G166" i="43"/>
  <c r="F166" i="43"/>
  <c r="E166" i="43"/>
  <c r="D166" i="43"/>
  <c r="C166" i="43"/>
  <c r="AO165" i="43"/>
  <c r="AN165" i="43"/>
  <c r="AM165" i="43"/>
  <c r="AL165" i="43"/>
  <c r="AK165" i="43"/>
  <c r="AJ165" i="43"/>
  <c r="AI165" i="43"/>
  <c r="AH165" i="43"/>
  <c r="AG165" i="43"/>
  <c r="AF165" i="43"/>
  <c r="AE165" i="43"/>
  <c r="AD165" i="43"/>
  <c r="AC165" i="43"/>
  <c r="AB165" i="43"/>
  <c r="AA165" i="43"/>
  <c r="Z165" i="43"/>
  <c r="Y165" i="43"/>
  <c r="X165" i="43"/>
  <c r="W165" i="43"/>
  <c r="V165" i="43"/>
  <c r="U165" i="43"/>
  <c r="T165" i="43"/>
  <c r="S165" i="43"/>
  <c r="R165" i="43"/>
  <c r="Q165" i="43"/>
  <c r="P165" i="43"/>
  <c r="O165" i="43"/>
  <c r="N165" i="43"/>
  <c r="M165" i="43"/>
  <c r="L165" i="43"/>
  <c r="K165" i="43"/>
  <c r="J165" i="43"/>
  <c r="I165" i="43"/>
  <c r="H165" i="43"/>
  <c r="G165" i="43"/>
  <c r="F165" i="43"/>
  <c r="E165" i="43"/>
  <c r="D165" i="43"/>
  <c r="C165" i="43"/>
  <c r="AO164" i="43"/>
  <c r="AN164" i="43"/>
  <c r="AM164" i="43"/>
  <c r="AL164" i="43"/>
  <c r="AK164" i="43"/>
  <c r="AJ164" i="43"/>
  <c r="AI164" i="43"/>
  <c r="AH164" i="43"/>
  <c r="AG164" i="43"/>
  <c r="AF164" i="43"/>
  <c r="AE164" i="43"/>
  <c r="AD164" i="43"/>
  <c r="AC164" i="43"/>
  <c r="AB164" i="43"/>
  <c r="AA164" i="43"/>
  <c r="Z164" i="43"/>
  <c r="Y164" i="43"/>
  <c r="X164" i="43"/>
  <c r="W164" i="43"/>
  <c r="V164" i="43"/>
  <c r="U164" i="43"/>
  <c r="T164" i="43"/>
  <c r="S164" i="43"/>
  <c r="R164" i="43"/>
  <c r="Q164" i="43"/>
  <c r="P164" i="43"/>
  <c r="O164" i="43"/>
  <c r="N164" i="43"/>
  <c r="M164" i="43"/>
  <c r="L164" i="43"/>
  <c r="K164" i="43"/>
  <c r="J164" i="43"/>
  <c r="I164" i="43"/>
  <c r="H164" i="43"/>
  <c r="G164" i="43"/>
  <c r="F164" i="43"/>
  <c r="E164" i="43"/>
  <c r="D164" i="43"/>
  <c r="C164" i="43"/>
  <c r="AO163" i="43"/>
  <c r="AN163" i="43"/>
  <c r="AM163" i="43"/>
  <c r="AL163" i="43"/>
  <c r="AK163" i="43"/>
  <c r="AJ163" i="43"/>
  <c r="AI163" i="43"/>
  <c r="AH163" i="43"/>
  <c r="AG163" i="43"/>
  <c r="AF163" i="43"/>
  <c r="AE163" i="43"/>
  <c r="AD163" i="43"/>
  <c r="AC163" i="43"/>
  <c r="AB163" i="43"/>
  <c r="AA163" i="43"/>
  <c r="Z163" i="43"/>
  <c r="Y163" i="43"/>
  <c r="X163" i="43"/>
  <c r="W163" i="43"/>
  <c r="V163" i="43"/>
  <c r="U163" i="43"/>
  <c r="T163" i="43"/>
  <c r="S163" i="43"/>
  <c r="R163" i="43"/>
  <c r="Q163" i="43"/>
  <c r="P163" i="43"/>
  <c r="O163" i="43"/>
  <c r="N163" i="43"/>
  <c r="M163" i="43"/>
  <c r="L163" i="43"/>
  <c r="K163" i="43"/>
  <c r="J163" i="43"/>
  <c r="I163" i="43"/>
  <c r="H163" i="43"/>
  <c r="G163" i="43"/>
  <c r="F163" i="43"/>
  <c r="E163" i="43"/>
  <c r="D163" i="43"/>
  <c r="C163" i="43"/>
  <c r="AO162" i="43"/>
  <c r="AN162" i="43"/>
  <c r="AM162" i="43"/>
  <c r="AL162" i="43"/>
  <c r="AK162" i="43"/>
  <c r="AJ162" i="43"/>
  <c r="AI162" i="43"/>
  <c r="AH162" i="43"/>
  <c r="AG162" i="43"/>
  <c r="AF162" i="43"/>
  <c r="AE162" i="43"/>
  <c r="AD162" i="43"/>
  <c r="AC162" i="43"/>
  <c r="AB162" i="43"/>
  <c r="AA162" i="43"/>
  <c r="Z162" i="43"/>
  <c r="Y162" i="43"/>
  <c r="X162" i="43"/>
  <c r="W162" i="43"/>
  <c r="V162" i="43"/>
  <c r="U162" i="43"/>
  <c r="T162" i="43"/>
  <c r="S162" i="43"/>
  <c r="R162" i="43"/>
  <c r="Q162" i="43"/>
  <c r="P162" i="43"/>
  <c r="O162" i="43"/>
  <c r="N162" i="43"/>
  <c r="M162" i="43"/>
  <c r="L162" i="43"/>
  <c r="K162" i="43"/>
  <c r="J162" i="43"/>
  <c r="I162" i="43"/>
  <c r="H162" i="43"/>
  <c r="G162" i="43"/>
  <c r="F162" i="43"/>
  <c r="E162" i="43"/>
  <c r="D162" i="43"/>
  <c r="C162" i="43"/>
  <c r="AO161" i="43"/>
  <c r="AN161" i="43"/>
  <c r="AM161" i="43"/>
  <c r="AL161" i="43"/>
  <c r="AK161" i="43"/>
  <c r="AJ161" i="43"/>
  <c r="AI161" i="43"/>
  <c r="AH161" i="43"/>
  <c r="AG161" i="43"/>
  <c r="AF161" i="43"/>
  <c r="AE161" i="43"/>
  <c r="AD161" i="43"/>
  <c r="AC161" i="43"/>
  <c r="AB161" i="43"/>
  <c r="AA161" i="43"/>
  <c r="Z161" i="43"/>
  <c r="Y161" i="43"/>
  <c r="X161" i="43"/>
  <c r="W161" i="43"/>
  <c r="V161" i="43"/>
  <c r="U161" i="43"/>
  <c r="T161" i="43"/>
  <c r="S161" i="43"/>
  <c r="R161" i="43"/>
  <c r="Q161" i="43"/>
  <c r="P161" i="43"/>
  <c r="O161" i="43"/>
  <c r="N161" i="43"/>
  <c r="M161" i="43"/>
  <c r="L161" i="43"/>
  <c r="K161" i="43"/>
  <c r="J161" i="43"/>
  <c r="I161" i="43"/>
  <c r="H161" i="43"/>
  <c r="G161" i="43"/>
  <c r="F161" i="43"/>
  <c r="E161" i="43"/>
  <c r="D161" i="43"/>
  <c r="C161" i="43"/>
  <c r="AO160" i="43"/>
  <c r="AN160" i="43"/>
  <c r="AM160" i="43"/>
  <c r="AL160" i="43"/>
  <c r="AK160" i="43"/>
  <c r="AJ160" i="43"/>
  <c r="AI160" i="43"/>
  <c r="AH160" i="43"/>
  <c r="AG160" i="43"/>
  <c r="AF160" i="43"/>
  <c r="AE160" i="43"/>
  <c r="AD160" i="43"/>
  <c r="AC160" i="43"/>
  <c r="AB160" i="43"/>
  <c r="AA160" i="43"/>
  <c r="Z160" i="43"/>
  <c r="Y160" i="43"/>
  <c r="X160" i="43"/>
  <c r="W160" i="43"/>
  <c r="V160" i="43"/>
  <c r="U160" i="43"/>
  <c r="T160" i="43"/>
  <c r="S160" i="43"/>
  <c r="R160" i="43"/>
  <c r="Q160" i="43"/>
  <c r="P160" i="43"/>
  <c r="O160" i="43"/>
  <c r="N160" i="43"/>
  <c r="M160" i="43"/>
  <c r="L160" i="43"/>
  <c r="K160" i="43"/>
  <c r="J160" i="43"/>
  <c r="I160" i="43"/>
  <c r="H160" i="43"/>
  <c r="G160" i="43"/>
  <c r="F160" i="43"/>
  <c r="E160" i="43"/>
  <c r="D160" i="43"/>
  <c r="C160" i="43"/>
  <c r="AO159" i="43"/>
  <c r="AN159" i="43"/>
  <c r="AM159" i="43"/>
  <c r="AL159" i="43"/>
  <c r="AK159" i="43"/>
  <c r="AJ159" i="43"/>
  <c r="AI159" i="43"/>
  <c r="AH159" i="43"/>
  <c r="AG159" i="43"/>
  <c r="AF159" i="43"/>
  <c r="AE159" i="43"/>
  <c r="AD159" i="43"/>
  <c r="AC159" i="43"/>
  <c r="AB159" i="43"/>
  <c r="AA159" i="43"/>
  <c r="Z159" i="43"/>
  <c r="Y159" i="43"/>
  <c r="X159" i="43"/>
  <c r="W159" i="43"/>
  <c r="V159" i="43"/>
  <c r="U159" i="43"/>
  <c r="T159" i="43"/>
  <c r="S159" i="43"/>
  <c r="R159" i="43"/>
  <c r="Q159" i="43"/>
  <c r="P159" i="43"/>
  <c r="O159" i="43"/>
  <c r="N159" i="43"/>
  <c r="M159" i="43"/>
  <c r="L159" i="43"/>
  <c r="K159" i="43"/>
  <c r="J159" i="43"/>
  <c r="I159" i="43"/>
  <c r="H159" i="43"/>
  <c r="G159" i="43"/>
  <c r="F159" i="43"/>
  <c r="E159" i="43"/>
  <c r="D159" i="43"/>
  <c r="C159" i="43"/>
  <c r="AO158" i="43"/>
  <c r="AN158" i="43"/>
  <c r="AM158" i="43"/>
  <c r="AL158" i="43"/>
  <c r="AK158" i="43"/>
  <c r="AJ158" i="43"/>
  <c r="AI158" i="43"/>
  <c r="AH158" i="43"/>
  <c r="AG158" i="43"/>
  <c r="AF158" i="43"/>
  <c r="AE158" i="43"/>
  <c r="AD158" i="43"/>
  <c r="AC158" i="43"/>
  <c r="AB158" i="43"/>
  <c r="AA158" i="43"/>
  <c r="Z158" i="43"/>
  <c r="Y158" i="43"/>
  <c r="X158" i="43"/>
  <c r="W158" i="43"/>
  <c r="V158" i="43"/>
  <c r="U158" i="43"/>
  <c r="T158" i="43"/>
  <c r="S158" i="43"/>
  <c r="R158" i="43"/>
  <c r="Q158" i="43"/>
  <c r="P158" i="43"/>
  <c r="O158" i="43"/>
  <c r="N158" i="43"/>
  <c r="M158" i="43"/>
  <c r="L158" i="43"/>
  <c r="K158" i="43"/>
  <c r="J158" i="43"/>
  <c r="I158" i="43"/>
  <c r="H158" i="43"/>
  <c r="G158" i="43"/>
  <c r="F158" i="43"/>
  <c r="E158" i="43"/>
  <c r="D158" i="43"/>
  <c r="C158" i="43"/>
  <c r="AO157" i="43"/>
  <c r="AN157" i="43"/>
  <c r="AM157" i="43"/>
  <c r="AL157" i="43"/>
  <c r="AK157" i="43"/>
  <c r="AJ157" i="43"/>
  <c r="AI157" i="43"/>
  <c r="AH157" i="43"/>
  <c r="AG157" i="43"/>
  <c r="AF157" i="43"/>
  <c r="AE157" i="43"/>
  <c r="AD157" i="43"/>
  <c r="AC157" i="43"/>
  <c r="AB157" i="43"/>
  <c r="AA157" i="43"/>
  <c r="Z157" i="43"/>
  <c r="Y157" i="43"/>
  <c r="X157" i="43"/>
  <c r="W157" i="43"/>
  <c r="V157" i="43"/>
  <c r="U157" i="43"/>
  <c r="T157" i="43"/>
  <c r="S157" i="43"/>
  <c r="R157" i="43"/>
  <c r="Q157" i="43"/>
  <c r="P157" i="43"/>
  <c r="O157" i="43"/>
  <c r="N157" i="43"/>
  <c r="M157" i="43"/>
  <c r="L157" i="43"/>
  <c r="K157" i="43"/>
  <c r="J157" i="43"/>
  <c r="I157" i="43"/>
  <c r="H157" i="43"/>
  <c r="G157" i="43"/>
  <c r="F157" i="43"/>
  <c r="E157" i="43"/>
  <c r="D157" i="43"/>
  <c r="C157" i="43"/>
  <c r="AO156" i="43"/>
  <c r="AN156" i="43"/>
  <c r="AM156" i="43"/>
  <c r="AL156" i="43"/>
  <c r="AK156" i="43"/>
  <c r="AJ156" i="43"/>
  <c r="AI156" i="43"/>
  <c r="AH156" i="43"/>
  <c r="AG156" i="43"/>
  <c r="AF156" i="43"/>
  <c r="AE156" i="43"/>
  <c r="AD156" i="43"/>
  <c r="AC156" i="43"/>
  <c r="AB156" i="43"/>
  <c r="AA156" i="43"/>
  <c r="Z156" i="43"/>
  <c r="Y156" i="43"/>
  <c r="X156" i="43"/>
  <c r="W156" i="43"/>
  <c r="V156" i="43"/>
  <c r="U156" i="43"/>
  <c r="T156" i="43"/>
  <c r="S156" i="43"/>
  <c r="R156" i="43"/>
  <c r="Q156" i="43"/>
  <c r="P156" i="43"/>
  <c r="O156" i="43"/>
  <c r="N156" i="43"/>
  <c r="M156" i="43"/>
  <c r="L156" i="43"/>
  <c r="K156" i="43"/>
  <c r="J156" i="43"/>
  <c r="I156" i="43"/>
  <c r="H156" i="43"/>
  <c r="G156" i="43"/>
  <c r="F156" i="43"/>
  <c r="E156" i="43"/>
  <c r="D156" i="43"/>
  <c r="C156" i="43"/>
  <c r="AO152" i="43"/>
  <c r="AN152" i="43"/>
  <c r="AM152" i="43"/>
  <c r="AL152" i="43"/>
  <c r="AK152" i="43"/>
  <c r="AJ152" i="43"/>
  <c r="AI152" i="43"/>
  <c r="AH152" i="43"/>
  <c r="AG152" i="43"/>
  <c r="AF152" i="43"/>
  <c r="AE152" i="43"/>
  <c r="AD152" i="43"/>
  <c r="AC152" i="43"/>
  <c r="AB152" i="43"/>
  <c r="AA152" i="43"/>
  <c r="Z152" i="43"/>
  <c r="Y152" i="43"/>
  <c r="X152" i="43"/>
  <c r="W152" i="43"/>
  <c r="V152" i="43"/>
  <c r="U152" i="43"/>
  <c r="T152" i="43"/>
  <c r="S152" i="43"/>
  <c r="R152" i="43"/>
  <c r="Q152" i="43"/>
  <c r="P152" i="43"/>
  <c r="O152" i="43"/>
  <c r="N152" i="43"/>
  <c r="M152" i="43"/>
  <c r="L152" i="43"/>
  <c r="K152" i="43"/>
  <c r="J152" i="43"/>
  <c r="I152" i="43"/>
  <c r="H152" i="43"/>
  <c r="G152" i="43"/>
  <c r="F152" i="43"/>
  <c r="E152" i="43"/>
  <c r="D152" i="43"/>
  <c r="C152" i="43"/>
  <c r="AO151" i="43"/>
  <c r="AN151" i="43"/>
  <c r="AM151" i="43"/>
  <c r="AL151" i="43"/>
  <c r="AK151" i="43"/>
  <c r="AJ151" i="43"/>
  <c r="AI151" i="43"/>
  <c r="AH151" i="43"/>
  <c r="AG151" i="43"/>
  <c r="AF151" i="43"/>
  <c r="AE151" i="43"/>
  <c r="AD151" i="43"/>
  <c r="AC151" i="43"/>
  <c r="AB151" i="43"/>
  <c r="AA151" i="43"/>
  <c r="Z151" i="43"/>
  <c r="Y151" i="43"/>
  <c r="X151" i="43"/>
  <c r="W151" i="43"/>
  <c r="V151" i="43"/>
  <c r="U151" i="43"/>
  <c r="T151" i="43"/>
  <c r="S151" i="43"/>
  <c r="R151" i="43"/>
  <c r="Q151" i="43"/>
  <c r="P151" i="43"/>
  <c r="O151" i="43"/>
  <c r="N151" i="43"/>
  <c r="M151" i="43"/>
  <c r="L151" i="43"/>
  <c r="K151" i="43"/>
  <c r="J151" i="43"/>
  <c r="I151" i="43"/>
  <c r="H151" i="43"/>
  <c r="G151" i="43"/>
  <c r="F151" i="43"/>
  <c r="E151" i="43"/>
  <c r="D151" i="43"/>
  <c r="C151" i="43"/>
  <c r="AO150" i="43"/>
  <c r="AN150" i="43"/>
  <c r="AM150" i="43"/>
  <c r="AL150" i="43"/>
  <c r="AK150" i="43"/>
  <c r="AJ150" i="43"/>
  <c r="AI150" i="43"/>
  <c r="AH150" i="43"/>
  <c r="AG150" i="43"/>
  <c r="AF150" i="43"/>
  <c r="AE150" i="43"/>
  <c r="AD150" i="43"/>
  <c r="AC150" i="43"/>
  <c r="AB150" i="43"/>
  <c r="AA150" i="43"/>
  <c r="Z150" i="43"/>
  <c r="Y150" i="43"/>
  <c r="X150" i="43"/>
  <c r="W150" i="43"/>
  <c r="V150" i="43"/>
  <c r="U150" i="43"/>
  <c r="T150" i="43"/>
  <c r="S150" i="43"/>
  <c r="R150" i="43"/>
  <c r="Q150" i="43"/>
  <c r="P150" i="43"/>
  <c r="O150" i="43"/>
  <c r="N150" i="43"/>
  <c r="M150" i="43"/>
  <c r="L150" i="43"/>
  <c r="K150" i="43"/>
  <c r="J150" i="43"/>
  <c r="I150" i="43"/>
  <c r="H150" i="43"/>
  <c r="G150" i="43"/>
  <c r="F150" i="43"/>
  <c r="E150" i="43"/>
  <c r="D150" i="43"/>
  <c r="C150" i="43"/>
  <c r="AO149" i="43"/>
  <c r="AN149" i="43"/>
  <c r="AM149" i="43"/>
  <c r="AL149" i="43"/>
  <c r="AK149" i="43"/>
  <c r="AJ149" i="43"/>
  <c r="AI149" i="43"/>
  <c r="AH149" i="43"/>
  <c r="AG149" i="43"/>
  <c r="AF149" i="43"/>
  <c r="AE149" i="43"/>
  <c r="AD149" i="43"/>
  <c r="AC149" i="43"/>
  <c r="AB149" i="43"/>
  <c r="AA149" i="43"/>
  <c r="Z149" i="43"/>
  <c r="Y149" i="43"/>
  <c r="X149" i="43"/>
  <c r="W149" i="43"/>
  <c r="V149" i="43"/>
  <c r="U149" i="43"/>
  <c r="T149" i="43"/>
  <c r="S149" i="43"/>
  <c r="R149" i="43"/>
  <c r="Q149" i="43"/>
  <c r="P149" i="43"/>
  <c r="O149" i="43"/>
  <c r="N149" i="43"/>
  <c r="M149" i="43"/>
  <c r="L149" i="43"/>
  <c r="K149" i="43"/>
  <c r="J149" i="43"/>
  <c r="I149" i="43"/>
  <c r="H149" i="43"/>
  <c r="G149" i="43"/>
  <c r="F149" i="43"/>
  <c r="E149" i="43"/>
  <c r="D149" i="43"/>
  <c r="C149" i="43"/>
  <c r="AO148" i="43"/>
  <c r="AN148" i="43"/>
  <c r="AM148" i="43"/>
  <c r="AL148" i="43"/>
  <c r="AK148" i="43"/>
  <c r="AJ148" i="43"/>
  <c r="AI148" i="43"/>
  <c r="AH148" i="43"/>
  <c r="AG148" i="43"/>
  <c r="AF148" i="43"/>
  <c r="AE148" i="43"/>
  <c r="AD148" i="43"/>
  <c r="AC148" i="43"/>
  <c r="AB148" i="43"/>
  <c r="AA148" i="43"/>
  <c r="Z148" i="43"/>
  <c r="Y148" i="43"/>
  <c r="X148" i="43"/>
  <c r="W148" i="43"/>
  <c r="V148" i="43"/>
  <c r="U148" i="43"/>
  <c r="T148" i="43"/>
  <c r="S148" i="43"/>
  <c r="R148" i="43"/>
  <c r="Q148" i="43"/>
  <c r="P148" i="43"/>
  <c r="O148" i="43"/>
  <c r="N148" i="43"/>
  <c r="M148" i="43"/>
  <c r="L148" i="43"/>
  <c r="K148" i="43"/>
  <c r="J148" i="43"/>
  <c r="I148" i="43"/>
  <c r="H148" i="43"/>
  <c r="G148" i="43"/>
  <c r="F148" i="43"/>
  <c r="E148" i="43"/>
  <c r="D148" i="43"/>
  <c r="C148" i="43"/>
  <c r="AO147" i="43"/>
  <c r="AN147" i="43"/>
  <c r="AM147" i="43"/>
  <c r="AL147" i="43"/>
  <c r="AK147" i="43"/>
  <c r="AJ147" i="43"/>
  <c r="AI147" i="43"/>
  <c r="AH147" i="43"/>
  <c r="AG147" i="43"/>
  <c r="AF147" i="43"/>
  <c r="AE147" i="43"/>
  <c r="AD147" i="43"/>
  <c r="AC147" i="43"/>
  <c r="AB147" i="43"/>
  <c r="AA147" i="43"/>
  <c r="Z147" i="43"/>
  <c r="Y147" i="43"/>
  <c r="X147" i="43"/>
  <c r="W147" i="43"/>
  <c r="V147" i="43"/>
  <c r="U147" i="43"/>
  <c r="T147" i="43"/>
  <c r="S147" i="43"/>
  <c r="R147" i="43"/>
  <c r="Q147" i="43"/>
  <c r="P147" i="43"/>
  <c r="O147" i="43"/>
  <c r="N147" i="43"/>
  <c r="M147" i="43"/>
  <c r="L147" i="43"/>
  <c r="K147" i="43"/>
  <c r="J147" i="43"/>
  <c r="I147" i="43"/>
  <c r="H147" i="43"/>
  <c r="G147" i="43"/>
  <c r="F147" i="43"/>
  <c r="E147" i="43"/>
  <c r="D147" i="43"/>
  <c r="C147" i="43"/>
  <c r="AO146" i="43"/>
  <c r="AN146" i="43"/>
  <c r="AM146" i="43"/>
  <c r="AL146" i="43"/>
  <c r="AK146" i="43"/>
  <c r="AJ146" i="43"/>
  <c r="AI146" i="43"/>
  <c r="AH146" i="43"/>
  <c r="AG146" i="43"/>
  <c r="AF146" i="43"/>
  <c r="AE146" i="43"/>
  <c r="AD146" i="43"/>
  <c r="AC146" i="43"/>
  <c r="AB146" i="43"/>
  <c r="AA146" i="43"/>
  <c r="Z146" i="43"/>
  <c r="Y146" i="43"/>
  <c r="X146" i="43"/>
  <c r="W146" i="43"/>
  <c r="V146" i="43"/>
  <c r="U146" i="43"/>
  <c r="T146" i="43"/>
  <c r="S146" i="43"/>
  <c r="R146" i="43"/>
  <c r="Q146" i="43"/>
  <c r="P146" i="43"/>
  <c r="O146" i="43"/>
  <c r="N146" i="43"/>
  <c r="M146" i="43"/>
  <c r="L146" i="43"/>
  <c r="K146" i="43"/>
  <c r="J146" i="43"/>
  <c r="I146" i="43"/>
  <c r="H146" i="43"/>
  <c r="G146" i="43"/>
  <c r="F146" i="43"/>
  <c r="E146" i="43"/>
  <c r="D146" i="43"/>
  <c r="C146" i="43"/>
  <c r="AO145" i="43"/>
  <c r="AN145" i="43"/>
  <c r="AM145" i="43"/>
  <c r="AL145" i="43"/>
  <c r="AK145" i="43"/>
  <c r="AJ145" i="43"/>
  <c r="AI145" i="43"/>
  <c r="AH145" i="43"/>
  <c r="AG145" i="43"/>
  <c r="AF145" i="43"/>
  <c r="AE145" i="43"/>
  <c r="AD145" i="43"/>
  <c r="AC145" i="43"/>
  <c r="AB145" i="43"/>
  <c r="AA145" i="43"/>
  <c r="Z145" i="43"/>
  <c r="Y145" i="43"/>
  <c r="X145" i="43"/>
  <c r="W145" i="43"/>
  <c r="V145" i="43"/>
  <c r="U145" i="43"/>
  <c r="T145" i="43"/>
  <c r="S145" i="43"/>
  <c r="R145" i="43"/>
  <c r="Q145" i="43"/>
  <c r="P145" i="43"/>
  <c r="O145" i="43"/>
  <c r="N145" i="43"/>
  <c r="M145" i="43"/>
  <c r="L145" i="43"/>
  <c r="K145" i="43"/>
  <c r="J145" i="43"/>
  <c r="I145" i="43"/>
  <c r="H145" i="43"/>
  <c r="G145" i="43"/>
  <c r="F145" i="43"/>
  <c r="E145" i="43"/>
  <c r="D145" i="43"/>
  <c r="C145" i="43"/>
  <c r="AO136" i="43"/>
  <c r="AN136" i="43"/>
  <c r="AM136" i="43"/>
  <c r="AL136" i="43"/>
  <c r="AK136" i="43"/>
  <c r="AJ136" i="43"/>
  <c r="AI136" i="43"/>
  <c r="AH136" i="43"/>
  <c r="AG136" i="43"/>
  <c r="AF136" i="43"/>
  <c r="AE136" i="43"/>
  <c r="AD136" i="43"/>
  <c r="AC136" i="43"/>
  <c r="AB136" i="43"/>
  <c r="AA136" i="43"/>
  <c r="Z136" i="43"/>
  <c r="Y136" i="43"/>
  <c r="X136" i="43"/>
  <c r="W136" i="43"/>
  <c r="V136" i="43"/>
  <c r="U136" i="43"/>
  <c r="T136" i="43"/>
  <c r="S136" i="43"/>
  <c r="R136" i="43"/>
  <c r="Q136" i="43"/>
  <c r="P136" i="43"/>
  <c r="O136" i="43"/>
  <c r="N136" i="43"/>
  <c r="M136" i="43"/>
  <c r="L136" i="43"/>
  <c r="K136" i="43"/>
  <c r="J136" i="43"/>
  <c r="I136" i="43"/>
  <c r="H136" i="43"/>
  <c r="G136" i="43"/>
  <c r="F136" i="43"/>
  <c r="E136" i="43"/>
  <c r="D136" i="43"/>
  <c r="C136" i="43"/>
  <c r="AO135" i="43"/>
  <c r="AN135" i="43"/>
  <c r="AM135" i="43"/>
  <c r="AL135" i="43"/>
  <c r="AK135" i="43"/>
  <c r="AJ135" i="43"/>
  <c r="AI135" i="43"/>
  <c r="AH135" i="43"/>
  <c r="AG135" i="43"/>
  <c r="AF135" i="43"/>
  <c r="AE135" i="43"/>
  <c r="AD135" i="43"/>
  <c r="AC135" i="43"/>
  <c r="AB135" i="43"/>
  <c r="AA135" i="43"/>
  <c r="Z135" i="43"/>
  <c r="Y135" i="43"/>
  <c r="X135" i="43"/>
  <c r="W135" i="43"/>
  <c r="V135" i="43"/>
  <c r="U135" i="43"/>
  <c r="T135" i="43"/>
  <c r="S135" i="43"/>
  <c r="R135" i="43"/>
  <c r="Q135" i="43"/>
  <c r="P135" i="43"/>
  <c r="O135" i="43"/>
  <c r="N135" i="43"/>
  <c r="M135" i="43"/>
  <c r="L135" i="43"/>
  <c r="K135" i="43"/>
  <c r="J135" i="43"/>
  <c r="I135" i="43"/>
  <c r="H135" i="43"/>
  <c r="G135" i="43"/>
  <c r="F135" i="43"/>
  <c r="E135" i="43"/>
  <c r="D135" i="43"/>
  <c r="C135" i="43"/>
  <c r="AO134" i="43"/>
  <c r="AN134" i="43"/>
  <c r="AM134" i="43"/>
  <c r="AL134" i="43"/>
  <c r="AK134" i="43"/>
  <c r="AJ134" i="43"/>
  <c r="AI134" i="43"/>
  <c r="AH134" i="43"/>
  <c r="AG134" i="43"/>
  <c r="AF134" i="43"/>
  <c r="AE134" i="43"/>
  <c r="AD134" i="43"/>
  <c r="AC134" i="43"/>
  <c r="AB134" i="43"/>
  <c r="AA134" i="43"/>
  <c r="Z134" i="43"/>
  <c r="Y134" i="43"/>
  <c r="X134" i="43"/>
  <c r="W134" i="43"/>
  <c r="V134" i="43"/>
  <c r="U134" i="43"/>
  <c r="T134" i="43"/>
  <c r="S134" i="43"/>
  <c r="R134" i="43"/>
  <c r="Q134" i="43"/>
  <c r="P134" i="43"/>
  <c r="O134" i="43"/>
  <c r="N134" i="43"/>
  <c r="M134" i="43"/>
  <c r="L134" i="43"/>
  <c r="K134" i="43"/>
  <c r="J134" i="43"/>
  <c r="I134" i="43"/>
  <c r="H134" i="43"/>
  <c r="G134" i="43"/>
  <c r="F134" i="43"/>
  <c r="E134" i="43"/>
  <c r="D134" i="43"/>
  <c r="C134" i="43"/>
  <c r="AO133" i="43"/>
  <c r="AN133" i="43"/>
  <c r="AM133" i="43"/>
  <c r="AL133" i="43"/>
  <c r="AK133" i="43"/>
  <c r="AJ133" i="43"/>
  <c r="AI133" i="43"/>
  <c r="AH133" i="43"/>
  <c r="AG133" i="43"/>
  <c r="AF133" i="43"/>
  <c r="AE133" i="43"/>
  <c r="AD133" i="43"/>
  <c r="AC133" i="43"/>
  <c r="AB133" i="43"/>
  <c r="AA133" i="43"/>
  <c r="Z133" i="43"/>
  <c r="Y133" i="43"/>
  <c r="X133" i="43"/>
  <c r="W133" i="43"/>
  <c r="V133" i="43"/>
  <c r="U133" i="43"/>
  <c r="T133" i="43"/>
  <c r="S133" i="43"/>
  <c r="R133" i="43"/>
  <c r="Q133" i="43"/>
  <c r="P133" i="43"/>
  <c r="O133" i="43"/>
  <c r="N133" i="43"/>
  <c r="M133" i="43"/>
  <c r="L133" i="43"/>
  <c r="K133" i="43"/>
  <c r="J133" i="43"/>
  <c r="I133" i="43"/>
  <c r="H133" i="43"/>
  <c r="G133" i="43"/>
  <c r="F133" i="43"/>
  <c r="E133" i="43"/>
  <c r="D133" i="43"/>
  <c r="C133" i="43"/>
  <c r="AO132" i="43"/>
  <c r="AN132" i="43"/>
  <c r="AM132" i="43"/>
  <c r="AL132" i="43"/>
  <c r="AK132" i="43"/>
  <c r="AJ132" i="43"/>
  <c r="AI132" i="43"/>
  <c r="AH132" i="43"/>
  <c r="AG132" i="43"/>
  <c r="AF132" i="43"/>
  <c r="AE132" i="43"/>
  <c r="AD132" i="43"/>
  <c r="AC132" i="43"/>
  <c r="AB132" i="43"/>
  <c r="AA132" i="43"/>
  <c r="Z132" i="43"/>
  <c r="Y132" i="43"/>
  <c r="X132" i="43"/>
  <c r="W132" i="43"/>
  <c r="V132" i="43"/>
  <c r="U132" i="43"/>
  <c r="T132" i="43"/>
  <c r="S132" i="43"/>
  <c r="R132" i="43"/>
  <c r="Q132" i="43"/>
  <c r="P132" i="43"/>
  <c r="O132" i="43"/>
  <c r="N132" i="43"/>
  <c r="M132" i="43"/>
  <c r="L132" i="43"/>
  <c r="K132" i="43"/>
  <c r="J132" i="43"/>
  <c r="I132" i="43"/>
  <c r="H132" i="43"/>
  <c r="G132" i="43"/>
  <c r="F132" i="43"/>
  <c r="E132" i="43"/>
  <c r="D132" i="43"/>
  <c r="C132" i="43"/>
  <c r="AO131" i="43"/>
  <c r="AN131" i="43"/>
  <c r="AM131" i="43"/>
  <c r="AL131" i="43"/>
  <c r="AK131" i="43"/>
  <c r="AJ131" i="43"/>
  <c r="AI131" i="43"/>
  <c r="AH131" i="43"/>
  <c r="AG131" i="43"/>
  <c r="AF131" i="43"/>
  <c r="AE131" i="43"/>
  <c r="AD131" i="43"/>
  <c r="AC131" i="43"/>
  <c r="AB131" i="43"/>
  <c r="AA131" i="43"/>
  <c r="Z131" i="43"/>
  <c r="Y131" i="43"/>
  <c r="X131" i="43"/>
  <c r="W131" i="43"/>
  <c r="V131" i="43"/>
  <c r="U131" i="43"/>
  <c r="T131" i="43"/>
  <c r="S131" i="43"/>
  <c r="R131" i="43"/>
  <c r="Q131" i="43"/>
  <c r="P131" i="43"/>
  <c r="O131" i="43"/>
  <c r="N131" i="43"/>
  <c r="M131" i="43"/>
  <c r="L131" i="43"/>
  <c r="K131" i="43"/>
  <c r="J131" i="43"/>
  <c r="I131" i="43"/>
  <c r="H131" i="43"/>
  <c r="G131" i="43"/>
  <c r="F131" i="43"/>
  <c r="E131" i="43"/>
  <c r="D131" i="43"/>
  <c r="C131" i="43"/>
  <c r="AO130" i="43"/>
  <c r="AN130" i="43"/>
  <c r="AM130" i="43"/>
  <c r="AL130" i="43"/>
  <c r="AK130" i="43"/>
  <c r="AJ130" i="43"/>
  <c r="AI130" i="43"/>
  <c r="AH130" i="43"/>
  <c r="AG130" i="43"/>
  <c r="AF130" i="43"/>
  <c r="AE130" i="43"/>
  <c r="AD130" i="43"/>
  <c r="AC130" i="43"/>
  <c r="AB130" i="43"/>
  <c r="AA130" i="43"/>
  <c r="Z130" i="43"/>
  <c r="Y130" i="43"/>
  <c r="X130" i="43"/>
  <c r="W130" i="43"/>
  <c r="V130" i="43"/>
  <c r="U130" i="43"/>
  <c r="T130" i="43"/>
  <c r="S130" i="43"/>
  <c r="R130" i="43"/>
  <c r="Q130" i="43"/>
  <c r="P130" i="43"/>
  <c r="O130" i="43"/>
  <c r="N130" i="43"/>
  <c r="M130" i="43"/>
  <c r="L130" i="43"/>
  <c r="K130" i="43"/>
  <c r="J130" i="43"/>
  <c r="I130" i="43"/>
  <c r="H130" i="43"/>
  <c r="G130" i="43"/>
  <c r="F130" i="43"/>
  <c r="E130" i="43"/>
  <c r="D130" i="43"/>
  <c r="C130" i="43"/>
  <c r="AO128" i="43"/>
  <c r="AN128" i="43"/>
  <c r="AM128" i="43"/>
  <c r="AL128" i="43"/>
  <c r="AK128" i="43"/>
  <c r="AJ128" i="43"/>
  <c r="AI128" i="43"/>
  <c r="AH128" i="43"/>
  <c r="AG128" i="43"/>
  <c r="AF128" i="43"/>
  <c r="AE128" i="43"/>
  <c r="AD128" i="43"/>
  <c r="AC128" i="43"/>
  <c r="AB128" i="43"/>
  <c r="AA128" i="43"/>
  <c r="Z128" i="43"/>
  <c r="Y128" i="43"/>
  <c r="X128" i="43"/>
  <c r="W128" i="43"/>
  <c r="V128" i="43"/>
  <c r="U128" i="43"/>
  <c r="T128" i="43"/>
  <c r="S128" i="43"/>
  <c r="R128" i="43"/>
  <c r="Q128" i="43"/>
  <c r="P128" i="43"/>
  <c r="O128" i="43"/>
  <c r="N128" i="43"/>
  <c r="M128" i="43"/>
  <c r="L128" i="43"/>
  <c r="K128" i="43"/>
  <c r="J128" i="43"/>
  <c r="I128" i="43"/>
  <c r="H128" i="43"/>
  <c r="G128" i="43"/>
  <c r="F128" i="43"/>
  <c r="E128" i="43"/>
  <c r="D128" i="43"/>
  <c r="C128" i="43"/>
  <c r="AO127" i="43"/>
  <c r="AN127" i="43"/>
  <c r="AM127" i="43"/>
  <c r="AL127" i="43"/>
  <c r="AK127" i="43"/>
  <c r="AJ127" i="43"/>
  <c r="AI127" i="43"/>
  <c r="AH127" i="43"/>
  <c r="AG127" i="43"/>
  <c r="AF127" i="43"/>
  <c r="AE127" i="43"/>
  <c r="AD127" i="43"/>
  <c r="AC127" i="43"/>
  <c r="AB127" i="43"/>
  <c r="AA127" i="43"/>
  <c r="Z127" i="43"/>
  <c r="Y127" i="43"/>
  <c r="X127" i="43"/>
  <c r="W127" i="43"/>
  <c r="V127" i="43"/>
  <c r="U127" i="43"/>
  <c r="T127" i="43"/>
  <c r="S127" i="43"/>
  <c r="R127" i="43"/>
  <c r="Q127" i="43"/>
  <c r="P127" i="43"/>
  <c r="O127" i="43"/>
  <c r="N127" i="43"/>
  <c r="M127" i="43"/>
  <c r="L127" i="43"/>
  <c r="K127" i="43"/>
  <c r="J127" i="43"/>
  <c r="I127" i="43"/>
  <c r="H127" i="43"/>
  <c r="G127" i="43"/>
  <c r="F127" i="43"/>
  <c r="E127" i="43"/>
  <c r="D127" i="43"/>
  <c r="C127" i="43"/>
  <c r="AO126" i="43"/>
  <c r="AN126" i="43"/>
  <c r="AM126" i="43"/>
  <c r="AL126" i="43"/>
  <c r="AK126" i="43"/>
  <c r="AJ126" i="43"/>
  <c r="AI126" i="43"/>
  <c r="AH126" i="43"/>
  <c r="AG126" i="43"/>
  <c r="AF126" i="43"/>
  <c r="AE126" i="43"/>
  <c r="AD126" i="43"/>
  <c r="AC126" i="43"/>
  <c r="AB126" i="43"/>
  <c r="AA126" i="43"/>
  <c r="Z126" i="43"/>
  <c r="Y126" i="43"/>
  <c r="X126" i="43"/>
  <c r="W126" i="43"/>
  <c r="V126" i="43"/>
  <c r="U126" i="43"/>
  <c r="T126" i="43"/>
  <c r="S126" i="43"/>
  <c r="R126" i="43"/>
  <c r="Q126" i="43"/>
  <c r="P126" i="43"/>
  <c r="O126" i="43"/>
  <c r="N126" i="43"/>
  <c r="M126" i="43"/>
  <c r="L126" i="43"/>
  <c r="K126" i="43"/>
  <c r="J126" i="43"/>
  <c r="I126" i="43"/>
  <c r="H126" i="43"/>
  <c r="G126" i="43"/>
  <c r="F126" i="43"/>
  <c r="E126" i="43"/>
  <c r="D126" i="43"/>
  <c r="C126" i="43"/>
  <c r="AO125" i="43"/>
  <c r="AN125" i="43"/>
  <c r="AM125" i="43"/>
  <c r="AL125" i="43"/>
  <c r="AK125" i="43"/>
  <c r="AJ125" i="43"/>
  <c r="AI125" i="43"/>
  <c r="AH125" i="43"/>
  <c r="AG125" i="43"/>
  <c r="AF125" i="43"/>
  <c r="AE125" i="43"/>
  <c r="AD125" i="43"/>
  <c r="AC125" i="43"/>
  <c r="AB125" i="43"/>
  <c r="AA125" i="43"/>
  <c r="Z125" i="43"/>
  <c r="Y125" i="43"/>
  <c r="X125" i="43"/>
  <c r="W125" i="43"/>
  <c r="V125" i="43"/>
  <c r="U125" i="43"/>
  <c r="T125" i="43"/>
  <c r="S125" i="43"/>
  <c r="R125" i="43"/>
  <c r="Q125" i="43"/>
  <c r="P125" i="43"/>
  <c r="O125" i="43"/>
  <c r="N125" i="43"/>
  <c r="M125" i="43"/>
  <c r="L125" i="43"/>
  <c r="K125" i="43"/>
  <c r="J125" i="43"/>
  <c r="I125" i="43"/>
  <c r="H125" i="43"/>
  <c r="G125" i="43"/>
  <c r="F125" i="43"/>
  <c r="E125" i="43"/>
  <c r="D125" i="43"/>
  <c r="C125" i="43"/>
  <c r="AO124" i="43"/>
  <c r="AN124" i="43"/>
  <c r="AM124" i="43"/>
  <c r="AL124" i="43"/>
  <c r="AK124" i="43"/>
  <c r="AJ124" i="43"/>
  <c r="AI124" i="43"/>
  <c r="AH124" i="43"/>
  <c r="AG124" i="43"/>
  <c r="AF124" i="43"/>
  <c r="AE124" i="43"/>
  <c r="AD124" i="43"/>
  <c r="AC124" i="43"/>
  <c r="AB124" i="43"/>
  <c r="AA124" i="43"/>
  <c r="Z124" i="43"/>
  <c r="Y124" i="43"/>
  <c r="X124" i="43"/>
  <c r="W124" i="43"/>
  <c r="V124" i="43"/>
  <c r="U124" i="43"/>
  <c r="T124" i="43"/>
  <c r="S124" i="43"/>
  <c r="R124" i="43"/>
  <c r="Q124" i="43"/>
  <c r="P124" i="43"/>
  <c r="O124" i="43"/>
  <c r="N124" i="43"/>
  <c r="M124" i="43"/>
  <c r="L124" i="43"/>
  <c r="K124" i="43"/>
  <c r="J124" i="43"/>
  <c r="I124" i="43"/>
  <c r="H124" i="43"/>
  <c r="G124" i="43"/>
  <c r="F124" i="43"/>
  <c r="E124" i="43"/>
  <c r="D124" i="43"/>
  <c r="C124" i="43"/>
  <c r="AO123" i="43"/>
  <c r="AN123" i="43"/>
  <c r="AM123" i="43"/>
  <c r="AL123" i="43"/>
  <c r="AK123" i="43"/>
  <c r="AJ123" i="43"/>
  <c r="AI123" i="43"/>
  <c r="AH123" i="43"/>
  <c r="AG123" i="43"/>
  <c r="AF123" i="43"/>
  <c r="AE123" i="43"/>
  <c r="AD123" i="43"/>
  <c r="AC123" i="43"/>
  <c r="AB123" i="43"/>
  <c r="AA123" i="43"/>
  <c r="Z123" i="43"/>
  <c r="Y123" i="43"/>
  <c r="X123" i="43"/>
  <c r="W123" i="43"/>
  <c r="V123" i="43"/>
  <c r="U123" i="43"/>
  <c r="T123" i="43"/>
  <c r="S123" i="43"/>
  <c r="R123" i="43"/>
  <c r="Q123" i="43"/>
  <c r="P123" i="43"/>
  <c r="O123" i="43"/>
  <c r="N123" i="43"/>
  <c r="M123" i="43"/>
  <c r="L123" i="43"/>
  <c r="K123" i="43"/>
  <c r="J123" i="43"/>
  <c r="I123" i="43"/>
  <c r="H123" i="43"/>
  <c r="G123" i="43"/>
  <c r="F123" i="43"/>
  <c r="E123" i="43"/>
  <c r="D123" i="43"/>
  <c r="C123" i="43"/>
  <c r="AO122" i="43"/>
  <c r="AN122" i="43"/>
  <c r="AM122" i="43"/>
  <c r="AL122" i="43"/>
  <c r="AK122" i="43"/>
  <c r="AJ122" i="43"/>
  <c r="AI122" i="43"/>
  <c r="AH122" i="43"/>
  <c r="AG122" i="43"/>
  <c r="AF122" i="43"/>
  <c r="AE122" i="43"/>
  <c r="AD122" i="43"/>
  <c r="AC122" i="43"/>
  <c r="AB122" i="43"/>
  <c r="AA122" i="43"/>
  <c r="Z122" i="43"/>
  <c r="Y122" i="43"/>
  <c r="X122" i="43"/>
  <c r="W122" i="43"/>
  <c r="V122" i="43"/>
  <c r="U122" i="43"/>
  <c r="T122" i="43"/>
  <c r="S122" i="43"/>
  <c r="R122" i="43"/>
  <c r="Q122" i="43"/>
  <c r="P122" i="43"/>
  <c r="O122" i="43"/>
  <c r="N122" i="43"/>
  <c r="M122" i="43"/>
  <c r="L122" i="43"/>
  <c r="K122" i="43"/>
  <c r="J122" i="43"/>
  <c r="I122" i="43"/>
  <c r="H122" i="43"/>
  <c r="G122" i="43"/>
  <c r="F122" i="43"/>
  <c r="E122" i="43"/>
  <c r="D122" i="43"/>
  <c r="C122" i="43"/>
  <c r="AO121" i="43"/>
  <c r="AN121" i="43"/>
  <c r="AM121" i="43"/>
  <c r="AL121" i="43"/>
  <c r="AK121" i="43"/>
  <c r="AJ121" i="43"/>
  <c r="AI121" i="43"/>
  <c r="AH121" i="43"/>
  <c r="AG121" i="43"/>
  <c r="AF121" i="43"/>
  <c r="AE121" i="43"/>
  <c r="AD121" i="43"/>
  <c r="AC121" i="43"/>
  <c r="AB121" i="43"/>
  <c r="AA121" i="43"/>
  <c r="Z121" i="43"/>
  <c r="Y121" i="43"/>
  <c r="X121" i="43"/>
  <c r="W121" i="43"/>
  <c r="V121" i="43"/>
  <c r="U121" i="43"/>
  <c r="T121" i="43"/>
  <c r="S121" i="43"/>
  <c r="R121" i="43"/>
  <c r="Q121" i="43"/>
  <c r="P121" i="43"/>
  <c r="O121" i="43"/>
  <c r="N121" i="43"/>
  <c r="M121" i="43"/>
  <c r="L121" i="43"/>
  <c r="K121" i="43"/>
  <c r="J121" i="43"/>
  <c r="I121" i="43"/>
  <c r="H121" i="43"/>
  <c r="G121" i="43"/>
  <c r="F121" i="43"/>
  <c r="E121" i="43"/>
  <c r="D121" i="43"/>
  <c r="C121" i="43"/>
  <c r="AO120" i="43"/>
  <c r="AN120" i="43"/>
  <c r="AM120" i="43"/>
  <c r="AL120" i="43"/>
  <c r="AK120" i="43"/>
  <c r="AJ120" i="43"/>
  <c r="AI120" i="43"/>
  <c r="AH120" i="43"/>
  <c r="AG120" i="43"/>
  <c r="AF120" i="43"/>
  <c r="AE120" i="43"/>
  <c r="AD120" i="43"/>
  <c r="AC120" i="43"/>
  <c r="AB120" i="43"/>
  <c r="AA120" i="43"/>
  <c r="Z120" i="43"/>
  <c r="Y120" i="43"/>
  <c r="X120" i="43"/>
  <c r="W120" i="43"/>
  <c r="V120" i="43"/>
  <c r="U120" i="43"/>
  <c r="T120" i="43"/>
  <c r="S120" i="43"/>
  <c r="R120" i="43"/>
  <c r="Q120" i="43"/>
  <c r="P120" i="43"/>
  <c r="O120" i="43"/>
  <c r="N120" i="43"/>
  <c r="M120" i="43"/>
  <c r="L120" i="43"/>
  <c r="K120" i="43"/>
  <c r="J120" i="43"/>
  <c r="I120" i="43"/>
  <c r="H120" i="43"/>
  <c r="G120" i="43"/>
  <c r="F120" i="43"/>
  <c r="E120" i="43"/>
  <c r="D120" i="43"/>
  <c r="C120" i="43"/>
  <c r="AO119" i="43"/>
  <c r="AN119" i="43"/>
  <c r="AM119" i="43"/>
  <c r="AL119" i="43"/>
  <c r="AK119" i="43"/>
  <c r="AJ119" i="43"/>
  <c r="AI119" i="43"/>
  <c r="AH119" i="43"/>
  <c r="AG119" i="43"/>
  <c r="AF119" i="43"/>
  <c r="AE119" i="43"/>
  <c r="AD119" i="43"/>
  <c r="AC119" i="43"/>
  <c r="AB119" i="43"/>
  <c r="AA119" i="43"/>
  <c r="Z119" i="43"/>
  <c r="Y119" i="43"/>
  <c r="X119" i="43"/>
  <c r="W119" i="43"/>
  <c r="V119" i="43"/>
  <c r="U119" i="43"/>
  <c r="T119" i="43"/>
  <c r="S119" i="43"/>
  <c r="R119" i="43"/>
  <c r="Q119" i="43"/>
  <c r="P119" i="43"/>
  <c r="O119" i="43"/>
  <c r="N119" i="43"/>
  <c r="M119" i="43"/>
  <c r="L119" i="43"/>
  <c r="K119" i="43"/>
  <c r="J119" i="43"/>
  <c r="I119" i="43"/>
  <c r="H119" i="43"/>
  <c r="G119" i="43"/>
  <c r="F119" i="43"/>
  <c r="E119" i="43"/>
  <c r="D119" i="43"/>
  <c r="C119" i="43"/>
  <c r="AO118" i="43"/>
  <c r="AN118" i="43"/>
  <c r="AM118" i="43"/>
  <c r="AL118" i="43"/>
  <c r="AK118" i="43"/>
  <c r="AJ118" i="43"/>
  <c r="AI118" i="43"/>
  <c r="AH118" i="43"/>
  <c r="AG118" i="43"/>
  <c r="AF118" i="43"/>
  <c r="AE118" i="43"/>
  <c r="AD118" i="43"/>
  <c r="AC118" i="43"/>
  <c r="AB118" i="43"/>
  <c r="AA118" i="43"/>
  <c r="Z118" i="43"/>
  <c r="Y118" i="43"/>
  <c r="X118" i="43"/>
  <c r="W118" i="43"/>
  <c r="V118" i="43"/>
  <c r="U118" i="43"/>
  <c r="T118" i="43"/>
  <c r="S118" i="43"/>
  <c r="R118" i="43"/>
  <c r="Q118" i="43"/>
  <c r="P118" i="43"/>
  <c r="O118" i="43"/>
  <c r="N118" i="43"/>
  <c r="M118" i="43"/>
  <c r="L118" i="43"/>
  <c r="K118" i="43"/>
  <c r="J118" i="43"/>
  <c r="I118" i="43"/>
  <c r="H118" i="43"/>
  <c r="G118" i="43"/>
  <c r="F118" i="43"/>
  <c r="E118" i="43"/>
  <c r="D118" i="43"/>
  <c r="C118" i="43"/>
  <c r="AO117" i="43"/>
  <c r="AN117" i="43"/>
  <c r="AM117" i="43"/>
  <c r="AL117" i="43"/>
  <c r="AK117" i="43"/>
  <c r="AJ117" i="43"/>
  <c r="AI117" i="43"/>
  <c r="AH117" i="43"/>
  <c r="AG117" i="43"/>
  <c r="AF117" i="43"/>
  <c r="AE117" i="43"/>
  <c r="AD117" i="43"/>
  <c r="AC117" i="43"/>
  <c r="AB117" i="43"/>
  <c r="AA117" i="43"/>
  <c r="Z117" i="43"/>
  <c r="Y117" i="43"/>
  <c r="X117" i="43"/>
  <c r="W117" i="43"/>
  <c r="V117" i="43"/>
  <c r="U117" i="43"/>
  <c r="T117" i="43"/>
  <c r="S117" i="43"/>
  <c r="R117" i="43"/>
  <c r="Q117" i="43"/>
  <c r="P117" i="43"/>
  <c r="O117" i="43"/>
  <c r="N117" i="43"/>
  <c r="M117" i="43"/>
  <c r="L117" i="43"/>
  <c r="K117" i="43"/>
  <c r="J117" i="43"/>
  <c r="I117" i="43"/>
  <c r="H117" i="43"/>
  <c r="G117" i="43"/>
  <c r="F117" i="43"/>
  <c r="E117" i="43"/>
  <c r="D117" i="43"/>
  <c r="C117" i="43"/>
  <c r="AO116" i="43"/>
  <c r="AN116" i="43"/>
  <c r="AM116" i="43"/>
  <c r="AL116" i="43"/>
  <c r="AK116" i="43"/>
  <c r="AJ116" i="43"/>
  <c r="AI116" i="43"/>
  <c r="AH116" i="43"/>
  <c r="AG116" i="43"/>
  <c r="AF116" i="43"/>
  <c r="AE116" i="43"/>
  <c r="AD116" i="43"/>
  <c r="AC116" i="43"/>
  <c r="AB116" i="43"/>
  <c r="AA116" i="43"/>
  <c r="Z116" i="43"/>
  <c r="Y116" i="43"/>
  <c r="X116" i="43"/>
  <c r="W116" i="43"/>
  <c r="V116" i="43"/>
  <c r="U116" i="43"/>
  <c r="T116" i="43"/>
  <c r="S116" i="43"/>
  <c r="R116" i="43"/>
  <c r="Q116" i="43"/>
  <c r="P116" i="43"/>
  <c r="O116" i="43"/>
  <c r="N116" i="43"/>
  <c r="M116" i="43"/>
  <c r="L116" i="43"/>
  <c r="K116" i="43"/>
  <c r="J116" i="43"/>
  <c r="I116" i="43"/>
  <c r="H116" i="43"/>
  <c r="G116" i="43"/>
  <c r="F116" i="43"/>
  <c r="E116" i="43"/>
  <c r="D116" i="43"/>
  <c r="C116" i="43"/>
  <c r="AO115" i="43"/>
  <c r="AN115" i="43"/>
  <c r="AM115" i="43"/>
  <c r="AL115" i="43"/>
  <c r="AK115" i="43"/>
  <c r="AJ115" i="43"/>
  <c r="AI115" i="43"/>
  <c r="AH115" i="43"/>
  <c r="AG115" i="43"/>
  <c r="AF115" i="43"/>
  <c r="AE115" i="43"/>
  <c r="AD115" i="43"/>
  <c r="AC115" i="43"/>
  <c r="AB115" i="43"/>
  <c r="AA115" i="43"/>
  <c r="Z115" i="43"/>
  <c r="Y115" i="43"/>
  <c r="X115" i="43"/>
  <c r="W115" i="43"/>
  <c r="V115" i="43"/>
  <c r="U115" i="43"/>
  <c r="T115" i="43"/>
  <c r="S115" i="43"/>
  <c r="R115" i="43"/>
  <c r="Q115" i="43"/>
  <c r="P115" i="43"/>
  <c r="O115" i="43"/>
  <c r="N115" i="43"/>
  <c r="M115" i="43"/>
  <c r="L115" i="43"/>
  <c r="K115" i="43"/>
  <c r="J115" i="43"/>
  <c r="I115" i="43"/>
  <c r="H115" i="43"/>
  <c r="G115" i="43"/>
  <c r="F115" i="43"/>
  <c r="E115" i="43"/>
  <c r="D115" i="43"/>
  <c r="C115" i="43"/>
  <c r="AO114" i="43"/>
  <c r="AN114" i="43"/>
  <c r="AM114" i="43"/>
  <c r="AL114" i="43"/>
  <c r="AK114" i="43"/>
  <c r="AJ114" i="43"/>
  <c r="AI114" i="43"/>
  <c r="AH114" i="43"/>
  <c r="AG114" i="43"/>
  <c r="AF114" i="43"/>
  <c r="AE114" i="43"/>
  <c r="AD114" i="43"/>
  <c r="AC114" i="43"/>
  <c r="AB114" i="43"/>
  <c r="AA114" i="43"/>
  <c r="Z114" i="43"/>
  <c r="Y114" i="43"/>
  <c r="X114" i="43"/>
  <c r="W114" i="43"/>
  <c r="V114" i="43"/>
  <c r="U114" i="43"/>
  <c r="T114" i="43"/>
  <c r="S114" i="43"/>
  <c r="R114" i="43"/>
  <c r="Q114" i="43"/>
  <c r="P114" i="43"/>
  <c r="O114" i="43"/>
  <c r="N114" i="43"/>
  <c r="M114" i="43"/>
  <c r="L114" i="43"/>
  <c r="K114" i="43"/>
  <c r="J114" i="43"/>
  <c r="I114" i="43"/>
  <c r="H114" i="43"/>
  <c r="G114" i="43"/>
  <c r="F114" i="43"/>
  <c r="E114" i="43"/>
  <c r="D114" i="43"/>
  <c r="C114" i="43"/>
  <c r="AO113" i="43"/>
  <c r="AN113" i="43"/>
  <c r="AM113" i="43"/>
  <c r="AL113" i="43"/>
  <c r="AK113" i="43"/>
  <c r="AJ113" i="43"/>
  <c r="AI113" i="43"/>
  <c r="AH113" i="43"/>
  <c r="AG113" i="43"/>
  <c r="AF113" i="43"/>
  <c r="AE113" i="43"/>
  <c r="AD113" i="43"/>
  <c r="AC113" i="43"/>
  <c r="AB113" i="43"/>
  <c r="AA113" i="43"/>
  <c r="Z113" i="43"/>
  <c r="Y113" i="43"/>
  <c r="X113" i="43"/>
  <c r="W113" i="43"/>
  <c r="V113" i="43"/>
  <c r="U113" i="43"/>
  <c r="T113" i="43"/>
  <c r="S113" i="43"/>
  <c r="R113" i="43"/>
  <c r="Q113" i="43"/>
  <c r="P113" i="43"/>
  <c r="O113" i="43"/>
  <c r="N113" i="43"/>
  <c r="M113" i="43"/>
  <c r="L113" i="43"/>
  <c r="K113" i="43"/>
  <c r="J113" i="43"/>
  <c r="I113" i="43"/>
  <c r="H113" i="43"/>
  <c r="G113" i="43"/>
  <c r="F113" i="43"/>
  <c r="E113" i="43"/>
  <c r="D113" i="43"/>
  <c r="C113" i="43"/>
  <c r="L90" i="43"/>
  <c r="K90" i="43"/>
  <c r="J90" i="43"/>
  <c r="I90" i="43"/>
  <c r="H90" i="43"/>
  <c r="G90" i="43"/>
  <c r="F90" i="43"/>
  <c r="E90" i="43"/>
  <c r="M36" i="36"/>
  <c r="L36" i="36"/>
  <c r="M35" i="36"/>
  <c r="L35" i="36"/>
  <c r="M34" i="36"/>
  <c r="L34" i="36"/>
  <c r="M32" i="36"/>
  <c r="L32" i="36"/>
  <c r="M31" i="36"/>
  <c r="L31" i="36"/>
  <c r="M29" i="36"/>
  <c r="L29" i="36"/>
  <c r="M25" i="36"/>
  <c r="L25" i="36"/>
  <c r="M24" i="36"/>
  <c r="L24" i="36"/>
  <c r="M23" i="36"/>
  <c r="L23" i="36"/>
  <c r="M21" i="36"/>
  <c r="L21" i="36"/>
  <c r="M20" i="36"/>
  <c r="L20" i="36"/>
  <c r="M18" i="36"/>
  <c r="L18" i="36"/>
  <c r="R187" i="40"/>
  <c r="Q187" i="40"/>
  <c r="P187" i="40"/>
  <c r="O187" i="40"/>
  <c r="N187" i="40"/>
  <c r="M187" i="40"/>
  <c r="R186" i="40"/>
  <c r="Q186" i="40"/>
  <c r="P186" i="40"/>
  <c r="O186" i="40"/>
  <c r="N186" i="40"/>
  <c r="M186" i="40"/>
  <c r="R185" i="40"/>
  <c r="Q185" i="40"/>
  <c r="P185" i="40"/>
  <c r="O185" i="40"/>
  <c r="N185" i="40"/>
  <c r="M185" i="40"/>
  <c r="R184" i="40"/>
  <c r="Q184" i="40"/>
  <c r="P184" i="40"/>
  <c r="O184" i="40"/>
  <c r="N184" i="40"/>
  <c r="M184" i="40"/>
  <c r="R183" i="40"/>
  <c r="Q183" i="40"/>
  <c r="P183" i="40"/>
  <c r="O183" i="40"/>
  <c r="N183" i="40"/>
  <c r="M183" i="40"/>
  <c r="R182" i="40"/>
  <c r="Q182" i="40"/>
  <c r="P182" i="40"/>
  <c r="O182" i="40"/>
  <c r="N182" i="40"/>
  <c r="M182" i="40"/>
  <c r="R181" i="40"/>
  <c r="Q181" i="40"/>
  <c r="P181" i="40"/>
  <c r="O181" i="40"/>
  <c r="N181" i="40"/>
  <c r="M181" i="40"/>
  <c r="R179" i="40"/>
  <c r="Q179" i="40"/>
  <c r="P179" i="40"/>
  <c r="O179" i="40"/>
  <c r="N179" i="40"/>
  <c r="M179" i="40"/>
  <c r="R178" i="40"/>
  <c r="Q178" i="40"/>
  <c r="P178" i="40"/>
  <c r="O178" i="40"/>
  <c r="N178" i="40"/>
  <c r="M178" i="40"/>
  <c r="R177" i="40"/>
  <c r="Q177" i="40"/>
  <c r="P177" i="40"/>
  <c r="O177" i="40"/>
  <c r="N177" i="40"/>
  <c r="M177" i="40"/>
  <c r="R176" i="40"/>
  <c r="Q176" i="40"/>
  <c r="P176" i="40"/>
  <c r="O176" i="40"/>
  <c r="N176" i="40"/>
  <c r="M176" i="40"/>
  <c r="R175" i="40"/>
  <c r="Q175" i="40"/>
  <c r="P175" i="40"/>
  <c r="O175" i="40"/>
  <c r="N175" i="40"/>
  <c r="M175" i="40"/>
  <c r="R174" i="40"/>
  <c r="Q174" i="40"/>
  <c r="P174" i="40"/>
  <c r="O174" i="40"/>
  <c r="N174" i="40"/>
  <c r="M174" i="40"/>
  <c r="R173" i="40"/>
  <c r="Q173" i="40"/>
  <c r="P173" i="40"/>
  <c r="O173" i="40"/>
  <c r="N173" i="40"/>
  <c r="M173" i="40"/>
  <c r="R172" i="40"/>
  <c r="Q172" i="40"/>
  <c r="P172" i="40"/>
  <c r="O172" i="40"/>
  <c r="N172" i="40"/>
  <c r="M172" i="40"/>
  <c r="R171" i="40"/>
  <c r="Q171" i="40"/>
  <c r="P171" i="40"/>
  <c r="O171" i="40"/>
  <c r="N171" i="40"/>
  <c r="M171" i="40"/>
  <c r="R170" i="40"/>
  <c r="Q170" i="40"/>
  <c r="P170" i="40"/>
  <c r="O170" i="40"/>
  <c r="N170" i="40"/>
  <c r="M170" i="40"/>
  <c r="R169" i="40"/>
  <c r="Q169" i="40"/>
  <c r="P169" i="40"/>
  <c r="O169" i="40"/>
  <c r="N169" i="40"/>
  <c r="M169" i="40"/>
  <c r="T160" i="40"/>
  <c r="S160" i="40"/>
  <c r="R160" i="40"/>
  <c r="Q160" i="40"/>
  <c r="P160" i="40"/>
  <c r="O160" i="40"/>
  <c r="N160" i="40"/>
  <c r="T159" i="40"/>
  <c r="S159" i="40"/>
  <c r="R159" i="40"/>
  <c r="Q159" i="40"/>
  <c r="P159" i="40"/>
  <c r="O159" i="40"/>
  <c r="N159" i="40"/>
  <c r="T158" i="40"/>
  <c r="S158" i="40"/>
  <c r="R158" i="40"/>
  <c r="Q158" i="40"/>
  <c r="P158" i="40"/>
  <c r="O158" i="40"/>
  <c r="N158" i="40"/>
  <c r="T157" i="40"/>
  <c r="S157" i="40"/>
  <c r="R157" i="40"/>
  <c r="Q157" i="40"/>
  <c r="P157" i="40"/>
  <c r="O157" i="40"/>
  <c r="N157" i="40"/>
  <c r="T156" i="40"/>
  <c r="S156" i="40"/>
  <c r="R156" i="40"/>
  <c r="Q156" i="40"/>
  <c r="P156" i="40"/>
  <c r="O156" i="40"/>
  <c r="N156" i="40"/>
  <c r="T155" i="40"/>
  <c r="S155" i="40"/>
  <c r="R155" i="40"/>
  <c r="Q155" i="40"/>
  <c r="P155" i="40"/>
  <c r="O155" i="40"/>
  <c r="N155" i="40"/>
  <c r="T154" i="40"/>
  <c r="S154" i="40"/>
  <c r="R154" i="40"/>
  <c r="Q154" i="40"/>
  <c r="P154" i="40"/>
  <c r="O154" i="40"/>
  <c r="N154" i="40"/>
  <c r="T153" i="40"/>
  <c r="S153" i="40"/>
  <c r="R153" i="40"/>
  <c r="Q153" i="40"/>
  <c r="P153" i="40"/>
  <c r="O153" i="40"/>
  <c r="N153" i="40"/>
  <c r="T152" i="40"/>
  <c r="S152" i="40"/>
  <c r="R152" i="40"/>
  <c r="Q152" i="40"/>
  <c r="P152" i="40"/>
  <c r="O152" i="40"/>
  <c r="N152" i="40"/>
  <c r="T151" i="40"/>
  <c r="S151" i="40"/>
  <c r="R151" i="40"/>
  <c r="Q151" i="40"/>
  <c r="P151" i="40"/>
  <c r="O151" i="40"/>
  <c r="N151" i="40"/>
  <c r="T150" i="40"/>
  <c r="S150" i="40"/>
  <c r="R150" i="40"/>
  <c r="Q150" i="40"/>
  <c r="P150" i="40"/>
  <c r="O150" i="40"/>
  <c r="N150" i="40"/>
  <c r="T149" i="40"/>
  <c r="S149" i="40"/>
  <c r="R149" i="40"/>
  <c r="Q149" i="40"/>
  <c r="P149" i="40"/>
  <c r="O149" i="40"/>
  <c r="N149" i="40"/>
  <c r="T148" i="40"/>
  <c r="S148" i="40"/>
  <c r="R148" i="40"/>
  <c r="Q148" i="40"/>
  <c r="P148" i="40"/>
  <c r="O148" i="40"/>
  <c r="N148" i="40"/>
  <c r="T147" i="40"/>
  <c r="S147" i="40"/>
  <c r="R147" i="40"/>
  <c r="Q147" i="40"/>
  <c r="P147" i="40"/>
  <c r="O147" i="40"/>
  <c r="N147" i="40"/>
  <c r="T146" i="40"/>
  <c r="S146" i="40"/>
  <c r="R146" i="40"/>
  <c r="Q146" i="40"/>
  <c r="P146" i="40"/>
  <c r="O146" i="40"/>
  <c r="N146" i="40"/>
  <c r="T145" i="40"/>
  <c r="S145" i="40"/>
  <c r="R145" i="40"/>
  <c r="Q145" i="40"/>
  <c r="P145" i="40"/>
  <c r="O145" i="40"/>
  <c r="N145" i="40"/>
  <c r="T144" i="40"/>
  <c r="S144" i="40"/>
  <c r="R144" i="40"/>
  <c r="Q144" i="40"/>
  <c r="P144" i="40"/>
  <c r="O144" i="40"/>
  <c r="N144" i="40"/>
  <c r="T143" i="40"/>
  <c r="S143" i="40"/>
  <c r="R143" i="40"/>
  <c r="Q143" i="40"/>
  <c r="P143" i="40"/>
  <c r="O143" i="40"/>
  <c r="N143" i="40"/>
  <c r="T135" i="40"/>
  <c r="S135" i="40"/>
  <c r="R135" i="40"/>
  <c r="Q135" i="40"/>
  <c r="P135" i="40"/>
  <c r="O135" i="40"/>
  <c r="N135" i="40"/>
  <c r="T134" i="40"/>
  <c r="S134" i="40"/>
  <c r="R134" i="40"/>
  <c r="Q134" i="40"/>
  <c r="P134" i="40"/>
  <c r="O134" i="40"/>
  <c r="N134" i="40"/>
  <c r="T133" i="40"/>
  <c r="S133" i="40"/>
  <c r="R133" i="40"/>
  <c r="Q133" i="40"/>
  <c r="P133" i="40"/>
  <c r="O133" i="40"/>
  <c r="N133" i="40"/>
  <c r="T132" i="40"/>
  <c r="S132" i="40"/>
  <c r="R132" i="40"/>
  <c r="Q132" i="40"/>
  <c r="P132" i="40"/>
  <c r="O132" i="40"/>
  <c r="N132" i="40"/>
  <c r="T131" i="40"/>
  <c r="S131" i="40"/>
  <c r="R131" i="40"/>
  <c r="Q131" i="40"/>
  <c r="P131" i="40"/>
  <c r="O131" i="40"/>
  <c r="N131" i="40"/>
  <c r="T130" i="40"/>
  <c r="S130" i="40"/>
  <c r="R130" i="40"/>
  <c r="Q130" i="40"/>
  <c r="P130" i="40"/>
  <c r="O130" i="40"/>
  <c r="N130" i="40"/>
  <c r="T129" i="40"/>
  <c r="S129" i="40"/>
  <c r="R129" i="40"/>
  <c r="Q129" i="40"/>
  <c r="P129" i="40"/>
  <c r="O129" i="40"/>
  <c r="N129" i="40"/>
  <c r="T128" i="40"/>
  <c r="S128" i="40"/>
  <c r="R128" i="40"/>
  <c r="Q128" i="40"/>
  <c r="P128" i="40"/>
  <c r="O128" i="40"/>
  <c r="N128" i="40"/>
  <c r="T127" i="40"/>
  <c r="S127" i="40"/>
  <c r="R127" i="40"/>
  <c r="Q127" i="40"/>
  <c r="P127" i="40"/>
  <c r="O127" i="40"/>
  <c r="N127" i="40"/>
  <c r="T126" i="40"/>
  <c r="S126" i="40"/>
  <c r="R126" i="40"/>
  <c r="Q126" i="40"/>
  <c r="P126" i="40"/>
  <c r="O126" i="40"/>
  <c r="N126" i="40"/>
  <c r="T125" i="40"/>
  <c r="S125" i="40"/>
  <c r="R125" i="40"/>
  <c r="Q125" i="40"/>
  <c r="P125" i="40"/>
  <c r="O125" i="40"/>
  <c r="N125" i="40"/>
  <c r="T124" i="40"/>
  <c r="S124" i="40"/>
  <c r="R124" i="40"/>
  <c r="Q124" i="40"/>
  <c r="P124" i="40"/>
  <c r="O124" i="40"/>
  <c r="N124" i="40"/>
  <c r="T123" i="40"/>
  <c r="S123" i="40"/>
  <c r="R123" i="40"/>
  <c r="Q123" i="40"/>
  <c r="P123" i="40"/>
  <c r="O123" i="40"/>
  <c r="N123" i="40"/>
  <c r="T122" i="40"/>
  <c r="S122" i="40"/>
  <c r="R122" i="40"/>
  <c r="Q122" i="40"/>
  <c r="P122" i="40"/>
  <c r="O122" i="40"/>
  <c r="N122" i="40"/>
  <c r="T121" i="40"/>
  <c r="S121" i="40"/>
  <c r="R121" i="40"/>
  <c r="Q121" i="40"/>
  <c r="P121" i="40"/>
  <c r="O121" i="40"/>
  <c r="N121" i="40"/>
  <c r="T120" i="40"/>
  <c r="S120" i="40"/>
  <c r="R120" i="40"/>
  <c r="Q120" i="40"/>
  <c r="P120" i="40"/>
  <c r="O120" i="40"/>
  <c r="N120" i="40"/>
  <c r="T119" i="40"/>
  <c r="S119" i="40"/>
  <c r="R119" i="40"/>
  <c r="Q119" i="40"/>
  <c r="P119" i="40"/>
  <c r="O119" i="40"/>
  <c r="N119" i="40"/>
  <c r="T118" i="40"/>
  <c r="S118" i="40"/>
  <c r="R118" i="40"/>
  <c r="Q118" i="40"/>
  <c r="P118" i="40"/>
  <c r="O118" i="40"/>
  <c r="N118" i="40"/>
  <c r="T117" i="40"/>
  <c r="S117" i="40"/>
  <c r="R117" i="40"/>
  <c r="Q117" i="40"/>
  <c r="P117" i="40"/>
  <c r="O117" i="40"/>
  <c r="N117" i="40"/>
  <c r="T116" i="40"/>
  <c r="S116" i="40"/>
  <c r="R116" i="40"/>
  <c r="Q116" i="40"/>
  <c r="P116" i="40"/>
  <c r="O116" i="40"/>
  <c r="N116" i="40"/>
  <c r="T115" i="40"/>
  <c r="S115" i="40"/>
  <c r="R115" i="40"/>
  <c r="Q115" i="40"/>
  <c r="P115" i="40"/>
  <c r="O115" i="40"/>
  <c r="N115" i="40"/>
  <c r="T114" i="40"/>
  <c r="S114" i="40"/>
  <c r="R114" i="40"/>
  <c r="Q114" i="40"/>
  <c r="P114" i="40"/>
  <c r="O114" i="40"/>
  <c r="N114" i="40"/>
  <c r="T113" i="40"/>
  <c r="S113" i="40"/>
  <c r="R113" i="40"/>
  <c r="Q113" i="40"/>
  <c r="P113" i="40"/>
  <c r="O113" i="40"/>
  <c r="N113" i="40"/>
  <c r="T112" i="40"/>
  <c r="S112" i="40"/>
  <c r="R112" i="40"/>
  <c r="Q112" i="40"/>
  <c r="P112" i="40"/>
  <c r="O112" i="40"/>
  <c r="N112" i="40"/>
  <c r="T111" i="40"/>
  <c r="S111" i="40"/>
  <c r="R111" i="40"/>
  <c r="Q111" i="40"/>
  <c r="P111" i="40"/>
  <c r="O111" i="40"/>
  <c r="N111" i="40"/>
  <c r="T103" i="40"/>
  <c r="S103" i="40"/>
  <c r="R103" i="40"/>
  <c r="Q103" i="40"/>
  <c r="P103" i="40"/>
  <c r="O103" i="40"/>
  <c r="N103" i="40"/>
  <c r="T102" i="40"/>
  <c r="S102" i="40"/>
  <c r="R102" i="40"/>
  <c r="Q102" i="40"/>
  <c r="P102" i="40"/>
  <c r="O102" i="40"/>
  <c r="N102" i="40"/>
  <c r="T101" i="40"/>
  <c r="S101" i="40"/>
  <c r="R101" i="40"/>
  <c r="Q101" i="40"/>
  <c r="P101" i="40"/>
  <c r="O101" i="40"/>
  <c r="N101" i="40"/>
  <c r="T100" i="40"/>
  <c r="S100" i="40"/>
  <c r="R100" i="40"/>
  <c r="Q100" i="40"/>
  <c r="P100" i="40"/>
  <c r="O100" i="40"/>
  <c r="N100" i="40"/>
  <c r="T99" i="40"/>
  <c r="S99" i="40"/>
  <c r="R99" i="40"/>
  <c r="Q99" i="40"/>
  <c r="P99" i="40"/>
  <c r="O99" i="40"/>
  <c r="N99" i="40"/>
  <c r="T98" i="40"/>
  <c r="S98" i="40"/>
  <c r="R98" i="40"/>
  <c r="Q98" i="40"/>
  <c r="P98" i="40"/>
  <c r="O98" i="40"/>
  <c r="N98" i="40"/>
  <c r="T97" i="40"/>
  <c r="S97" i="40"/>
  <c r="R97" i="40"/>
  <c r="Q97" i="40"/>
  <c r="P97" i="40"/>
  <c r="O97" i="40"/>
  <c r="N97" i="40"/>
  <c r="T96" i="40"/>
  <c r="S96" i="40"/>
  <c r="R96" i="40"/>
  <c r="Q96" i="40"/>
  <c r="P96" i="40"/>
  <c r="O96" i="40"/>
  <c r="N96" i="40"/>
  <c r="T95" i="40"/>
  <c r="S95" i="40"/>
  <c r="R95" i="40"/>
  <c r="Q95" i="40"/>
  <c r="P95" i="40"/>
  <c r="O95" i="40"/>
  <c r="N95" i="40"/>
  <c r="T94" i="40"/>
  <c r="S94" i="40"/>
  <c r="R94" i="40"/>
  <c r="Q94" i="40"/>
  <c r="P94" i="40"/>
  <c r="O94" i="40"/>
  <c r="N94" i="40"/>
  <c r="T93" i="40"/>
  <c r="S93" i="40"/>
  <c r="R93" i="40"/>
  <c r="Q93" i="40"/>
  <c r="P93" i="40"/>
  <c r="O93" i="40"/>
  <c r="N93" i="40"/>
  <c r="T92" i="40"/>
  <c r="S92" i="40"/>
  <c r="R92" i="40"/>
  <c r="Q92" i="40"/>
  <c r="P92" i="40"/>
  <c r="O92" i="40"/>
  <c r="N92" i="40"/>
  <c r="T91" i="40"/>
  <c r="S91" i="40"/>
  <c r="R91" i="40"/>
  <c r="Q91" i="40"/>
  <c r="P91" i="40"/>
  <c r="O91" i="40"/>
  <c r="N91" i="40"/>
  <c r="T90" i="40"/>
  <c r="S90" i="40"/>
  <c r="R90" i="40"/>
  <c r="Q90" i="40"/>
  <c r="P90" i="40"/>
  <c r="O90" i="40"/>
  <c r="N90" i="40"/>
  <c r="T89" i="40"/>
  <c r="S89" i="40"/>
  <c r="R89" i="40"/>
  <c r="Q89" i="40"/>
  <c r="P89" i="40"/>
  <c r="O89" i="40"/>
  <c r="N89" i="40"/>
  <c r="T88" i="40"/>
  <c r="S88" i="40"/>
  <c r="R88" i="40"/>
  <c r="Q88" i="40"/>
  <c r="P88" i="40"/>
  <c r="O88" i="40"/>
  <c r="N88" i="40"/>
  <c r="T87" i="40"/>
  <c r="S87" i="40"/>
  <c r="R87" i="40"/>
  <c r="Q87" i="40"/>
  <c r="P87" i="40"/>
  <c r="O87" i="40"/>
  <c r="N87" i="40"/>
  <c r="T86" i="40"/>
  <c r="S86" i="40"/>
  <c r="R86" i="40"/>
  <c r="Q86" i="40"/>
  <c r="P86" i="40"/>
  <c r="O86" i="40"/>
  <c r="N86" i="40"/>
  <c r="T85" i="40"/>
  <c r="S85" i="40"/>
  <c r="R85" i="40"/>
  <c r="Q85" i="40"/>
  <c r="P85" i="40"/>
  <c r="O85" i="40"/>
  <c r="N85" i="40"/>
  <c r="T84" i="40"/>
  <c r="S84" i="40"/>
  <c r="R84" i="40"/>
  <c r="Q84" i="40"/>
  <c r="P84" i="40"/>
  <c r="O84" i="40"/>
  <c r="N84" i="40"/>
  <c r="T83" i="40"/>
  <c r="S83" i="40"/>
  <c r="R83" i="40"/>
  <c r="Q83" i="40"/>
  <c r="P83" i="40"/>
  <c r="O83" i="40"/>
  <c r="N83" i="40"/>
  <c r="T82" i="40"/>
  <c r="S82" i="40"/>
  <c r="R82" i="40"/>
  <c r="Q82" i="40"/>
  <c r="P82" i="40"/>
  <c r="O82" i="40"/>
  <c r="N82" i="40"/>
  <c r="T81" i="40"/>
  <c r="S81" i="40"/>
  <c r="R81" i="40"/>
  <c r="Q81" i="40"/>
  <c r="P81" i="40"/>
  <c r="O81" i="40"/>
  <c r="N81" i="40"/>
  <c r="T72" i="40"/>
  <c r="S72" i="40"/>
  <c r="R72" i="40"/>
  <c r="Q72" i="40"/>
  <c r="P72" i="40"/>
  <c r="O72" i="40"/>
  <c r="N72" i="40"/>
  <c r="T71" i="40"/>
  <c r="S71" i="40"/>
  <c r="R71" i="40"/>
  <c r="Q71" i="40"/>
  <c r="P71" i="40"/>
  <c r="O71" i="40"/>
  <c r="N71" i="40"/>
  <c r="T70" i="40"/>
  <c r="S70" i="40"/>
  <c r="R70" i="40"/>
  <c r="Q70" i="40"/>
  <c r="P70" i="40"/>
  <c r="O70" i="40"/>
  <c r="N70" i="40"/>
  <c r="T69" i="40"/>
  <c r="S69" i="40"/>
  <c r="R69" i="40"/>
  <c r="Q69" i="40"/>
  <c r="P69" i="40"/>
  <c r="O69" i="40"/>
  <c r="N69" i="40"/>
  <c r="T68" i="40"/>
  <c r="S68" i="40"/>
  <c r="R68" i="40"/>
  <c r="Q68" i="40"/>
  <c r="P68" i="40"/>
  <c r="O68" i="40"/>
  <c r="N68" i="40"/>
  <c r="T67" i="40"/>
  <c r="S67" i="40"/>
  <c r="R67" i="40"/>
  <c r="Q67" i="40"/>
  <c r="P67" i="40"/>
  <c r="O67" i="40"/>
  <c r="N67" i="40"/>
  <c r="T66" i="40"/>
  <c r="S66" i="40"/>
  <c r="R66" i="40"/>
  <c r="Q66" i="40"/>
  <c r="P66" i="40"/>
  <c r="O66" i="40"/>
  <c r="N66" i="40"/>
  <c r="T65" i="40"/>
  <c r="S65" i="40"/>
  <c r="R65" i="40"/>
  <c r="Q65" i="40"/>
  <c r="P65" i="40"/>
  <c r="O65" i="40"/>
  <c r="N65" i="40"/>
  <c r="T64" i="40"/>
  <c r="S64" i="40"/>
  <c r="R64" i="40"/>
  <c r="Q64" i="40"/>
  <c r="P64" i="40"/>
  <c r="O64" i="40"/>
  <c r="N64" i="40"/>
  <c r="T63" i="40"/>
  <c r="S63" i="40"/>
  <c r="R63" i="40"/>
  <c r="Q63" i="40"/>
  <c r="P63" i="40"/>
  <c r="O63" i="40"/>
  <c r="N63" i="40"/>
  <c r="T62" i="40"/>
  <c r="S62" i="40"/>
  <c r="R62" i="40"/>
  <c r="Q62" i="40"/>
  <c r="P62" i="40"/>
  <c r="O62" i="40"/>
  <c r="N62" i="40"/>
  <c r="T61" i="40"/>
  <c r="S61" i="40"/>
  <c r="R61" i="40"/>
  <c r="Q61" i="40"/>
  <c r="P61" i="40"/>
  <c r="O61" i="40"/>
  <c r="N61" i="40"/>
  <c r="T60" i="40"/>
  <c r="S60" i="40"/>
  <c r="R60" i="40"/>
  <c r="Q60" i="40"/>
  <c r="P60" i="40"/>
  <c r="O60" i="40"/>
  <c r="N60" i="40"/>
  <c r="T59" i="40"/>
  <c r="B193" i="40" s="1"/>
  <c r="S59" i="40"/>
  <c r="R59" i="40"/>
  <c r="Q59" i="40"/>
  <c r="P59" i="40"/>
  <c r="O59" i="40"/>
  <c r="N59" i="40"/>
  <c r="T58" i="40"/>
  <c r="S58" i="40"/>
  <c r="R58" i="40"/>
  <c r="Q58" i="40"/>
  <c r="P58" i="40"/>
  <c r="O58" i="40"/>
  <c r="N58" i="40"/>
  <c r="T57" i="40"/>
  <c r="S57" i="40"/>
  <c r="R57" i="40"/>
  <c r="Q57" i="40"/>
  <c r="P57" i="40"/>
  <c r="O57" i="40"/>
  <c r="N57" i="40"/>
  <c r="T56" i="40"/>
  <c r="S56" i="40"/>
  <c r="R56" i="40"/>
  <c r="Q56" i="40"/>
  <c r="P56" i="40"/>
  <c r="O56" i="40"/>
  <c r="N56" i="40"/>
  <c r="T55" i="40"/>
  <c r="S55" i="40"/>
  <c r="R55" i="40"/>
  <c r="Q55" i="40"/>
  <c r="P55" i="40"/>
  <c r="O55" i="40"/>
  <c r="N55" i="40"/>
  <c r="T54" i="40"/>
  <c r="S54" i="40"/>
  <c r="R54" i="40"/>
  <c r="Q54" i="40"/>
  <c r="P54" i="40"/>
  <c r="O54" i="40"/>
  <c r="N54" i="40"/>
  <c r="T53" i="40"/>
  <c r="S53" i="40"/>
  <c r="R53" i="40"/>
  <c r="Q53" i="40"/>
  <c r="P53" i="40"/>
  <c r="O53" i="40"/>
  <c r="N53" i="40"/>
  <c r="T52" i="40"/>
  <c r="S52" i="40"/>
  <c r="R52" i="40"/>
  <c r="Q52" i="40"/>
  <c r="P52" i="40"/>
  <c r="O52" i="40"/>
  <c r="N52" i="40"/>
  <c r="T51" i="40"/>
  <c r="S51" i="40"/>
  <c r="R51" i="40"/>
  <c r="Q51" i="40"/>
  <c r="P51" i="40"/>
  <c r="O51" i="40"/>
  <c r="N51" i="40"/>
  <c r="T50" i="40"/>
  <c r="S50" i="40"/>
  <c r="R50" i="40"/>
  <c r="Q50" i="40"/>
  <c r="P50" i="40"/>
  <c r="O50" i="40"/>
  <c r="N50" i="40"/>
  <c r="T49" i="40"/>
  <c r="S49" i="40"/>
  <c r="R49" i="40"/>
  <c r="Q49" i="40"/>
  <c r="P49" i="40"/>
  <c r="O49" i="40"/>
  <c r="N49" i="40"/>
  <c r="T48" i="40"/>
  <c r="S48" i="40"/>
  <c r="R48" i="40"/>
  <c r="Q48" i="40"/>
  <c r="P48" i="40"/>
  <c r="O48" i="40"/>
  <c r="N48" i="40"/>
  <c r="T40" i="40"/>
  <c r="S40" i="40"/>
  <c r="R40" i="40"/>
  <c r="Q40" i="40"/>
  <c r="P40" i="40"/>
  <c r="O40" i="40"/>
  <c r="N40" i="40"/>
  <c r="T39" i="40"/>
  <c r="S39" i="40"/>
  <c r="R39" i="40"/>
  <c r="Q39" i="40"/>
  <c r="P39" i="40"/>
  <c r="O39" i="40"/>
  <c r="N39" i="40"/>
  <c r="T38" i="40"/>
  <c r="S38" i="40"/>
  <c r="R38" i="40"/>
  <c r="Q38" i="40"/>
  <c r="P38" i="40"/>
  <c r="O38" i="40"/>
  <c r="N38" i="40"/>
  <c r="T37" i="40"/>
  <c r="S37" i="40"/>
  <c r="R37" i="40"/>
  <c r="Q37" i="40"/>
  <c r="P37" i="40"/>
  <c r="O37" i="40"/>
  <c r="N37" i="40"/>
  <c r="T36" i="40"/>
  <c r="B195" i="40" s="1"/>
  <c r="S36" i="40"/>
  <c r="R36" i="40"/>
  <c r="Q36" i="40"/>
  <c r="P36" i="40"/>
  <c r="O36" i="40"/>
  <c r="N36" i="40"/>
  <c r="T35" i="40"/>
  <c r="S35" i="40"/>
  <c r="R35" i="40"/>
  <c r="Q35" i="40"/>
  <c r="P35" i="40"/>
  <c r="O35" i="40"/>
  <c r="N35" i="40"/>
  <c r="T34" i="40"/>
  <c r="B196" i="40" s="1"/>
  <c r="S34" i="40"/>
  <c r="R34" i="40"/>
  <c r="Q34" i="40"/>
  <c r="P34" i="40"/>
  <c r="O34" i="40"/>
  <c r="N34" i="40"/>
  <c r="T33" i="40"/>
  <c r="S33" i="40"/>
  <c r="R33" i="40"/>
  <c r="Q33" i="40"/>
  <c r="P33" i="40"/>
  <c r="O33" i="40"/>
  <c r="N33" i="40"/>
  <c r="T25" i="40"/>
  <c r="S25" i="40"/>
  <c r="R25" i="40"/>
  <c r="Q25" i="40"/>
  <c r="P25" i="40"/>
  <c r="O25" i="40"/>
  <c r="N25" i="40"/>
  <c r="T24" i="40"/>
  <c r="S24" i="40"/>
  <c r="R24" i="40"/>
  <c r="Q24" i="40"/>
  <c r="P24" i="40"/>
  <c r="O24" i="40"/>
  <c r="N24" i="40"/>
  <c r="T23" i="40"/>
  <c r="S23" i="40"/>
  <c r="R23" i="40"/>
  <c r="Q23" i="40"/>
  <c r="P23" i="40"/>
  <c r="O23" i="40"/>
  <c r="N23" i="40"/>
  <c r="T22" i="40"/>
  <c r="S22" i="40"/>
  <c r="R22" i="40"/>
  <c r="Q22" i="40"/>
  <c r="P22" i="40"/>
  <c r="O22" i="40"/>
  <c r="N22" i="40"/>
  <c r="T21" i="40"/>
  <c r="S21" i="40"/>
  <c r="R21" i="40"/>
  <c r="Q21" i="40"/>
  <c r="P21" i="40"/>
  <c r="O21" i="40"/>
  <c r="N21" i="40"/>
  <c r="T20" i="40"/>
  <c r="S20" i="40"/>
  <c r="R20" i="40"/>
  <c r="Q20" i="40"/>
  <c r="P20" i="40"/>
  <c r="O20" i="40"/>
  <c r="N20" i="40"/>
  <c r="T19" i="40"/>
  <c r="S19" i="40"/>
  <c r="R19" i="40"/>
  <c r="Q19" i="40"/>
  <c r="P19" i="40"/>
  <c r="O19" i="40"/>
  <c r="N19" i="40"/>
  <c r="T18" i="40"/>
  <c r="S18" i="40"/>
  <c r="R18" i="40"/>
  <c r="Q18" i="40"/>
  <c r="P18" i="40"/>
  <c r="O18" i="40"/>
  <c r="N18" i="40"/>
  <c r="T17" i="40"/>
  <c r="S17" i="40"/>
  <c r="R17" i="40"/>
  <c r="Q17" i="40"/>
  <c r="P17" i="40"/>
  <c r="O17" i="40"/>
  <c r="N17" i="40"/>
  <c r="T16" i="40"/>
  <c r="S16" i="40"/>
  <c r="R16" i="40"/>
  <c r="Q16" i="40"/>
  <c r="P16" i="40"/>
  <c r="O16" i="40"/>
  <c r="N16" i="40"/>
  <c r="T15" i="40"/>
  <c r="S15" i="40"/>
  <c r="R15" i="40"/>
  <c r="Q15" i="40"/>
  <c r="P15" i="40"/>
  <c r="O15" i="40"/>
  <c r="N15" i="40"/>
  <c r="T14" i="40"/>
  <c r="S14" i="40"/>
  <c r="R14" i="40"/>
  <c r="Q14" i="40"/>
  <c r="P14" i="40"/>
  <c r="O14" i="40"/>
  <c r="N14" i="40"/>
  <c r="T13" i="40"/>
  <c r="S13" i="40"/>
  <c r="R13" i="40"/>
  <c r="Q13" i="40"/>
  <c r="P13" i="40"/>
  <c r="O13" i="40"/>
  <c r="N13" i="40"/>
  <c r="T12" i="40"/>
  <c r="B197" i="40" s="1"/>
  <c r="S12" i="40"/>
  <c r="R12" i="40"/>
  <c r="Q12" i="40"/>
  <c r="P12" i="40"/>
  <c r="O12" i="40"/>
  <c r="N12" i="40"/>
  <c r="T11" i="40"/>
  <c r="B199" i="40" s="1"/>
  <c r="S11" i="40"/>
  <c r="R11" i="40"/>
  <c r="Q11" i="40"/>
  <c r="P11" i="40"/>
  <c r="O11" i="40"/>
  <c r="N11" i="40"/>
  <c r="T10" i="40"/>
  <c r="S10" i="40"/>
  <c r="R10" i="40"/>
  <c r="Q10" i="40"/>
  <c r="P10" i="40"/>
  <c r="O10" i="40"/>
  <c r="N10" i="40"/>
  <c r="T9" i="40"/>
  <c r="S9" i="40"/>
  <c r="R9" i="40"/>
  <c r="Q9" i="40"/>
  <c r="P9" i="40"/>
  <c r="O9" i="40"/>
  <c r="N9" i="40"/>
  <c r="T8" i="40"/>
  <c r="S8" i="40"/>
  <c r="R8" i="40"/>
  <c r="Q8" i="40"/>
  <c r="P8" i="40"/>
  <c r="O8" i="40"/>
  <c r="N8" i="40"/>
  <c r="T7" i="40"/>
  <c r="S7" i="40"/>
  <c r="R7" i="40"/>
  <c r="Q7" i="40"/>
  <c r="P7" i="40"/>
  <c r="O7" i="40"/>
  <c r="N7" i="40"/>
  <c r="T6" i="40"/>
  <c r="B200" i="40" s="1"/>
  <c r="S6" i="40"/>
  <c r="R6" i="40"/>
  <c r="Q6" i="40"/>
  <c r="P6" i="40"/>
  <c r="O6" i="40"/>
  <c r="N6" i="40"/>
  <c r="T5" i="40"/>
  <c r="S5" i="40"/>
  <c r="R5" i="40"/>
  <c r="Q5" i="40"/>
  <c r="P5" i="40"/>
  <c r="O5" i="40"/>
  <c r="N5" i="40"/>
  <c r="I28" i="41"/>
  <c r="Z9" i="18" l="1"/>
  <c r="AA9" i="18"/>
  <c r="M9" i="18"/>
  <c r="O9" i="18"/>
  <c r="N9" i="18"/>
  <c r="AC9" i="18"/>
  <c r="AE9" i="18"/>
  <c r="AF9" i="18"/>
  <c r="L9" i="18"/>
  <c r="Y9" i="18"/>
  <c r="T9" i="18"/>
  <c r="V9" i="18"/>
  <c r="P9" i="18"/>
  <c r="AB9" i="18"/>
  <c r="X9" i="18"/>
  <c r="Q9" i="18"/>
  <c r="AD9" i="18"/>
  <c r="AG9" i="18"/>
  <c r="B4" i="20"/>
  <c r="F44" i="42"/>
  <c r="E4" i="42"/>
  <c r="B4" i="15" s="1"/>
  <c r="I4" i="42"/>
  <c r="F4" i="15" s="1"/>
  <c r="M4" i="42"/>
  <c r="J4" i="15" s="1"/>
  <c r="AJ7" i="42"/>
  <c r="AG7" i="15" s="1"/>
  <c r="AF7" i="42"/>
  <c r="AC7" i="15" s="1"/>
  <c r="AB7" i="42"/>
  <c r="Y7" i="15" s="1"/>
  <c r="X7" i="42"/>
  <c r="U7" i="15" s="1"/>
  <c r="T7" i="42"/>
  <c r="Q7" i="15" s="1"/>
  <c r="P7" i="42"/>
  <c r="M7" i="15" s="1"/>
  <c r="L7" i="42"/>
  <c r="I7" i="15" s="1"/>
  <c r="H7" i="42"/>
  <c r="E7" i="15" s="1"/>
  <c r="AM7" i="42"/>
  <c r="AJ7" i="15" s="1"/>
  <c r="AI7" i="42"/>
  <c r="AF7" i="15" s="1"/>
  <c r="AE7" i="42"/>
  <c r="AB7" i="15" s="1"/>
  <c r="AA7" i="42"/>
  <c r="X7" i="15" s="1"/>
  <c r="W7" i="42"/>
  <c r="T7" i="15" s="1"/>
  <c r="S7" i="42"/>
  <c r="P7" i="15" s="1"/>
  <c r="O7" i="42"/>
  <c r="L7" i="15" s="1"/>
  <c r="K7" i="42"/>
  <c r="H7" i="15" s="1"/>
  <c r="G7" i="42"/>
  <c r="D7" i="15" s="1"/>
  <c r="AK4" i="42"/>
  <c r="AH4" i="15" s="1"/>
  <c r="AG4" i="42"/>
  <c r="AD4" i="15" s="1"/>
  <c r="AC4" i="42"/>
  <c r="Z4" i="15" s="1"/>
  <c r="Y4" i="42"/>
  <c r="V4" i="15" s="1"/>
  <c r="AJ4" i="42"/>
  <c r="AG4" i="15" s="1"/>
  <c r="AF4" i="42"/>
  <c r="AC4" i="15" s="1"/>
  <c r="AB4" i="42"/>
  <c r="Y4" i="15" s="1"/>
  <c r="X4" i="42"/>
  <c r="U4" i="15" s="1"/>
  <c r="T4" i="42"/>
  <c r="Q4" i="15" s="1"/>
  <c r="V4" i="42"/>
  <c r="S4" i="15" s="1"/>
  <c r="AA4" i="42"/>
  <c r="X4" i="15" s="1"/>
  <c r="AL4" i="42"/>
  <c r="AI4" i="15" s="1"/>
  <c r="O4" i="42"/>
  <c r="L4" i="15" s="1"/>
  <c r="S4" i="42"/>
  <c r="P4" i="15" s="1"/>
  <c r="G4" i="42"/>
  <c r="D4" i="15" s="1"/>
  <c r="D4" i="42"/>
  <c r="AD4" i="42"/>
  <c r="AA4" i="15" s="1"/>
  <c r="AI4" i="42"/>
  <c r="AF4" i="15" s="1"/>
  <c r="H4" i="42"/>
  <c r="E4" i="15" s="1"/>
  <c r="L4" i="42"/>
  <c r="I4" i="15" s="1"/>
  <c r="P4" i="42"/>
  <c r="M4" i="15" s="1"/>
  <c r="E8" i="20"/>
  <c r="I48" i="42"/>
  <c r="H42" i="42"/>
  <c r="D2" i="20"/>
  <c r="H46" i="42"/>
  <c r="D6" i="20"/>
  <c r="C2" i="20"/>
  <c r="G45" i="42"/>
  <c r="C5" i="20"/>
  <c r="F47" i="42"/>
  <c r="B7" i="20"/>
  <c r="C3" i="42"/>
  <c r="C2" i="42"/>
  <c r="C9" i="42"/>
  <c r="C8" i="42"/>
  <c r="C6" i="42"/>
  <c r="C5" i="42"/>
  <c r="H49" i="42"/>
  <c r="D9" i="20"/>
  <c r="G43" i="42"/>
  <c r="C13" i="42"/>
  <c r="E21" i="42"/>
  <c r="C14" i="42"/>
  <c r="E22" i="42"/>
  <c r="C16" i="42"/>
  <c r="E24" i="42"/>
  <c r="C17" i="42"/>
  <c r="E25" i="42"/>
  <c r="C10" i="42"/>
  <c r="E18" i="42"/>
  <c r="E32" i="42"/>
  <c r="B8" i="18" s="1"/>
  <c r="M32" i="42"/>
  <c r="J8" i="18" s="1"/>
  <c r="U32" i="42"/>
  <c r="R8" i="18" s="1"/>
  <c r="AC32" i="42"/>
  <c r="Z8" i="18" s="1"/>
  <c r="AK32" i="42"/>
  <c r="AH8" i="18" s="1"/>
  <c r="AH32" i="42"/>
  <c r="AE8" i="18" s="1"/>
  <c r="AA32" i="42"/>
  <c r="X8" i="18" s="1"/>
  <c r="L32" i="42"/>
  <c r="I8" i="18" s="1"/>
  <c r="F32" i="42"/>
  <c r="N32" i="42"/>
  <c r="V32" i="42"/>
  <c r="S8" i="18" s="1"/>
  <c r="AD32" i="42"/>
  <c r="AA8" i="18" s="1"/>
  <c r="AL32" i="42"/>
  <c r="AI8" i="18" s="1"/>
  <c r="G32" i="42"/>
  <c r="D8" i="18" s="1"/>
  <c r="O32" i="42"/>
  <c r="L8" i="18" s="1"/>
  <c r="W32" i="42"/>
  <c r="AE32" i="42"/>
  <c r="AB8" i="18" s="1"/>
  <c r="AM32" i="42"/>
  <c r="AJ8" i="18" s="1"/>
  <c r="S32" i="42"/>
  <c r="P8" i="18" s="1"/>
  <c r="T32" i="42"/>
  <c r="Q8" i="18" s="1"/>
  <c r="H32" i="42"/>
  <c r="E8" i="18" s="1"/>
  <c r="P32" i="42"/>
  <c r="M8" i="18" s="1"/>
  <c r="X32" i="42"/>
  <c r="U8" i="18" s="1"/>
  <c r="AF32" i="42"/>
  <c r="D32" i="42"/>
  <c r="AJ32" i="42"/>
  <c r="AG8" i="18" s="1"/>
  <c r="I32" i="42"/>
  <c r="F8" i="18" s="1"/>
  <c r="Q32" i="42"/>
  <c r="N8" i="18" s="1"/>
  <c r="Y32" i="42"/>
  <c r="V8" i="18" s="1"/>
  <c r="AG32" i="42"/>
  <c r="C32" i="42"/>
  <c r="J32" i="42"/>
  <c r="G8" i="18" s="1"/>
  <c r="R32" i="42"/>
  <c r="O8" i="18" s="1"/>
  <c r="Z32" i="42"/>
  <c r="W8" i="18" s="1"/>
  <c r="K32" i="42"/>
  <c r="H8" i="18" s="1"/>
  <c r="AI32" i="42"/>
  <c r="AF8" i="18" s="1"/>
  <c r="AB32" i="42"/>
  <c r="Y8" i="18" s="1"/>
  <c r="AD8" i="18"/>
  <c r="C8" i="18"/>
  <c r="K8" i="18"/>
  <c r="AC8" i="18"/>
  <c r="T8" i="18"/>
  <c r="G28" i="42"/>
  <c r="H28" i="42" s="1"/>
  <c r="C4" i="18"/>
  <c r="C5" i="18"/>
  <c r="G29" i="42"/>
  <c r="H29" i="42" s="1"/>
  <c r="I29" i="42" s="1"/>
  <c r="B5" i="18"/>
  <c r="B3" i="18"/>
  <c r="B4" i="18"/>
  <c r="G27" i="42"/>
  <c r="C3" i="18"/>
  <c r="G31" i="42"/>
  <c r="C7" i="18"/>
  <c r="F26" i="42"/>
  <c r="F30" i="42"/>
  <c r="E36" i="46"/>
  <c r="E34" i="46"/>
  <c r="E41" i="46"/>
  <c r="E40" i="46"/>
  <c r="AH13" i="42" l="1"/>
  <c r="AE5" i="16" s="1"/>
  <c r="AA13" i="42"/>
  <c r="X5" i="16" s="1"/>
  <c r="U13" i="42"/>
  <c r="R5" i="16" s="1"/>
  <c r="H13" i="42"/>
  <c r="E5" i="16" s="1"/>
  <c r="AM13" i="42"/>
  <c r="AJ5" i="16" s="1"/>
  <c r="AG13" i="42"/>
  <c r="AD5" i="16" s="1"/>
  <c r="T13" i="42"/>
  <c r="Q5" i="16" s="1"/>
  <c r="N13" i="42"/>
  <c r="K5" i="16" s="1"/>
  <c r="G13" i="42"/>
  <c r="D5" i="16" s="1"/>
  <c r="AF13" i="42"/>
  <c r="AC5" i="16" s="1"/>
  <c r="Z13" i="42"/>
  <c r="W5" i="16" s="1"/>
  <c r="S13" i="42"/>
  <c r="P5" i="16" s="1"/>
  <c r="M13" i="42"/>
  <c r="J5" i="16" s="1"/>
  <c r="AL13" i="42"/>
  <c r="AI5" i="16" s="1"/>
  <c r="AE13" i="42"/>
  <c r="AB5" i="16" s="1"/>
  <c r="Y13" i="42"/>
  <c r="V5" i="16" s="1"/>
  <c r="L13" i="42"/>
  <c r="I5" i="16" s="1"/>
  <c r="F13" i="42"/>
  <c r="C5" i="16" s="1"/>
  <c r="AK13" i="42"/>
  <c r="AH5" i="16" s="1"/>
  <c r="X13" i="42"/>
  <c r="U5" i="16" s="1"/>
  <c r="R13" i="42"/>
  <c r="O5" i="16" s="1"/>
  <c r="K13" i="42"/>
  <c r="H5" i="16" s="1"/>
  <c r="E13" i="42"/>
  <c r="B5" i="16" s="1"/>
  <c r="AJ13" i="42"/>
  <c r="AG5" i="16" s="1"/>
  <c r="AD13" i="42"/>
  <c r="AA5" i="16" s="1"/>
  <c r="W13" i="42"/>
  <c r="T5" i="16" s="1"/>
  <c r="Q13" i="42"/>
  <c r="N5" i="16" s="1"/>
  <c r="AB13" i="42"/>
  <c r="Y5" i="16" s="1"/>
  <c r="D13" i="42"/>
  <c r="V13" i="42"/>
  <c r="S5" i="16" s="1"/>
  <c r="AI13" i="42"/>
  <c r="AF5" i="16" s="1"/>
  <c r="J13" i="42"/>
  <c r="G5" i="16" s="1"/>
  <c r="AC13" i="42"/>
  <c r="Z5" i="16" s="1"/>
  <c r="I13" i="42"/>
  <c r="F5" i="16" s="1"/>
  <c r="P13" i="42"/>
  <c r="M5" i="16" s="1"/>
  <c r="O13" i="42"/>
  <c r="L5" i="16" s="1"/>
  <c r="AJ25" i="42"/>
  <c r="AG9" i="17" s="1"/>
  <c r="AF25" i="42"/>
  <c r="AC9" i="17" s="1"/>
  <c r="AB25" i="42"/>
  <c r="Y9" i="17" s="1"/>
  <c r="X25" i="42"/>
  <c r="U9" i="17" s="1"/>
  <c r="T25" i="42"/>
  <c r="Q9" i="17" s="1"/>
  <c r="P25" i="42"/>
  <c r="M9" i="17" s="1"/>
  <c r="L25" i="42"/>
  <c r="I9" i="17" s="1"/>
  <c r="H25" i="42"/>
  <c r="E9" i="17" s="1"/>
  <c r="AM25" i="42"/>
  <c r="AJ9" i="17" s="1"/>
  <c r="AI25" i="42"/>
  <c r="AF9" i="17" s="1"/>
  <c r="AE25" i="42"/>
  <c r="AB9" i="17" s="1"/>
  <c r="AA25" i="42"/>
  <c r="X9" i="17" s="1"/>
  <c r="W25" i="42"/>
  <c r="T9" i="17" s="1"/>
  <c r="S25" i="42"/>
  <c r="P9" i="17" s="1"/>
  <c r="O25" i="42"/>
  <c r="L9" i="17" s="1"/>
  <c r="K25" i="42"/>
  <c r="H9" i="17" s="1"/>
  <c r="G25" i="42"/>
  <c r="D9" i="17" s="1"/>
  <c r="AL25" i="42"/>
  <c r="AI9" i="17" s="1"/>
  <c r="AD25" i="42"/>
  <c r="AA9" i="17" s="1"/>
  <c r="V25" i="42"/>
  <c r="S9" i="17" s="1"/>
  <c r="N25" i="42"/>
  <c r="K9" i="17" s="1"/>
  <c r="F25" i="42"/>
  <c r="C9" i="17" s="1"/>
  <c r="AK25" i="42"/>
  <c r="AH9" i="17" s="1"/>
  <c r="AC25" i="42"/>
  <c r="Z9" i="17" s="1"/>
  <c r="U25" i="42"/>
  <c r="R9" i="17" s="1"/>
  <c r="M25" i="42"/>
  <c r="J9" i="17" s="1"/>
  <c r="B9" i="17"/>
  <c r="AH25" i="42"/>
  <c r="AE9" i="17" s="1"/>
  <c r="Z25" i="42"/>
  <c r="W9" i="17" s="1"/>
  <c r="R25" i="42"/>
  <c r="O9" i="17" s="1"/>
  <c r="J25" i="42"/>
  <c r="G9" i="17" s="1"/>
  <c r="Q25" i="42"/>
  <c r="N9" i="17" s="1"/>
  <c r="I25" i="42"/>
  <c r="F9" i="17" s="1"/>
  <c r="AG25" i="42"/>
  <c r="AD9" i="17" s="1"/>
  <c r="Y25" i="42"/>
  <c r="V9" i="17" s="1"/>
  <c r="H43" i="42"/>
  <c r="D3" i="20"/>
  <c r="AM3" i="42"/>
  <c r="AJ3" i="15" s="1"/>
  <c r="AI3" i="42"/>
  <c r="AF3" i="15" s="1"/>
  <c r="AE3" i="42"/>
  <c r="AB3" i="15" s="1"/>
  <c r="AA3" i="42"/>
  <c r="X3" i="15" s="1"/>
  <c r="W3" i="42"/>
  <c r="T3" i="15" s="1"/>
  <c r="S3" i="42"/>
  <c r="P3" i="15" s="1"/>
  <c r="O3" i="42"/>
  <c r="L3" i="15" s="1"/>
  <c r="K3" i="42"/>
  <c r="H3" i="15" s="1"/>
  <c r="G3" i="42"/>
  <c r="D3" i="15" s="1"/>
  <c r="AL3" i="42"/>
  <c r="AI3" i="15" s="1"/>
  <c r="AH3" i="42"/>
  <c r="AE3" i="15" s="1"/>
  <c r="Z3" i="42"/>
  <c r="W3" i="15" s="1"/>
  <c r="V3" i="42"/>
  <c r="S3" i="15" s="1"/>
  <c r="N3" i="42"/>
  <c r="K3" i="15" s="1"/>
  <c r="F3" i="42"/>
  <c r="C3" i="15" s="1"/>
  <c r="AD3" i="42"/>
  <c r="AA3" i="15" s="1"/>
  <c r="R3" i="42"/>
  <c r="O3" i="15" s="1"/>
  <c r="J3" i="42"/>
  <c r="G3" i="15" s="1"/>
  <c r="D3" i="42"/>
  <c r="AJ3" i="42"/>
  <c r="AG3" i="15" s="1"/>
  <c r="AF3" i="42"/>
  <c r="AC3" i="15" s="1"/>
  <c r="AB3" i="42"/>
  <c r="Y3" i="15" s="1"/>
  <c r="X3" i="42"/>
  <c r="U3" i="15" s="1"/>
  <c r="T3" i="42"/>
  <c r="Q3" i="15" s="1"/>
  <c r="P3" i="42"/>
  <c r="M3" i="15" s="1"/>
  <c r="L3" i="42"/>
  <c r="I3" i="15" s="1"/>
  <c r="H3" i="42"/>
  <c r="E3" i="15" s="1"/>
  <c r="Y3" i="42"/>
  <c r="V3" i="15" s="1"/>
  <c r="I3" i="42"/>
  <c r="F3" i="15" s="1"/>
  <c r="M3" i="42"/>
  <c r="J3" i="15" s="1"/>
  <c r="U3" i="42"/>
  <c r="R3" i="15" s="1"/>
  <c r="E3" i="42"/>
  <c r="B3" i="15" s="1"/>
  <c r="AK3" i="42"/>
  <c r="AH3" i="15" s="1"/>
  <c r="AG3" i="42"/>
  <c r="AD3" i="15" s="1"/>
  <c r="Q3" i="42"/>
  <c r="N3" i="15" s="1"/>
  <c r="AC3" i="42"/>
  <c r="Z3" i="15" s="1"/>
  <c r="D4" i="18"/>
  <c r="AI17" i="42"/>
  <c r="AF9" i="16" s="1"/>
  <c r="AB17" i="42"/>
  <c r="Y9" i="16" s="1"/>
  <c r="U17" i="42"/>
  <c r="R9" i="16" s="1"/>
  <c r="M17" i="42"/>
  <c r="J9" i="16" s="1"/>
  <c r="F17" i="42"/>
  <c r="C9" i="16" s="1"/>
  <c r="AH17" i="42"/>
  <c r="AE9" i="16" s="1"/>
  <c r="AA17" i="42"/>
  <c r="X9" i="16" s="1"/>
  <c r="T17" i="42"/>
  <c r="Q9" i="16" s="1"/>
  <c r="L17" i="42"/>
  <c r="I9" i="16" s="1"/>
  <c r="E17" i="42"/>
  <c r="B9" i="16" s="1"/>
  <c r="AG17" i="42"/>
  <c r="AD9" i="16" s="1"/>
  <c r="Z17" i="42"/>
  <c r="W9" i="16" s="1"/>
  <c r="S17" i="42"/>
  <c r="P9" i="16" s="1"/>
  <c r="K17" i="42"/>
  <c r="H9" i="16" s="1"/>
  <c r="AF17" i="42"/>
  <c r="AC9" i="16" s="1"/>
  <c r="R17" i="42"/>
  <c r="O9" i="16" s="1"/>
  <c r="J17" i="42"/>
  <c r="G9" i="16" s="1"/>
  <c r="AL17" i="42"/>
  <c r="AI9" i="16" s="1"/>
  <c r="AD17" i="42"/>
  <c r="AA9" i="16" s="1"/>
  <c r="X17" i="42"/>
  <c r="U9" i="16" s="1"/>
  <c r="P17" i="42"/>
  <c r="M9" i="16" s="1"/>
  <c r="I17" i="42"/>
  <c r="F9" i="16" s="1"/>
  <c r="W17" i="42"/>
  <c r="T9" i="16" s="1"/>
  <c r="AM17" i="42"/>
  <c r="AJ9" i="16" s="1"/>
  <c r="V17" i="42"/>
  <c r="S9" i="16" s="1"/>
  <c r="AK17" i="42"/>
  <c r="AH9" i="16" s="1"/>
  <c r="Q17" i="42"/>
  <c r="N9" i="16" s="1"/>
  <c r="AJ17" i="42"/>
  <c r="AG9" i="16" s="1"/>
  <c r="O17" i="42"/>
  <c r="L9" i="16" s="1"/>
  <c r="AE17" i="42"/>
  <c r="AB9" i="16" s="1"/>
  <c r="N17" i="42"/>
  <c r="K9" i="16" s="1"/>
  <c r="AC17" i="42"/>
  <c r="Z9" i="16" s="1"/>
  <c r="H17" i="42"/>
  <c r="E9" i="16" s="1"/>
  <c r="Y17" i="42"/>
  <c r="V9" i="16" s="1"/>
  <c r="G17" i="42"/>
  <c r="D9" i="16" s="1"/>
  <c r="D17" i="42"/>
  <c r="E2" i="20"/>
  <c r="I42" i="42"/>
  <c r="AH10" i="42"/>
  <c r="AE2" i="16" s="1"/>
  <c r="Z10" i="42"/>
  <c r="W2" i="16" s="1"/>
  <c r="R10" i="42"/>
  <c r="O2" i="16" s="1"/>
  <c r="J10" i="42"/>
  <c r="G2" i="16" s="1"/>
  <c r="AG10" i="42"/>
  <c r="AD2" i="16" s="1"/>
  <c r="Y10" i="42"/>
  <c r="V2" i="16" s="1"/>
  <c r="Q10" i="42"/>
  <c r="N2" i="16" s="1"/>
  <c r="I10" i="42"/>
  <c r="F2" i="16" s="1"/>
  <c r="AF10" i="42"/>
  <c r="AC2" i="16" s="1"/>
  <c r="X10" i="42"/>
  <c r="U2" i="16" s="1"/>
  <c r="P10" i="42"/>
  <c r="M2" i="16" s="1"/>
  <c r="H10" i="42"/>
  <c r="E2" i="16" s="1"/>
  <c r="AM10" i="42"/>
  <c r="AJ2" i="16" s="1"/>
  <c r="AE10" i="42"/>
  <c r="AB2" i="16" s="1"/>
  <c r="W10" i="42"/>
  <c r="T2" i="16" s="1"/>
  <c r="O10" i="42"/>
  <c r="L2" i="16" s="1"/>
  <c r="G10" i="42"/>
  <c r="D2" i="16" s="1"/>
  <c r="AL10" i="42"/>
  <c r="AI2" i="16" s="1"/>
  <c r="AD10" i="42"/>
  <c r="AA2" i="16" s="1"/>
  <c r="V10" i="42"/>
  <c r="S2" i="16" s="1"/>
  <c r="N10" i="42"/>
  <c r="K2" i="16" s="1"/>
  <c r="F10" i="42"/>
  <c r="C2" i="16" s="1"/>
  <c r="AK10" i="42"/>
  <c r="AH2" i="16" s="1"/>
  <c r="AC10" i="42"/>
  <c r="Z2" i="16" s="1"/>
  <c r="U10" i="42"/>
  <c r="R2" i="16" s="1"/>
  <c r="M10" i="42"/>
  <c r="J2" i="16" s="1"/>
  <c r="E10" i="42"/>
  <c r="B2" i="16" s="1"/>
  <c r="AI10" i="42"/>
  <c r="AF2" i="16" s="1"/>
  <c r="T10" i="42"/>
  <c r="Q2" i="16" s="1"/>
  <c r="AB10" i="42"/>
  <c r="Y2" i="16" s="1"/>
  <c r="AA10" i="42"/>
  <c r="X2" i="16" s="1"/>
  <c r="L10" i="42"/>
  <c r="I2" i="16" s="1"/>
  <c r="AJ10" i="42"/>
  <c r="AG2" i="16" s="1"/>
  <c r="K10" i="42"/>
  <c r="H2" i="16" s="1"/>
  <c r="D10" i="42"/>
  <c r="S10" i="42"/>
  <c r="P2" i="16" s="1"/>
  <c r="AL24" i="42"/>
  <c r="AI8" i="17" s="1"/>
  <c r="AH24" i="42"/>
  <c r="AE8" i="17" s="1"/>
  <c r="AD24" i="42"/>
  <c r="AA8" i="17" s="1"/>
  <c r="Z24" i="42"/>
  <c r="W8" i="17" s="1"/>
  <c r="AK24" i="42"/>
  <c r="AH8" i="17" s="1"/>
  <c r="AG24" i="42"/>
  <c r="AD8" i="17" s="1"/>
  <c r="AC24" i="42"/>
  <c r="Z8" i="17" s="1"/>
  <c r="Y24" i="42"/>
  <c r="V8" i="17" s="1"/>
  <c r="U24" i="42"/>
  <c r="R8" i="17" s="1"/>
  <c r="AF24" i="42"/>
  <c r="AC8" i="17" s="1"/>
  <c r="X24" i="42"/>
  <c r="U8" i="17" s="1"/>
  <c r="S24" i="42"/>
  <c r="P8" i="17" s="1"/>
  <c r="O24" i="42"/>
  <c r="L8" i="17" s="1"/>
  <c r="K24" i="42"/>
  <c r="H8" i="17" s="1"/>
  <c r="G24" i="42"/>
  <c r="D8" i="17" s="1"/>
  <c r="AM24" i="42"/>
  <c r="AJ8" i="17" s="1"/>
  <c r="AE24" i="42"/>
  <c r="AB8" i="17" s="1"/>
  <c r="W24" i="42"/>
  <c r="T8" i="17" s="1"/>
  <c r="R24" i="42"/>
  <c r="O8" i="17" s="1"/>
  <c r="N24" i="42"/>
  <c r="K8" i="17" s="1"/>
  <c r="J24" i="42"/>
  <c r="G8" i="17" s="1"/>
  <c r="F24" i="42"/>
  <c r="C8" i="17" s="1"/>
  <c r="V24" i="42"/>
  <c r="S8" i="17" s="1"/>
  <c r="AJ24" i="42"/>
  <c r="AG8" i="17" s="1"/>
  <c r="AB24" i="42"/>
  <c r="Y8" i="17" s="1"/>
  <c r="Q24" i="42"/>
  <c r="N8" i="17" s="1"/>
  <c r="M24" i="42"/>
  <c r="J8" i="17" s="1"/>
  <c r="I24" i="42"/>
  <c r="F8" i="17" s="1"/>
  <c r="B8" i="17"/>
  <c r="AA24" i="42"/>
  <c r="X8" i="17" s="1"/>
  <c r="H24" i="42"/>
  <c r="E8" i="17" s="1"/>
  <c r="T24" i="42"/>
  <c r="Q8" i="17" s="1"/>
  <c r="P24" i="42"/>
  <c r="M8" i="17" s="1"/>
  <c r="AI24" i="42"/>
  <c r="AF8" i="17" s="1"/>
  <c r="L24" i="42"/>
  <c r="I8" i="17" s="1"/>
  <c r="E6" i="20"/>
  <c r="I46" i="42"/>
  <c r="G47" i="42"/>
  <c r="C7" i="20"/>
  <c r="F8" i="20"/>
  <c r="J48" i="42"/>
  <c r="AG16" i="42"/>
  <c r="AD8" i="16" s="1"/>
  <c r="AA16" i="42"/>
  <c r="X8" i="16" s="1"/>
  <c r="N16" i="42"/>
  <c r="K8" i="16" s="1"/>
  <c r="I16" i="42"/>
  <c r="F8" i="16" s="1"/>
  <c r="Z16" i="42"/>
  <c r="W8" i="16" s="1"/>
  <c r="S16" i="42"/>
  <c r="P8" i="16" s="1"/>
  <c r="H16" i="42"/>
  <c r="E8" i="16" s="1"/>
  <c r="AM16" i="42"/>
  <c r="AJ8" i="16" s="1"/>
  <c r="AF16" i="42"/>
  <c r="AC8" i="16" s="1"/>
  <c r="Y16" i="42"/>
  <c r="V8" i="16" s="1"/>
  <c r="R16" i="42"/>
  <c r="O8" i="16" s="1"/>
  <c r="M16" i="42"/>
  <c r="J8" i="16" s="1"/>
  <c r="AL16" i="42"/>
  <c r="AI8" i="16" s="1"/>
  <c r="AE16" i="42"/>
  <c r="AB8" i="16" s="1"/>
  <c r="X16" i="42"/>
  <c r="U8" i="16" s="1"/>
  <c r="L16" i="42"/>
  <c r="I8" i="16" s="1"/>
  <c r="G16" i="42"/>
  <c r="D8" i="16" s="1"/>
  <c r="AJ16" i="42"/>
  <c r="AG8" i="16" s="1"/>
  <c r="AC16" i="42"/>
  <c r="Z8" i="16" s="1"/>
  <c r="V16" i="42"/>
  <c r="S8" i="16" s="1"/>
  <c r="P16" i="42"/>
  <c r="M8" i="16" s="1"/>
  <c r="K16" i="42"/>
  <c r="H8" i="16" s="1"/>
  <c r="AK16" i="42"/>
  <c r="AH8" i="16" s="1"/>
  <c r="T16" i="42"/>
  <c r="Q8" i="16" s="1"/>
  <c r="E16" i="42"/>
  <c r="B8" i="16" s="1"/>
  <c r="AI16" i="42"/>
  <c r="AF8" i="16" s="1"/>
  <c r="Q16" i="42"/>
  <c r="N8" i="16" s="1"/>
  <c r="AH16" i="42"/>
  <c r="AE8" i="16" s="1"/>
  <c r="AD16" i="42"/>
  <c r="AA8" i="16" s="1"/>
  <c r="O16" i="42"/>
  <c r="L8" i="16" s="1"/>
  <c r="AB16" i="42"/>
  <c r="Y8" i="16" s="1"/>
  <c r="J16" i="42"/>
  <c r="G8" i="16" s="1"/>
  <c r="F16" i="42"/>
  <c r="C8" i="16" s="1"/>
  <c r="W16" i="42"/>
  <c r="T8" i="16" s="1"/>
  <c r="D16" i="42"/>
  <c r="U16" i="42"/>
  <c r="R8" i="16" s="1"/>
  <c r="AJ22" i="42"/>
  <c r="AG6" i="17" s="1"/>
  <c r="AF22" i="42"/>
  <c r="AC6" i="17" s="1"/>
  <c r="AB22" i="42"/>
  <c r="Y6" i="17" s="1"/>
  <c r="X22" i="42"/>
  <c r="U6" i="17" s="1"/>
  <c r="T22" i="42"/>
  <c r="Q6" i="17" s="1"/>
  <c r="P22" i="42"/>
  <c r="M6" i="17" s="1"/>
  <c r="L22" i="42"/>
  <c r="I6" i="17" s="1"/>
  <c r="H22" i="42"/>
  <c r="E6" i="17" s="1"/>
  <c r="AM22" i="42"/>
  <c r="AJ6" i="17" s="1"/>
  <c r="AI22" i="42"/>
  <c r="AF6" i="17" s="1"/>
  <c r="AE22" i="42"/>
  <c r="AB6" i="17" s="1"/>
  <c r="AA22" i="42"/>
  <c r="X6" i="17" s="1"/>
  <c r="W22" i="42"/>
  <c r="T6" i="17" s="1"/>
  <c r="S22" i="42"/>
  <c r="P6" i="17" s="1"/>
  <c r="O22" i="42"/>
  <c r="L6" i="17" s="1"/>
  <c r="K22" i="42"/>
  <c r="H6" i="17" s="1"/>
  <c r="G22" i="42"/>
  <c r="D6" i="17" s="1"/>
  <c r="AL22" i="42"/>
  <c r="AI6" i="17" s="1"/>
  <c r="AH22" i="42"/>
  <c r="AE6" i="17" s="1"/>
  <c r="AD22" i="42"/>
  <c r="AA6" i="17" s="1"/>
  <c r="Z22" i="42"/>
  <c r="W6" i="17" s="1"/>
  <c r="V22" i="42"/>
  <c r="S6" i="17" s="1"/>
  <c r="R22" i="42"/>
  <c r="O6" i="17" s="1"/>
  <c r="N22" i="42"/>
  <c r="K6" i="17" s="1"/>
  <c r="J22" i="42"/>
  <c r="G6" i="17" s="1"/>
  <c r="F22" i="42"/>
  <c r="C6" i="17" s="1"/>
  <c r="AC22" i="42"/>
  <c r="Z6" i="17" s="1"/>
  <c r="M22" i="42"/>
  <c r="J6" i="17" s="1"/>
  <c r="Y22" i="42"/>
  <c r="V6" i="17" s="1"/>
  <c r="I22" i="42"/>
  <c r="F6" i="17" s="1"/>
  <c r="AK22" i="42"/>
  <c r="AH6" i="17" s="1"/>
  <c r="U22" i="42"/>
  <c r="R6" i="17" s="1"/>
  <c r="B6" i="17"/>
  <c r="AG22" i="42"/>
  <c r="AD6" i="17" s="1"/>
  <c r="Q22" i="42"/>
  <c r="N6" i="17" s="1"/>
  <c r="AM6" i="42"/>
  <c r="AJ6" i="15" s="1"/>
  <c r="AI6" i="42"/>
  <c r="AF6" i="15" s="1"/>
  <c r="AE6" i="42"/>
  <c r="AB6" i="15" s="1"/>
  <c r="AA6" i="42"/>
  <c r="X6" i="15" s="1"/>
  <c r="W6" i="42"/>
  <c r="T6" i="15" s="1"/>
  <c r="S6" i="42"/>
  <c r="P6" i="15" s="1"/>
  <c r="O6" i="42"/>
  <c r="L6" i="15" s="1"/>
  <c r="K6" i="42"/>
  <c r="H6" i="15" s="1"/>
  <c r="G6" i="42"/>
  <c r="D6" i="15" s="1"/>
  <c r="AL6" i="42"/>
  <c r="AI6" i="15" s="1"/>
  <c r="AH6" i="42"/>
  <c r="AE6" i="15" s="1"/>
  <c r="AD6" i="42"/>
  <c r="AA6" i="15" s="1"/>
  <c r="Z6" i="42"/>
  <c r="W6" i="15" s="1"/>
  <c r="V6" i="42"/>
  <c r="S6" i="15" s="1"/>
  <c r="R6" i="42"/>
  <c r="O6" i="15" s="1"/>
  <c r="N6" i="42"/>
  <c r="K6" i="15" s="1"/>
  <c r="J6" i="42"/>
  <c r="G6" i="15" s="1"/>
  <c r="F6" i="42"/>
  <c r="C6" i="15" s="1"/>
  <c r="AG6" i="42"/>
  <c r="AD6" i="15" s="1"/>
  <c r="L6" i="42"/>
  <c r="I6" i="15" s="1"/>
  <c r="AC6" i="42"/>
  <c r="Z6" i="15" s="1"/>
  <c r="X6" i="42"/>
  <c r="U6" i="15" s="1"/>
  <c r="M6" i="42"/>
  <c r="J6" i="15" s="1"/>
  <c r="H6" i="42"/>
  <c r="E6" i="15" s="1"/>
  <c r="AB6" i="42"/>
  <c r="Y6" i="15" s="1"/>
  <c r="Q6" i="42"/>
  <c r="N6" i="15" s="1"/>
  <c r="AK6" i="42"/>
  <c r="AH6" i="15" s="1"/>
  <c r="AF6" i="42"/>
  <c r="AC6" i="15" s="1"/>
  <c r="U6" i="42"/>
  <c r="R6" i="15" s="1"/>
  <c r="P6" i="42"/>
  <c r="M6" i="15" s="1"/>
  <c r="E6" i="42"/>
  <c r="B6" i="15" s="1"/>
  <c r="AJ6" i="42"/>
  <c r="AG6" i="15" s="1"/>
  <c r="T6" i="42"/>
  <c r="Q6" i="15" s="1"/>
  <c r="I6" i="42"/>
  <c r="F6" i="15" s="1"/>
  <c r="D6" i="42"/>
  <c r="Y6" i="42"/>
  <c r="V6" i="15" s="1"/>
  <c r="H45" i="42"/>
  <c r="D5" i="20"/>
  <c r="I49" i="42"/>
  <c r="E9" i="20"/>
  <c r="AL5" i="42"/>
  <c r="AI5" i="15" s="1"/>
  <c r="AH5" i="42"/>
  <c r="AE5" i="15" s="1"/>
  <c r="AD5" i="42"/>
  <c r="AA5" i="15" s="1"/>
  <c r="Z5" i="42"/>
  <c r="W5" i="15" s="1"/>
  <c r="V5" i="42"/>
  <c r="S5" i="15" s="1"/>
  <c r="R5" i="42"/>
  <c r="O5" i="15" s="1"/>
  <c r="N5" i="42"/>
  <c r="K5" i="15" s="1"/>
  <c r="J5" i="42"/>
  <c r="G5" i="15" s="1"/>
  <c r="F5" i="42"/>
  <c r="C5" i="15" s="1"/>
  <c r="AK5" i="42"/>
  <c r="AH5" i="15" s="1"/>
  <c r="AG5" i="42"/>
  <c r="AD5" i="15" s="1"/>
  <c r="AC5" i="42"/>
  <c r="Z5" i="15" s="1"/>
  <c r="Y5" i="42"/>
  <c r="V5" i="15" s="1"/>
  <c r="U5" i="42"/>
  <c r="R5" i="15" s="1"/>
  <c r="Q5" i="42"/>
  <c r="N5" i="15" s="1"/>
  <c r="M5" i="42"/>
  <c r="J5" i="15" s="1"/>
  <c r="I5" i="42"/>
  <c r="F5" i="15" s="1"/>
  <c r="E5" i="42"/>
  <c r="B5" i="15" s="1"/>
  <c r="D5" i="42"/>
  <c r="AJ5" i="42"/>
  <c r="AG5" i="15" s="1"/>
  <c r="O5" i="42"/>
  <c r="L5" i="15" s="1"/>
  <c r="AF5" i="42"/>
  <c r="AC5" i="15" s="1"/>
  <c r="AA5" i="42"/>
  <c r="X5" i="15" s="1"/>
  <c r="P5" i="42"/>
  <c r="M5" i="15" s="1"/>
  <c r="K5" i="42"/>
  <c r="H5" i="15" s="1"/>
  <c r="AE5" i="42"/>
  <c r="AB5" i="15" s="1"/>
  <c r="T5" i="42"/>
  <c r="Q5" i="15" s="1"/>
  <c r="AI5" i="42"/>
  <c r="AF5" i="15" s="1"/>
  <c r="X5" i="42"/>
  <c r="U5" i="15" s="1"/>
  <c r="S5" i="42"/>
  <c r="P5" i="15" s="1"/>
  <c r="H5" i="42"/>
  <c r="E5" i="15" s="1"/>
  <c r="W5" i="42"/>
  <c r="T5" i="15" s="1"/>
  <c r="L5" i="42"/>
  <c r="I5" i="15" s="1"/>
  <c r="AM5" i="42"/>
  <c r="AJ5" i="15" s="1"/>
  <c r="AB5" i="42"/>
  <c r="Y5" i="15" s="1"/>
  <c r="G5" i="42"/>
  <c r="D5" i="15" s="1"/>
  <c r="AK14" i="42"/>
  <c r="AH6" i="16" s="1"/>
  <c r="AE14" i="42"/>
  <c r="AB6" i="16" s="1"/>
  <c r="X14" i="42"/>
  <c r="U6" i="16" s="1"/>
  <c r="R14" i="42"/>
  <c r="O6" i="16" s="1"/>
  <c r="E14" i="42"/>
  <c r="B6" i="16" s="1"/>
  <c r="AJ14" i="42"/>
  <c r="AG6" i="16" s="1"/>
  <c r="AD14" i="42"/>
  <c r="AA6" i="16" s="1"/>
  <c r="Q14" i="42"/>
  <c r="N6" i="16" s="1"/>
  <c r="K14" i="42"/>
  <c r="H6" i="16" s="1"/>
  <c r="AC14" i="42"/>
  <c r="Z6" i="16" s="1"/>
  <c r="W14" i="42"/>
  <c r="T6" i="16" s="1"/>
  <c r="P14" i="42"/>
  <c r="M6" i="16" s="1"/>
  <c r="J14" i="42"/>
  <c r="G6" i="16" s="1"/>
  <c r="AI14" i="42"/>
  <c r="AF6" i="16" s="1"/>
  <c r="AB14" i="42"/>
  <c r="Y6" i="16" s="1"/>
  <c r="V14" i="42"/>
  <c r="S6" i="16" s="1"/>
  <c r="I14" i="42"/>
  <c r="F6" i="16" s="1"/>
  <c r="AH14" i="42"/>
  <c r="AE6" i="16" s="1"/>
  <c r="U14" i="42"/>
  <c r="R6" i="16" s="1"/>
  <c r="O14" i="42"/>
  <c r="L6" i="16" s="1"/>
  <c r="H14" i="42"/>
  <c r="E6" i="16" s="1"/>
  <c r="AG14" i="42"/>
  <c r="AD6" i="16" s="1"/>
  <c r="AA14" i="42"/>
  <c r="X6" i="16" s="1"/>
  <c r="T14" i="42"/>
  <c r="Q6" i="16" s="1"/>
  <c r="N14" i="42"/>
  <c r="K6" i="16" s="1"/>
  <c r="S14" i="42"/>
  <c r="P6" i="16" s="1"/>
  <c r="AM14" i="42"/>
  <c r="AJ6" i="16" s="1"/>
  <c r="M14" i="42"/>
  <c r="J6" i="16" s="1"/>
  <c r="AF14" i="42"/>
  <c r="AC6" i="16" s="1"/>
  <c r="G14" i="42"/>
  <c r="D6" i="16" s="1"/>
  <c r="AL14" i="42"/>
  <c r="AI6" i="16" s="1"/>
  <c r="L14" i="42"/>
  <c r="I6" i="16" s="1"/>
  <c r="Z14" i="42"/>
  <c r="W6" i="16" s="1"/>
  <c r="Y14" i="42"/>
  <c r="V6" i="16" s="1"/>
  <c r="D14" i="42"/>
  <c r="F14" i="42"/>
  <c r="C6" i="16" s="1"/>
  <c r="AK8" i="42"/>
  <c r="AH8" i="15" s="1"/>
  <c r="AG8" i="42"/>
  <c r="AD8" i="15" s="1"/>
  <c r="AC8" i="42"/>
  <c r="Z8" i="15" s="1"/>
  <c r="Y8" i="42"/>
  <c r="V8" i="15" s="1"/>
  <c r="U8" i="42"/>
  <c r="R8" i="15" s="1"/>
  <c r="Q8" i="42"/>
  <c r="N8" i="15" s="1"/>
  <c r="M8" i="42"/>
  <c r="J8" i="15" s="1"/>
  <c r="I8" i="42"/>
  <c r="F8" i="15" s="1"/>
  <c r="E8" i="42"/>
  <c r="B8" i="15" s="1"/>
  <c r="AJ8" i="42"/>
  <c r="AG8" i="15" s="1"/>
  <c r="AF8" i="42"/>
  <c r="AC8" i="15" s="1"/>
  <c r="AB8" i="42"/>
  <c r="Y8" i="15" s="1"/>
  <c r="X8" i="42"/>
  <c r="U8" i="15" s="1"/>
  <c r="T8" i="42"/>
  <c r="Q8" i="15" s="1"/>
  <c r="P8" i="42"/>
  <c r="M8" i="15" s="1"/>
  <c r="L8" i="42"/>
  <c r="I8" i="15" s="1"/>
  <c r="H8" i="42"/>
  <c r="E8" i="15" s="1"/>
  <c r="AM8" i="42"/>
  <c r="AJ8" i="15" s="1"/>
  <c r="AI8" i="42"/>
  <c r="AF8" i="15" s="1"/>
  <c r="AE8" i="42"/>
  <c r="AB8" i="15" s="1"/>
  <c r="AA8" i="42"/>
  <c r="X8" i="15" s="1"/>
  <c r="W8" i="42"/>
  <c r="T8" i="15" s="1"/>
  <c r="S8" i="42"/>
  <c r="P8" i="15" s="1"/>
  <c r="O8" i="42"/>
  <c r="L8" i="15" s="1"/>
  <c r="F8" i="42"/>
  <c r="C8" i="15" s="1"/>
  <c r="AL8" i="42"/>
  <c r="AI8" i="15" s="1"/>
  <c r="G8" i="42"/>
  <c r="D8" i="15" s="1"/>
  <c r="AH8" i="42"/>
  <c r="AE8" i="15" s="1"/>
  <c r="K8" i="42"/>
  <c r="H8" i="15" s="1"/>
  <c r="Z8" i="42"/>
  <c r="W8" i="15" s="1"/>
  <c r="R8" i="42"/>
  <c r="O8" i="15" s="1"/>
  <c r="J8" i="42"/>
  <c r="G8" i="15" s="1"/>
  <c r="D8" i="42"/>
  <c r="N8" i="42"/>
  <c r="K8" i="15" s="1"/>
  <c r="AD8" i="42"/>
  <c r="AA8" i="15" s="1"/>
  <c r="V8" i="42"/>
  <c r="S8" i="15" s="1"/>
  <c r="C4" i="20"/>
  <c r="G44" i="42"/>
  <c r="AL2" i="42"/>
  <c r="AI2" i="15" s="1"/>
  <c r="AH2" i="42"/>
  <c r="AE2" i="15" s="1"/>
  <c r="AD2" i="42"/>
  <c r="AA2" i="15" s="1"/>
  <c r="Z2" i="42"/>
  <c r="W2" i="15" s="1"/>
  <c r="V2" i="42"/>
  <c r="S2" i="15" s="1"/>
  <c r="R2" i="42"/>
  <c r="O2" i="15" s="1"/>
  <c r="N2" i="42"/>
  <c r="K2" i="15" s="1"/>
  <c r="J2" i="42"/>
  <c r="G2" i="15" s="1"/>
  <c r="F2" i="42"/>
  <c r="C2" i="15" s="1"/>
  <c r="AG2" i="42"/>
  <c r="AD2" i="15" s="1"/>
  <c r="Y2" i="42"/>
  <c r="V2" i="15" s="1"/>
  <c r="M2" i="42"/>
  <c r="J2" i="15" s="1"/>
  <c r="AK2" i="42"/>
  <c r="AH2" i="15" s="1"/>
  <c r="AC2" i="42"/>
  <c r="Z2" i="15" s="1"/>
  <c r="U2" i="42"/>
  <c r="R2" i="15" s="1"/>
  <c r="Q2" i="42"/>
  <c r="N2" i="15" s="1"/>
  <c r="I2" i="42"/>
  <c r="F2" i="15" s="1"/>
  <c r="E2" i="42"/>
  <c r="B2" i="15" s="1"/>
  <c r="AM2" i="42"/>
  <c r="AJ2" i="15" s="1"/>
  <c r="AI2" i="42"/>
  <c r="AF2" i="15" s="1"/>
  <c r="AE2" i="42"/>
  <c r="AB2" i="15" s="1"/>
  <c r="AA2" i="42"/>
  <c r="X2" i="15" s="1"/>
  <c r="W2" i="42"/>
  <c r="T2" i="15" s="1"/>
  <c r="S2" i="42"/>
  <c r="P2" i="15" s="1"/>
  <c r="O2" i="42"/>
  <c r="L2" i="15" s="1"/>
  <c r="K2" i="42"/>
  <c r="H2" i="15" s="1"/>
  <c r="G2" i="42"/>
  <c r="D2" i="15" s="1"/>
  <c r="AB2" i="42"/>
  <c r="Y2" i="15" s="1"/>
  <c r="L2" i="42"/>
  <c r="I2" i="15" s="1"/>
  <c r="AF2" i="42"/>
  <c r="AC2" i="15" s="1"/>
  <c r="X2" i="42"/>
  <c r="U2" i="15" s="1"/>
  <c r="H2" i="42"/>
  <c r="E2" i="15" s="1"/>
  <c r="D2" i="42"/>
  <c r="AJ2" i="42"/>
  <c r="AG2" i="15" s="1"/>
  <c r="T2" i="42"/>
  <c r="Q2" i="15" s="1"/>
  <c r="P2" i="42"/>
  <c r="M2" i="15" s="1"/>
  <c r="B2" i="17"/>
  <c r="F18" i="42"/>
  <c r="AM21" i="42"/>
  <c r="AJ5" i="17" s="1"/>
  <c r="AI21" i="42"/>
  <c r="AF5" i="17" s="1"/>
  <c r="AE21" i="42"/>
  <c r="AB5" i="17" s="1"/>
  <c r="AA21" i="42"/>
  <c r="X5" i="17" s="1"/>
  <c r="W21" i="42"/>
  <c r="T5" i="17" s="1"/>
  <c r="S21" i="42"/>
  <c r="P5" i="17" s="1"/>
  <c r="O21" i="42"/>
  <c r="L5" i="17" s="1"/>
  <c r="K21" i="42"/>
  <c r="H5" i="17" s="1"/>
  <c r="G21" i="42"/>
  <c r="D5" i="17" s="1"/>
  <c r="AL21" i="42"/>
  <c r="AI5" i="17" s="1"/>
  <c r="AH21" i="42"/>
  <c r="AE5" i="17" s="1"/>
  <c r="AD21" i="42"/>
  <c r="AA5" i="17" s="1"/>
  <c r="Z21" i="42"/>
  <c r="W5" i="17" s="1"/>
  <c r="V21" i="42"/>
  <c r="S5" i="17" s="1"/>
  <c r="R21" i="42"/>
  <c r="O5" i="17" s="1"/>
  <c r="N21" i="42"/>
  <c r="K5" i="17" s="1"/>
  <c r="J21" i="42"/>
  <c r="G5" i="17" s="1"/>
  <c r="F21" i="42"/>
  <c r="C5" i="17" s="1"/>
  <c r="AK21" i="42"/>
  <c r="AH5" i="17" s="1"/>
  <c r="AG21" i="42"/>
  <c r="AD5" i="17" s="1"/>
  <c r="AC21" i="42"/>
  <c r="Z5" i="17" s="1"/>
  <c r="Y21" i="42"/>
  <c r="V5" i="17" s="1"/>
  <c r="U21" i="42"/>
  <c r="R5" i="17" s="1"/>
  <c r="Q21" i="42"/>
  <c r="N5" i="17" s="1"/>
  <c r="M21" i="42"/>
  <c r="J5" i="17" s="1"/>
  <c r="I21" i="42"/>
  <c r="F5" i="17" s="1"/>
  <c r="B5" i="17"/>
  <c r="AF21" i="42"/>
  <c r="AC5" i="17" s="1"/>
  <c r="P21" i="42"/>
  <c r="M5" i="17" s="1"/>
  <c r="AB21" i="42"/>
  <c r="Y5" i="17" s="1"/>
  <c r="L21" i="42"/>
  <c r="I5" i="17" s="1"/>
  <c r="X21" i="42"/>
  <c r="U5" i="17" s="1"/>
  <c r="H21" i="42"/>
  <c r="E5" i="17" s="1"/>
  <c r="T21" i="42"/>
  <c r="Q5" i="17" s="1"/>
  <c r="AJ21" i="42"/>
  <c r="AG5" i="17" s="1"/>
  <c r="AL9" i="42"/>
  <c r="AI9" i="15" s="1"/>
  <c r="AH9" i="42"/>
  <c r="AE9" i="15" s="1"/>
  <c r="AD9" i="42"/>
  <c r="AA9" i="15" s="1"/>
  <c r="Z9" i="42"/>
  <c r="W9" i="15" s="1"/>
  <c r="V9" i="42"/>
  <c r="S9" i="15" s="1"/>
  <c r="R9" i="42"/>
  <c r="O9" i="15" s="1"/>
  <c r="N9" i="42"/>
  <c r="K9" i="15" s="1"/>
  <c r="J9" i="42"/>
  <c r="G9" i="15" s="1"/>
  <c r="F9" i="42"/>
  <c r="C9" i="15" s="1"/>
  <c r="AK9" i="42"/>
  <c r="AH9" i="15" s="1"/>
  <c r="AG9" i="42"/>
  <c r="AD9" i="15" s="1"/>
  <c r="AC9" i="42"/>
  <c r="Z9" i="15" s="1"/>
  <c r="Y9" i="42"/>
  <c r="V9" i="15" s="1"/>
  <c r="U9" i="42"/>
  <c r="R9" i="15" s="1"/>
  <c r="Q9" i="42"/>
  <c r="N9" i="15" s="1"/>
  <c r="M9" i="42"/>
  <c r="J9" i="15" s="1"/>
  <c r="I9" i="42"/>
  <c r="F9" i="15" s="1"/>
  <c r="E9" i="42"/>
  <c r="B9" i="15" s="1"/>
  <c r="AJ9" i="42"/>
  <c r="AG9" i="15" s="1"/>
  <c r="AF9" i="42"/>
  <c r="AC9" i="15" s="1"/>
  <c r="AB9" i="42"/>
  <c r="Y9" i="15" s="1"/>
  <c r="X9" i="42"/>
  <c r="U9" i="15" s="1"/>
  <c r="T9" i="42"/>
  <c r="Q9" i="15" s="1"/>
  <c r="P9" i="42"/>
  <c r="M9" i="15" s="1"/>
  <c r="L9" i="42"/>
  <c r="I9" i="15" s="1"/>
  <c r="H9" i="42"/>
  <c r="E9" i="15" s="1"/>
  <c r="O9" i="42"/>
  <c r="L9" i="15" s="1"/>
  <c r="AI9" i="42"/>
  <c r="AF9" i="15" s="1"/>
  <c r="S9" i="42"/>
  <c r="P9" i="15" s="1"/>
  <c r="AE9" i="42"/>
  <c r="AB9" i="15" s="1"/>
  <c r="AA9" i="42"/>
  <c r="X9" i="15" s="1"/>
  <c r="K9" i="42"/>
  <c r="H9" i="15" s="1"/>
  <c r="AM9" i="42"/>
  <c r="AJ9" i="15" s="1"/>
  <c r="G9" i="42"/>
  <c r="D9" i="15" s="1"/>
  <c r="W9" i="42"/>
  <c r="T9" i="15" s="1"/>
  <c r="D9" i="42"/>
  <c r="E5" i="18"/>
  <c r="D5" i="18"/>
  <c r="H31" i="42"/>
  <c r="D7" i="18"/>
  <c r="G30" i="42"/>
  <c r="C6" i="18"/>
  <c r="J29" i="42"/>
  <c r="F5" i="18"/>
  <c r="I28" i="42"/>
  <c r="E4" i="18"/>
  <c r="G26" i="42"/>
  <c r="C2" i="18"/>
  <c r="H27" i="42"/>
  <c r="D3" i="18"/>
  <c r="B99" i="45"/>
  <c r="E34" i="42" s="1"/>
  <c r="I43" i="42" l="1"/>
  <c r="E3" i="20"/>
  <c r="F9" i="20"/>
  <c r="J49" i="42"/>
  <c r="H44" i="42"/>
  <c r="D4" i="20"/>
  <c r="H47" i="42"/>
  <c r="D7" i="20"/>
  <c r="J42" i="42"/>
  <c r="F2" i="20"/>
  <c r="E5" i="20"/>
  <c r="I45" i="42"/>
  <c r="F6" i="20"/>
  <c r="J46" i="42"/>
  <c r="G18" i="42"/>
  <c r="C2" i="17"/>
  <c r="G8" i="20"/>
  <c r="K48" i="42"/>
  <c r="H30" i="42"/>
  <c r="D6" i="18"/>
  <c r="F4" i="18"/>
  <c r="J28" i="42"/>
  <c r="K29" i="42"/>
  <c r="G5" i="18"/>
  <c r="E3" i="18"/>
  <c r="I27" i="42"/>
  <c r="H26" i="42"/>
  <c r="D2" i="18"/>
  <c r="E7" i="18"/>
  <c r="I31" i="42"/>
  <c r="AL34" i="42"/>
  <c r="AI2" i="19" s="1"/>
  <c r="AH34" i="42"/>
  <c r="AE2" i="19" s="1"/>
  <c r="AD34" i="42"/>
  <c r="AA2" i="19" s="1"/>
  <c r="Z34" i="42"/>
  <c r="W2" i="19" s="1"/>
  <c r="V34" i="42"/>
  <c r="S2" i="19" s="1"/>
  <c r="R34" i="42"/>
  <c r="O2" i="19" s="1"/>
  <c r="N34" i="42"/>
  <c r="K2" i="19" s="1"/>
  <c r="J34" i="42"/>
  <c r="G2" i="19" s="1"/>
  <c r="F34" i="42"/>
  <c r="C2" i="19" s="1"/>
  <c r="AK34" i="42"/>
  <c r="AH2" i="19" s="1"/>
  <c r="AG34" i="42"/>
  <c r="AD2" i="19" s="1"/>
  <c r="AC34" i="42"/>
  <c r="Z2" i="19" s="1"/>
  <c r="Y34" i="42"/>
  <c r="V2" i="19" s="1"/>
  <c r="U34" i="42"/>
  <c r="R2" i="19" s="1"/>
  <c r="Q34" i="42"/>
  <c r="N2" i="19" s="1"/>
  <c r="M34" i="42"/>
  <c r="J2" i="19" s="1"/>
  <c r="I34" i="42"/>
  <c r="F2" i="19" s="1"/>
  <c r="B2" i="19"/>
  <c r="AJ34" i="42"/>
  <c r="AG2" i="19" s="1"/>
  <c r="AF34" i="42"/>
  <c r="AC2" i="19" s="1"/>
  <c r="AB34" i="42"/>
  <c r="Y2" i="19" s="1"/>
  <c r="X34" i="42"/>
  <c r="U2" i="19" s="1"/>
  <c r="T34" i="42"/>
  <c r="Q2" i="19" s="1"/>
  <c r="P34" i="42"/>
  <c r="M2" i="19" s="1"/>
  <c r="L34" i="42"/>
  <c r="I2" i="19" s="1"/>
  <c r="H34" i="42"/>
  <c r="E2" i="19" s="1"/>
  <c r="AI34" i="42"/>
  <c r="AF2" i="19" s="1"/>
  <c r="O34" i="42"/>
  <c r="L2" i="19" s="1"/>
  <c r="AA34" i="42"/>
  <c r="X2" i="19" s="1"/>
  <c r="AM34" i="42"/>
  <c r="AJ2" i="19" s="1"/>
  <c r="G34" i="42"/>
  <c r="D2" i="19" s="1"/>
  <c r="S34" i="42"/>
  <c r="P2" i="19" s="1"/>
  <c r="AE34" i="42"/>
  <c r="AB2" i="19" s="1"/>
  <c r="K34" i="42"/>
  <c r="H2" i="19" s="1"/>
  <c r="W34" i="42"/>
  <c r="T2" i="19" s="1"/>
  <c r="E37" i="42"/>
  <c r="E35" i="42"/>
  <c r="E39" i="42"/>
  <c r="E38" i="42"/>
  <c r="E40" i="42"/>
  <c r="E41" i="42"/>
  <c r="E36" i="42"/>
  <c r="H18" i="42" l="1"/>
  <c r="D2" i="17"/>
  <c r="E7" i="20"/>
  <c r="I47" i="42"/>
  <c r="K46" i="42"/>
  <c r="G6" i="20"/>
  <c r="I44" i="42"/>
  <c r="E4" i="20"/>
  <c r="J45" i="42"/>
  <c r="F5" i="20"/>
  <c r="L48" i="42"/>
  <c r="H8" i="20"/>
  <c r="K49" i="42"/>
  <c r="G9" i="20"/>
  <c r="K42" i="42"/>
  <c r="G2" i="20"/>
  <c r="J43" i="42"/>
  <c r="F3" i="20"/>
  <c r="L29" i="42"/>
  <c r="H5" i="18"/>
  <c r="J31" i="42"/>
  <c r="F7" i="18"/>
  <c r="K28" i="42"/>
  <c r="G4" i="18"/>
  <c r="F3" i="18"/>
  <c r="J27" i="42"/>
  <c r="E2" i="18"/>
  <c r="I26" i="42"/>
  <c r="E6" i="18"/>
  <c r="I30" i="42"/>
  <c r="AK41" i="42"/>
  <c r="AH9" i="19" s="1"/>
  <c r="AG41" i="42"/>
  <c r="AD9" i="19" s="1"/>
  <c r="AC41" i="42"/>
  <c r="Z9" i="19" s="1"/>
  <c r="Y41" i="42"/>
  <c r="V9" i="19" s="1"/>
  <c r="U41" i="42"/>
  <c r="R9" i="19" s="1"/>
  <c r="Q41" i="42"/>
  <c r="N9" i="19" s="1"/>
  <c r="M41" i="42"/>
  <c r="J9" i="19" s="1"/>
  <c r="I41" i="42"/>
  <c r="F9" i="19" s="1"/>
  <c r="B9" i="19"/>
  <c r="AJ41" i="42"/>
  <c r="AG9" i="19" s="1"/>
  <c r="AF41" i="42"/>
  <c r="AC9" i="19" s="1"/>
  <c r="AB41" i="42"/>
  <c r="Y9" i="19" s="1"/>
  <c r="X41" i="42"/>
  <c r="U9" i="19" s="1"/>
  <c r="T41" i="42"/>
  <c r="Q9" i="19" s="1"/>
  <c r="P41" i="42"/>
  <c r="M9" i="19" s="1"/>
  <c r="L41" i="42"/>
  <c r="I9" i="19" s="1"/>
  <c r="H41" i="42"/>
  <c r="E9" i="19" s="1"/>
  <c r="AM41" i="42"/>
  <c r="AJ9" i="19" s="1"/>
  <c r="AI41" i="42"/>
  <c r="AF9" i="19" s="1"/>
  <c r="AE41" i="42"/>
  <c r="AB9" i="19" s="1"/>
  <c r="AA41" i="42"/>
  <c r="X9" i="19" s="1"/>
  <c r="W41" i="42"/>
  <c r="T9" i="19" s="1"/>
  <c r="S41" i="42"/>
  <c r="P9" i="19" s="1"/>
  <c r="O41" i="42"/>
  <c r="L9" i="19" s="1"/>
  <c r="K41" i="42"/>
  <c r="H9" i="19" s="1"/>
  <c r="G41" i="42"/>
  <c r="D9" i="19" s="1"/>
  <c r="AH41" i="42"/>
  <c r="AE9" i="19" s="1"/>
  <c r="R41" i="42"/>
  <c r="O9" i="19" s="1"/>
  <c r="AD41" i="42"/>
  <c r="AA9" i="19" s="1"/>
  <c r="N41" i="42"/>
  <c r="K9" i="19" s="1"/>
  <c r="Z41" i="42"/>
  <c r="W9" i="19" s="1"/>
  <c r="J41" i="42"/>
  <c r="G9" i="19" s="1"/>
  <c r="AL41" i="42"/>
  <c r="AI9" i="19" s="1"/>
  <c r="V41" i="42"/>
  <c r="S9" i="19" s="1"/>
  <c r="F41" i="42"/>
  <c r="C9" i="19" s="1"/>
  <c r="AJ40" i="42"/>
  <c r="AG8" i="19" s="1"/>
  <c r="AF40" i="42"/>
  <c r="AC8" i="19" s="1"/>
  <c r="AB40" i="42"/>
  <c r="Y8" i="19" s="1"/>
  <c r="X40" i="42"/>
  <c r="U8" i="19" s="1"/>
  <c r="T40" i="42"/>
  <c r="Q8" i="19" s="1"/>
  <c r="P40" i="42"/>
  <c r="M8" i="19" s="1"/>
  <c r="L40" i="42"/>
  <c r="I8" i="19" s="1"/>
  <c r="H40" i="42"/>
  <c r="E8" i="19" s="1"/>
  <c r="AM40" i="42"/>
  <c r="AJ8" i="19" s="1"/>
  <c r="AI40" i="42"/>
  <c r="AF8" i="19" s="1"/>
  <c r="AE40" i="42"/>
  <c r="AB8" i="19" s="1"/>
  <c r="AA40" i="42"/>
  <c r="X8" i="19" s="1"/>
  <c r="W40" i="42"/>
  <c r="T8" i="19" s="1"/>
  <c r="S40" i="42"/>
  <c r="P8" i="19" s="1"/>
  <c r="O40" i="42"/>
  <c r="L8" i="19" s="1"/>
  <c r="K40" i="42"/>
  <c r="H8" i="19" s="1"/>
  <c r="G40" i="42"/>
  <c r="D8" i="19" s="1"/>
  <c r="AL40" i="42"/>
  <c r="AI8" i="19" s="1"/>
  <c r="AH40" i="42"/>
  <c r="AE8" i="19" s="1"/>
  <c r="AD40" i="42"/>
  <c r="AA8" i="19" s="1"/>
  <c r="Z40" i="42"/>
  <c r="W8" i="19" s="1"/>
  <c r="V40" i="42"/>
  <c r="S8" i="19" s="1"/>
  <c r="R40" i="42"/>
  <c r="O8" i="19" s="1"/>
  <c r="N40" i="42"/>
  <c r="K8" i="19" s="1"/>
  <c r="J40" i="42"/>
  <c r="G8" i="19" s="1"/>
  <c r="F40" i="42"/>
  <c r="C8" i="19" s="1"/>
  <c r="Q40" i="42"/>
  <c r="N8" i="19" s="1"/>
  <c r="AK40" i="42"/>
  <c r="AH8" i="19" s="1"/>
  <c r="B8" i="19"/>
  <c r="Y40" i="42"/>
  <c r="V8" i="19" s="1"/>
  <c r="M40" i="42"/>
  <c r="J8" i="19" s="1"/>
  <c r="AG40" i="42"/>
  <c r="AD8" i="19" s="1"/>
  <c r="U40" i="42"/>
  <c r="R8" i="19" s="1"/>
  <c r="I40" i="42"/>
  <c r="F8" i="19" s="1"/>
  <c r="AC40" i="42"/>
  <c r="Z8" i="19" s="1"/>
  <c r="AL38" i="42"/>
  <c r="AI6" i="19" s="1"/>
  <c r="AH38" i="42"/>
  <c r="AE6" i="19" s="1"/>
  <c r="AD38" i="42"/>
  <c r="AA6" i="19" s="1"/>
  <c r="Z38" i="42"/>
  <c r="W6" i="19" s="1"/>
  <c r="V38" i="42"/>
  <c r="S6" i="19" s="1"/>
  <c r="R38" i="42"/>
  <c r="O6" i="19" s="1"/>
  <c r="N38" i="42"/>
  <c r="K6" i="19" s="1"/>
  <c r="J38" i="42"/>
  <c r="G6" i="19" s="1"/>
  <c r="F38" i="42"/>
  <c r="C6" i="19" s="1"/>
  <c r="AK38" i="42"/>
  <c r="AH6" i="19" s="1"/>
  <c r="AG38" i="42"/>
  <c r="AD6" i="19" s="1"/>
  <c r="AC38" i="42"/>
  <c r="Z6" i="19" s="1"/>
  <c r="Y38" i="42"/>
  <c r="V6" i="19" s="1"/>
  <c r="U38" i="42"/>
  <c r="R6" i="19" s="1"/>
  <c r="Q38" i="42"/>
  <c r="N6" i="19" s="1"/>
  <c r="M38" i="42"/>
  <c r="J6" i="19" s="1"/>
  <c r="I38" i="42"/>
  <c r="F6" i="19" s="1"/>
  <c r="B6" i="19"/>
  <c r="AJ38" i="42"/>
  <c r="AG6" i="19" s="1"/>
  <c r="AF38" i="42"/>
  <c r="AC6" i="19" s="1"/>
  <c r="AB38" i="42"/>
  <c r="Y6" i="19" s="1"/>
  <c r="X38" i="42"/>
  <c r="U6" i="19" s="1"/>
  <c r="T38" i="42"/>
  <c r="Q6" i="19" s="1"/>
  <c r="P38" i="42"/>
  <c r="M6" i="19" s="1"/>
  <c r="L38" i="42"/>
  <c r="I6" i="19" s="1"/>
  <c r="H38" i="42"/>
  <c r="E6" i="19" s="1"/>
  <c r="K38" i="42"/>
  <c r="H6" i="19" s="1"/>
  <c r="W38" i="42"/>
  <c r="T6" i="19" s="1"/>
  <c r="AI38" i="42"/>
  <c r="AF6" i="19" s="1"/>
  <c r="O38" i="42"/>
  <c r="L6" i="19" s="1"/>
  <c r="AA38" i="42"/>
  <c r="X6" i="19" s="1"/>
  <c r="AM38" i="42"/>
  <c r="AJ6" i="19" s="1"/>
  <c r="G38" i="42"/>
  <c r="D6" i="19" s="1"/>
  <c r="S38" i="42"/>
  <c r="P6" i="19" s="1"/>
  <c r="AE38" i="42"/>
  <c r="AB6" i="19" s="1"/>
  <c r="AM39" i="42"/>
  <c r="AJ7" i="19" s="1"/>
  <c r="AI39" i="42"/>
  <c r="AF7" i="19" s="1"/>
  <c r="AE39" i="42"/>
  <c r="AB7" i="19" s="1"/>
  <c r="AA39" i="42"/>
  <c r="X7" i="19" s="1"/>
  <c r="W39" i="42"/>
  <c r="T7" i="19" s="1"/>
  <c r="S39" i="42"/>
  <c r="P7" i="19" s="1"/>
  <c r="O39" i="42"/>
  <c r="L7" i="19" s="1"/>
  <c r="K39" i="42"/>
  <c r="H7" i="19" s="1"/>
  <c r="G39" i="42"/>
  <c r="D7" i="19" s="1"/>
  <c r="AL39" i="42"/>
  <c r="AI7" i="19" s="1"/>
  <c r="AH39" i="42"/>
  <c r="AE7" i="19" s="1"/>
  <c r="AD39" i="42"/>
  <c r="AA7" i="19" s="1"/>
  <c r="Z39" i="42"/>
  <c r="W7" i="19" s="1"/>
  <c r="V39" i="42"/>
  <c r="S7" i="19" s="1"/>
  <c r="R39" i="42"/>
  <c r="O7" i="19" s="1"/>
  <c r="N39" i="42"/>
  <c r="K7" i="19" s="1"/>
  <c r="J39" i="42"/>
  <c r="G7" i="19" s="1"/>
  <c r="F39" i="42"/>
  <c r="C7" i="19" s="1"/>
  <c r="AK39" i="42"/>
  <c r="AH7" i="19" s="1"/>
  <c r="AG39" i="42"/>
  <c r="AD7" i="19" s="1"/>
  <c r="AC39" i="42"/>
  <c r="Z7" i="19" s="1"/>
  <c r="Y39" i="42"/>
  <c r="V7" i="19" s="1"/>
  <c r="U39" i="42"/>
  <c r="R7" i="19" s="1"/>
  <c r="Q39" i="42"/>
  <c r="N7" i="19" s="1"/>
  <c r="M39" i="42"/>
  <c r="J7" i="19" s="1"/>
  <c r="I39" i="42"/>
  <c r="F7" i="19" s="1"/>
  <c r="B7" i="19"/>
  <c r="AF39" i="42"/>
  <c r="AC7" i="19" s="1"/>
  <c r="X39" i="42"/>
  <c r="U7" i="19" s="1"/>
  <c r="P39" i="42"/>
  <c r="M7" i="19" s="1"/>
  <c r="H39" i="42"/>
  <c r="E7" i="19" s="1"/>
  <c r="AJ39" i="42"/>
  <c r="AG7" i="19" s="1"/>
  <c r="AB39" i="42"/>
  <c r="Y7" i="19" s="1"/>
  <c r="T39" i="42"/>
  <c r="Q7" i="19" s="1"/>
  <c r="L39" i="42"/>
  <c r="I7" i="19" s="1"/>
  <c r="AJ36" i="42"/>
  <c r="AG4" i="19" s="1"/>
  <c r="AF36" i="42"/>
  <c r="AC4" i="19" s="1"/>
  <c r="AB36" i="42"/>
  <c r="Y4" i="19" s="1"/>
  <c r="X36" i="42"/>
  <c r="U4" i="19" s="1"/>
  <c r="T36" i="42"/>
  <c r="Q4" i="19" s="1"/>
  <c r="P36" i="42"/>
  <c r="M4" i="19" s="1"/>
  <c r="L36" i="42"/>
  <c r="I4" i="19" s="1"/>
  <c r="H36" i="42"/>
  <c r="E4" i="19" s="1"/>
  <c r="AM36" i="42"/>
  <c r="AJ4" i="19" s="1"/>
  <c r="AI36" i="42"/>
  <c r="AF4" i="19" s="1"/>
  <c r="AE36" i="42"/>
  <c r="AB4" i="19" s="1"/>
  <c r="AA36" i="42"/>
  <c r="X4" i="19" s="1"/>
  <c r="W36" i="42"/>
  <c r="T4" i="19" s="1"/>
  <c r="S36" i="42"/>
  <c r="P4" i="19" s="1"/>
  <c r="O36" i="42"/>
  <c r="L4" i="19" s="1"/>
  <c r="K36" i="42"/>
  <c r="H4" i="19" s="1"/>
  <c r="G36" i="42"/>
  <c r="D4" i="19" s="1"/>
  <c r="AL36" i="42"/>
  <c r="AI4" i="19" s="1"/>
  <c r="AH36" i="42"/>
  <c r="AE4" i="19" s="1"/>
  <c r="AD36" i="42"/>
  <c r="AA4" i="19" s="1"/>
  <c r="Z36" i="42"/>
  <c r="W4" i="19" s="1"/>
  <c r="V36" i="42"/>
  <c r="S4" i="19" s="1"/>
  <c r="R36" i="42"/>
  <c r="O4" i="19" s="1"/>
  <c r="N36" i="42"/>
  <c r="K4" i="19" s="1"/>
  <c r="J36" i="42"/>
  <c r="G4" i="19" s="1"/>
  <c r="F36" i="42"/>
  <c r="C4" i="19" s="1"/>
  <c r="Q36" i="42"/>
  <c r="N4" i="19" s="1"/>
  <c r="AC36" i="42"/>
  <c r="Z4" i="19" s="1"/>
  <c r="I36" i="42"/>
  <c r="F4" i="19" s="1"/>
  <c r="U36" i="42"/>
  <c r="R4" i="19" s="1"/>
  <c r="AG36" i="42"/>
  <c r="AD4" i="19" s="1"/>
  <c r="M36" i="42"/>
  <c r="J4" i="19" s="1"/>
  <c r="Y36" i="42"/>
  <c r="V4" i="19" s="1"/>
  <c r="AK36" i="42"/>
  <c r="AH4" i="19" s="1"/>
  <c r="B4" i="19"/>
  <c r="AM35" i="42"/>
  <c r="AJ3" i="19" s="1"/>
  <c r="AI35" i="42"/>
  <c r="AF3" i="19" s="1"/>
  <c r="AE35" i="42"/>
  <c r="AB3" i="19" s="1"/>
  <c r="AA35" i="42"/>
  <c r="X3" i="19" s="1"/>
  <c r="W35" i="42"/>
  <c r="T3" i="19" s="1"/>
  <c r="S35" i="42"/>
  <c r="P3" i="19" s="1"/>
  <c r="O35" i="42"/>
  <c r="L3" i="19" s="1"/>
  <c r="K35" i="42"/>
  <c r="H3" i="19" s="1"/>
  <c r="G35" i="42"/>
  <c r="D3" i="19" s="1"/>
  <c r="AL35" i="42"/>
  <c r="AI3" i="19" s="1"/>
  <c r="AH35" i="42"/>
  <c r="AE3" i="19" s="1"/>
  <c r="AD35" i="42"/>
  <c r="AA3" i="19" s="1"/>
  <c r="Z35" i="42"/>
  <c r="W3" i="19" s="1"/>
  <c r="V35" i="42"/>
  <c r="S3" i="19" s="1"/>
  <c r="R35" i="42"/>
  <c r="O3" i="19" s="1"/>
  <c r="N35" i="42"/>
  <c r="K3" i="19" s="1"/>
  <c r="J35" i="42"/>
  <c r="G3" i="19" s="1"/>
  <c r="F35" i="42"/>
  <c r="C3" i="19" s="1"/>
  <c r="AK35" i="42"/>
  <c r="AH3" i="19" s="1"/>
  <c r="AG35" i="42"/>
  <c r="AD3" i="19" s="1"/>
  <c r="AC35" i="42"/>
  <c r="Z3" i="19" s="1"/>
  <c r="Y35" i="42"/>
  <c r="V3" i="19" s="1"/>
  <c r="U35" i="42"/>
  <c r="R3" i="19" s="1"/>
  <c r="Q35" i="42"/>
  <c r="N3" i="19" s="1"/>
  <c r="M35" i="42"/>
  <c r="J3" i="19" s="1"/>
  <c r="I35" i="42"/>
  <c r="F3" i="19" s="1"/>
  <c r="B3" i="19"/>
  <c r="AF35" i="42"/>
  <c r="AC3" i="19" s="1"/>
  <c r="L35" i="42"/>
  <c r="I3" i="19" s="1"/>
  <c r="X35" i="42"/>
  <c r="U3" i="19" s="1"/>
  <c r="AJ35" i="42"/>
  <c r="AG3" i="19" s="1"/>
  <c r="P35" i="42"/>
  <c r="M3" i="19" s="1"/>
  <c r="AB35" i="42"/>
  <c r="Y3" i="19" s="1"/>
  <c r="H35" i="42"/>
  <c r="E3" i="19" s="1"/>
  <c r="T35" i="42"/>
  <c r="Q3" i="19" s="1"/>
  <c r="AK37" i="42"/>
  <c r="AH5" i="19" s="1"/>
  <c r="AG37" i="42"/>
  <c r="AD5" i="19" s="1"/>
  <c r="AC37" i="42"/>
  <c r="Z5" i="19" s="1"/>
  <c r="Y37" i="42"/>
  <c r="V5" i="19" s="1"/>
  <c r="U37" i="42"/>
  <c r="R5" i="19" s="1"/>
  <c r="Q37" i="42"/>
  <c r="N5" i="19" s="1"/>
  <c r="M37" i="42"/>
  <c r="J5" i="19" s="1"/>
  <c r="I37" i="42"/>
  <c r="F5" i="19" s="1"/>
  <c r="B5" i="19"/>
  <c r="AJ37" i="42"/>
  <c r="AG5" i="19" s="1"/>
  <c r="AF37" i="42"/>
  <c r="AC5" i="19" s="1"/>
  <c r="AB37" i="42"/>
  <c r="Y5" i="19" s="1"/>
  <c r="X37" i="42"/>
  <c r="U5" i="19" s="1"/>
  <c r="T37" i="42"/>
  <c r="Q5" i="19" s="1"/>
  <c r="P37" i="42"/>
  <c r="M5" i="19" s="1"/>
  <c r="L37" i="42"/>
  <c r="I5" i="19" s="1"/>
  <c r="H37" i="42"/>
  <c r="E5" i="19" s="1"/>
  <c r="AM37" i="42"/>
  <c r="AJ5" i="19" s="1"/>
  <c r="AI37" i="42"/>
  <c r="AF5" i="19" s="1"/>
  <c r="AE37" i="42"/>
  <c r="AB5" i="19" s="1"/>
  <c r="AA37" i="42"/>
  <c r="X5" i="19" s="1"/>
  <c r="W37" i="42"/>
  <c r="T5" i="19" s="1"/>
  <c r="S37" i="42"/>
  <c r="P5" i="19" s="1"/>
  <c r="O37" i="42"/>
  <c r="L5" i="19" s="1"/>
  <c r="K37" i="42"/>
  <c r="H5" i="19" s="1"/>
  <c r="G37" i="42"/>
  <c r="D5" i="19" s="1"/>
  <c r="N37" i="42"/>
  <c r="K5" i="19" s="1"/>
  <c r="Z37" i="42"/>
  <c r="W5" i="19" s="1"/>
  <c r="AL37" i="42"/>
  <c r="AI5" i="19" s="1"/>
  <c r="F37" i="42"/>
  <c r="C5" i="19" s="1"/>
  <c r="R37" i="42"/>
  <c r="O5" i="19" s="1"/>
  <c r="AD37" i="42"/>
  <c r="AA5" i="19" s="1"/>
  <c r="J37" i="42"/>
  <c r="G5" i="19" s="1"/>
  <c r="V37" i="42"/>
  <c r="S5" i="19" s="1"/>
  <c r="AH37" i="42"/>
  <c r="AE5" i="19" s="1"/>
  <c r="L42" i="42" l="1"/>
  <c r="H2" i="20"/>
  <c r="J44" i="42"/>
  <c r="F4" i="20"/>
  <c r="L49" i="42"/>
  <c r="H9" i="20"/>
  <c r="F7" i="20"/>
  <c r="J47" i="42"/>
  <c r="M48" i="42"/>
  <c r="I8" i="20"/>
  <c r="L46" i="42"/>
  <c r="H6" i="20"/>
  <c r="K43" i="42"/>
  <c r="G3" i="20"/>
  <c r="G5" i="20"/>
  <c r="K45" i="42"/>
  <c r="E2" i="17"/>
  <c r="I18" i="42"/>
  <c r="G3" i="18"/>
  <c r="K27" i="42"/>
  <c r="L28" i="42"/>
  <c r="H4" i="18"/>
  <c r="J30" i="42"/>
  <c r="F6" i="18"/>
  <c r="G7" i="18"/>
  <c r="K31" i="42"/>
  <c r="J26" i="42"/>
  <c r="F2" i="18"/>
  <c r="I5" i="18"/>
  <c r="M29" i="42"/>
  <c r="L45" i="42" l="1"/>
  <c r="H5" i="20"/>
  <c r="L43" i="42"/>
  <c r="H3" i="20"/>
  <c r="I9" i="20"/>
  <c r="M49" i="42"/>
  <c r="I6" i="20"/>
  <c r="M46" i="42"/>
  <c r="K44" i="42"/>
  <c r="G4" i="20"/>
  <c r="G7" i="20"/>
  <c r="K47" i="42"/>
  <c r="J18" i="42"/>
  <c r="F2" i="17"/>
  <c r="N48" i="42"/>
  <c r="J8" i="20"/>
  <c r="I2" i="20"/>
  <c r="M42" i="42"/>
  <c r="L31" i="42"/>
  <c r="H7" i="18"/>
  <c r="L27" i="42"/>
  <c r="H3" i="18"/>
  <c r="G6" i="18"/>
  <c r="K30" i="42"/>
  <c r="J5" i="18"/>
  <c r="N29" i="42"/>
  <c r="I4" i="18"/>
  <c r="M28" i="42"/>
  <c r="G2" i="18"/>
  <c r="K26" i="42"/>
  <c r="N49" i="42" l="1"/>
  <c r="J9" i="20"/>
  <c r="I3" i="20"/>
  <c r="M43" i="42"/>
  <c r="N46" i="42"/>
  <c r="J6" i="20"/>
  <c r="O48" i="42"/>
  <c r="K8" i="20"/>
  <c r="K18" i="42"/>
  <c r="G2" i="17"/>
  <c r="J2" i="20"/>
  <c r="N42" i="42"/>
  <c r="H7" i="20"/>
  <c r="L47" i="42"/>
  <c r="L44" i="42"/>
  <c r="H4" i="20"/>
  <c r="M45" i="42"/>
  <c r="I5" i="20"/>
  <c r="H6" i="18"/>
  <c r="L30" i="42"/>
  <c r="M27" i="42"/>
  <c r="I3" i="18"/>
  <c r="L26" i="42"/>
  <c r="H2" i="18"/>
  <c r="N28" i="42"/>
  <c r="J4" i="18"/>
  <c r="K5" i="18"/>
  <c r="O29" i="42"/>
  <c r="M31" i="42"/>
  <c r="I7" i="18"/>
  <c r="J3" i="20" l="1"/>
  <c r="N43" i="42"/>
  <c r="I4" i="20"/>
  <c r="M44" i="42"/>
  <c r="P48" i="42"/>
  <c r="L8" i="20"/>
  <c r="O46" i="42"/>
  <c r="K6" i="20"/>
  <c r="M47" i="42"/>
  <c r="I7" i="20"/>
  <c r="K2" i="20"/>
  <c r="O42" i="42"/>
  <c r="J5" i="20"/>
  <c r="N45" i="42"/>
  <c r="L18" i="42"/>
  <c r="H2" i="17"/>
  <c r="K9" i="20"/>
  <c r="O49" i="42"/>
  <c r="K4" i="18"/>
  <c r="O28" i="42"/>
  <c r="N27" i="42"/>
  <c r="J3" i="18"/>
  <c r="M26" i="42"/>
  <c r="I2" i="18"/>
  <c r="N31" i="42"/>
  <c r="J7" i="18"/>
  <c r="P29" i="42"/>
  <c r="L5" i="18"/>
  <c r="M30" i="42"/>
  <c r="I6" i="18"/>
  <c r="O45" i="42" l="1"/>
  <c r="K5" i="20"/>
  <c r="M8" i="20"/>
  <c r="Q48" i="42"/>
  <c r="M18" i="42"/>
  <c r="I2" i="17"/>
  <c r="P42" i="42"/>
  <c r="L2" i="20"/>
  <c r="J4" i="20"/>
  <c r="N44" i="42"/>
  <c r="P46" i="42"/>
  <c r="L6" i="20"/>
  <c r="P49" i="42"/>
  <c r="L9" i="20"/>
  <c r="K3" i="20"/>
  <c r="O43" i="42"/>
  <c r="N47" i="42"/>
  <c r="J7" i="20"/>
  <c r="P28" i="42"/>
  <c r="L4" i="18"/>
  <c r="O31" i="42"/>
  <c r="K7" i="18"/>
  <c r="J2" i="18"/>
  <c r="N26" i="42"/>
  <c r="J6" i="18"/>
  <c r="N30" i="42"/>
  <c r="O27" i="42"/>
  <c r="K3" i="18"/>
  <c r="Q29" i="42"/>
  <c r="M5" i="18"/>
  <c r="Q42" i="42" l="1"/>
  <c r="M2" i="20"/>
  <c r="M6" i="20"/>
  <c r="Q46" i="42"/>
  <c r="L3" i="20"/>
  <c r="P43" i="42"/>
  <c r="Q49" i="42"/>
  <c r="M9" i="20"/>
  <c r="J2" i="17"/>
  <c r="N18" i="42"/>
  <c r="N8" i="20"/>
  <c r="R48" i="42"/>
  <c r="K4" i="20"/>
  <c r="O44" i="42"/>
  <c r="O47" i="42"/>
  <c r="K7" i="20"/>
  <c r="P45" i="42"/>
  <c r="L5" i="20"/>
  <c r="P27" i="42"/>
  <c r="L3" i="18"/>
  <c r="O30" i="42"/>
  <c r="K6" i="18"/>
  <c r="O26" i="42"/>
  <c r="K2" i="18"/>
  <c r="R29" i="42"/>
  <c r="N5" i="18"/>
  <c r="P31" i="42"/>
  <c r="L7" i="18"/>
  <c r="Q28" i="42"/>
  <c r="M4" i="18"/>
  <c r="N9" i="20" l="1"/>
  <c r="R49" i="42"/>
  <c r="P44" i="42"/>
  <c r="L4" i="20"/>
  <c r="O8" i="20"/>
  <c r="S48" i="42"/>
  <c r="N6" i="20"/>
  <c r="R46" i="42"/>
  <c r="O18" i="42"/>
  <c r="K2" i="17"/>
  <c r="P47" i="42"/>
  <c r="L7" i="20"/>
  <c r="Q43" i="42"/>
  <c r="M3" i="20"/>
  <c r="M5" i="20"/>
  <c r="Q45" i="42"/>
  <c r="R42" i="42"/>
  <c r="N2" i="20"/>
  <c r="S29" i="42"/>
  <c r="O5" i="18"/>
  <c r="N4" i="18"/>
  <c r="R28" i="42"/>
  <c r="P26" i="42"/>
  <c r="L2" i="18"/>
  <c r="P30" i="42"/>
  <c r="L6" i="18"/>
  <c r="M7" i="18"/>
  <c r="Q31" i="42"/>
  <c r="M3" i="18"/>
  <c r="Q27" i="42"/>
  <c r="S46" i="42" l="1"/>
  <c r="O6" i="20"/>
  <c r="T48" i="42"/>
  <c r="P8" i="20"/>
  <c r="R43" i="42"/>
  <c r="N3" i="20"/>
  <c r="M7" i="20"/>
  <c r="Q47" i="42"/>
  <c r="Q44" i="42"/>
  <c r="M4" i="20"/>
  <c r="S49" i="42"/>
  <c r="O9" i="20"/>
  <c r="R45" i="42"/>
  <c r="N5" i="20"/>
  <c r="S42" i="42"/>
  <c r="O2" i="20"/>
  <c r="P18" i="42"/>
  <c r="L2" i="17"/>
  <c r="T29" i="42"/>
  <c r="P5" i="18"/>
  <c r="M6" i="18"/>
  <c r="Q30" i="42"/>
  <c r="M2" i="18"/>
  <c r="Q26" i="42"/>
  <c r="N3" i="18"/>
  <c r="R27" i="42"/>
  <c r="S28" i="42"/>
  <c r="O4" i="18"/>
  <c r="N7" i="18"/>
  <c r="R31" i="42"/>
  <c r="N7" i="20" l="1"/>
  <c r="R47" i="42"/>
  <c r="O5" i="20"/>
  <c r="S45" i="42"/>
  <c r="S43" i="42"/>
  <c r="O3" i="20"/>
  <c r="T42" i="42"/>
  <c r="P2" i="20"/>
  <c r="T49" i="42"/>
  <c r="P9" i="20"/>
  <c r="U48" i="42"/>
  <c r="Q8" i="20"/>
  <c r="M2" i="17"/>
  <c r="Q18" i="42"/>
  <c r="R44" i="42"/>
  <c r="N4" i="20"/>
  <c r="T46" i="42"/>
  <c r="P6" i="20"/>
  <c r="O3" i="18"/>
  <c r="S27" i="42"/>
  <c r="R26" i="42"/>
  <c r="N2" i="18"/>
  <c r="O7" i="18"/>
  <c r="S31" i="42"/>
  <c r="R30" i="42"/>
  <c r="N6" i="18"/>
  <c r="T28" i="42"/>
  <c r="P4" i="18"/>
  <c r="Q5" i="18"/>
  <c r="U29" i="42"/>
  <c r="Q2" i="20" l="1"/>
  <c r="U42" i="42"/>
  <c r="T45" i="42"/>
  <c r="P5" i="20"/>
  <c r="V48" i="42"/>
  <c r="R8" i="20"/>
  <c r="S44" i="42"/>
  <c r="O4" i="20"/>
  <c r="R18" i="42"/>
  <c r="N2" i="17"/>
  <c r="T43" i="42"/>
  <c r="P3" i="20"/>
  <c r="O7" i="20"/>
  <c r="S47" i="42"/>
  <c r="Q6" i="20"/>
  <c r="U46" i="42"/>
  <c r="Q9" i="20"/>
  <c r="U49" i="42"/>
  <c r="O6" i="18"/>
  <c r="S30" i="42"/>
  <c r="R5" i="18"/>
  <c r="V29" i="42"/>
  <c r="T31" i="42"/>
  <c r="P7" i="18"/>
  <c r="T27" i="42"/>
  <c r="P3" i="18"/>
  <c r="O2" i="18"/>
  <c r="S26" i="42"/>
  <c r="Q4" i="18"/>
  <c r="U28" i="42"/>
  <c r="W48" i="42" l="1"/>
  <c r="S8" i="20"/>
  <c r="V46" i="42"/>
  <c r="R6" i="20"/>
  <c r="P7" i="20"/>
  <c r="T47" i="42"/>
  <c r="T44" i="42"/>
  <c r="P4" i="20"/>
  <c r="Q3" i="20"/>
  <c r="U43" i="42"/>
  <c r="V49" i="42"/>
  <c r="R9" i="20"/>
  <c r="R2" i="20"/>
  <c r="V42" i="42"/>
  <c r="U45" i="42"/>
  <c r="Q5" i="20"/>
  <c r="S18" i="42"/>
  <c r="O2" i="17"/>
  <c r="U27" i="42"/>
  <c r="Q3" i="18"/>
  <c r="U31" i="42"/>
  <c r="Q7" i="18"/>
  <c r="V28" i="42"/>
  <c r="R4" i="18"/>
  <c r="S5" i="18"/>
  <c r="W29" i="42"/>
  <c r="T26" i="42"/>
  <c r="P2" i="18"/>
  <c r="P6" i="18"/>
  <c r="T30" i="42"/>
  <c r="W42" i="42" l="1"/>
  <c r="S2" i="20"/>
  <c r="Q4" i="20"/>
  <c r="U44" i="42"/>
  <c r="S9" i="20"/>
  <c r="W49" i="42"/>
  <c r="W46" i="42"/>
  <c r="S6" i="20"/>
  <c r="U47" i="42"/>
  <c r="Q7" i="20"/>
  <c r="R3" i="20"/>
  <c r="V43" i="42"/>
  <c r="R5" i="20"/>
  <c r="V45" i="42"/>
  <c r="T18" i="42"/>
  <c r="P2" i="17"/>
  <c r="X48" i="42"/>
  <c r="T8" i="20"/>
  <c r="X29" i="42"/>
  <c r="T5" i="18"/>
  <c r="V31" i="42"/>
  <c r="R7" i="18"/>
  <c r="W28" i="42"/>
  <c r="S4" i="18"/>
  <c r="U30" i="42"/>
  <c r="Q6" i="18"/>
  <c r="U26" i="42"/>
  <c r="Q2" i="18"/>
  <c r="V27" i="42"/>
  <c r="R3" i="18"/>
  <c r="X46" i="42" l="1"/>
  <c r="T6" i="20"/>
  <c r="W45" i="42"/>
  <c r="S5" i="20"/>
  <c r="S3" i="20"/>
  <c r="W43" i="42"/>
  <c r="R4" i="20"/>
  <c r="V44" i="42"/>
  <c r="Q2" i="17"/>
  <c r="U18" i="42"/>
  <c r="X49" i="42"/>
  <c r="T9" i="20"/>
  <c r="U8" i="20"/>
  <c r="Y48" i="42"/>
  <c r="V47" i="42"/>
  <c r="R7" i="20"/>
  <c r="X42" i="42"/>
  <c r="T2" i="20"/>
  <c r="R6" i="18"/>
  <c r="V30" i="42"/>
  <c r="W27" i="42"/>
  <c r="S3" i="18"/>
  <c r="X28" i="42"/>
  <c r="T4" i="18"/>
  <c r="W31" i="42"/>
  <c r="S7" i="18"/>
  <c r="R2" i="18"/>
  <c r="V26" i="42"/>
  <c r="Y29" i="42"/>
  <c r="U5" i="18"/>
  <c r="S4" i="20" l="1"/>
  <c r="W44" i="42"/>
  <c r="W47" i="42"/>
  <c r="S7" i="20"/>
  <c r="V8" i="20"/>
  <c r="Z48" i="42"/>
  <c r="X43" i="42"/>
  <c r="T3" i="20"/>
  <c r="Y49" i="42"/>
  <c r="U9" i="20"/>
  <c r="X45" i="42"/>
  <c r="T5" i="20"/>
  <c r="R2" i="17"/>
  <c r="V18" i="42"/>
  <c r="U2" i="20"/>
  <c r="Y42" i="42"/>
  <c r="U6" i="20"/>
  <c r="Y46" i="42"/>
  <c r="U4" i="18"/>
  <c r="Y28" i="42"/>
  <c r="Z29" i="42"/>
  <c r="V5" i="18"/>
  <c r="X27" i="42"/>
  <c r="T3" i="18"/>
  <c r="W26" i="42"/>
  <c r="S2" i="18"/>
  <c r="W30" i="42"/>
  <c r="S6" i="18"/>
  <c r="X31" i="42"/>
  <c r="T7" i="18"/>
  <c r="U5" i="20" l="1"/>
  <c r="Y45" i="42"/>
  <c r="Z42" i="42"/>
  <c r="V2" i="20"/>
  <c r="Y43" i="42"/>
  <c r="U3" i="20"/>
  <c r="W18" i="42"/>
  <c r="S2" i="17"/>
  <c r="W8" i="20"/>
  <c r="AA48" i="42"/>
  <c r="X47" i="42"/>
  <c r="T7" i="20"/>
  <c r="V6" i="20"/>
  <c r="Z46" i="42"/>
  <c r="X44" i="42"/>
  <c r="T4" i="20"/>
  <c r="V9" i="20"/>
  <c r="Z49" i="42"/>
  <c r="X26" i="42"/>
  <c r="T2" i="18"/>
  <c r="U3" i="18"/>
  <c r="Y27" i="42"/>
  <c r="U7" i="18"/>
  <c r="Y31" i="42"/>
  <c r="AA29" i="42"/>
  <c r="W5" i="18"/>
  <c r="V4" i="18"/>
  <c r="Z28" i="42"/>
  <c r="X30" i="42"/>
  <c r="T6" i="18"/>
  <c r="AA42" i="42" l="1"/>
  <c r="W2" i="20"/>
  <c r="Y44" i="42"/>
  <c r="U4" i="20"/>
  <c r="X18" i="42"/>
  <c r="T2" i="17"/>
  <c r="Z43" i="42"/>
  <c r="V3" i="20"/>
  <c r="U7" i="20"/>
  <c r="Y47" i="42"/>
  <c r="AA49" i="42"/>
  <c r="W9" i="20"/>
  <c r="AB48" i="42"/>
  <c r="X8" i="20"/>
  <c r="Z45" i="42"/>
  <c r="V5" i="20"/>
  <c r="AA46" i="42"/>
  <c r="W6" i="20"/>
  <c r="V7" i="18"/>
  <c r="Z31" i="42"/>
  <c r="U6" i="18"/>
  <c r="Y30" i="42"/>
  <c r="AA28" i="42"/>
  <c r="W4" i="18"/>
  <c r="AB29" i="42"/>
  <c r="X5" i="18"/>
  <c r="V3" i="18"/>
  <c r="Z27" i="42"/>
  <c r="U2" i="18"/>
  <c r="Y26" i="42"/>
  <c r="W5" i="20" l="1"/>
  <c r="AA45" i="42"/>
  <c r="U2" i="17"/>
  <c r="Y18" i="42"/>
  <c r="AB49" i="42"/>
  <c r="X9" i="20"/>
  <c r="Z44" i="42"/>
  <c r="V4" i="20"/>
  <c r="AA43" i="42"/>
  <c r="W3" i="20"/>
  <c r="AC48" i="42"/>
  <c r="Y8" i="20"/>
  <c r="V7" i="20"/>
  <c r="Z47" i="42"/>
  <c r="AB46" i="42"/>
  <c r="X6" i="20"/>
  <c r="AB42" i="42"/>
  <c r="X2" i="20"/>
  <c r="Z26" i="42"/>
  <c r="V2" i="18"/>
  <c r="Z30" i="42"/>
  <c r="V6" i="18"/>
  <c r="W7" i="18"/>
  <c r="AA31" i="42"/>
  <c r="Y5" i="18"/>
  <c r="AC29" i="42"/>
  <c r="AB28" i="42"/>
  <c r="X4" i="18"/>
  <c r="W3" i="18"/>
  <c r="AA27" i="42"/>
  <c r="Y6" i="20" l="1"/>
  <c r="AC46" i="42"/>
  <c r="Y9" i="20"/>
  <c r="AC49" i="42"/>
  <c r="AB45" i="42"/>
  <c r="X5" i="20"/>
  <c r="AA44" i="42"/>
  <c r="W4" i="20"/>
  <c r="W7" i="20"/>
  <c r="AA47" i="42"/>
  <c r="Z18" i="42"/>
  <c r="V2" i="17"/>
  <c r="AD48" i="42"/>
  <c r="Z8" i="20"/>
  <c r="Y2" i="20"/>
  <c r="AC42" i="42"/>
  <c r="AB43" i="42"/>
  <c r="X3" i="20"/>
  <c r="AB31" i="42"/>
  <c r="X7" i="18"/>
  <c r="Z5" i="18"/>
  <c r="AD29" i="42"/>
  <c r="AB27" i="42"/>
  <c r="X3" i="18"/>
  <c r="AA30" i="42"/>
  <c r="W6" i="18"/>
  <c r="Y4" i="18"/>
  <c r="AC28" i="42"/>
  <c r="W2" i="18"/>
  <c r="AA26" i="42"/>
  <c r="AE48" i="42" l="1"/>
  <c r="AA8" i="20"/>
  <c r="Z2" i="20"/>
  <c r="AD42" i="42"/>
  <c r="X4" i="20"/>
  <c r="AB44" i="42"/>
  <c r="AC45" i="42"/>
  <c r="Y5" i="20"/>
  <c r="AD49" i="42"/>
  <c r="Z9" i="20"/>
  <c r="AB47" i="42"/>
  <c r="X7" i="20"/>
  <c r="AD46" i="42"/>
  <c r="Z6" i="20"/>
  <c r="AA18" i="42"/>
  <c r="W2" i="17"/>
  <c r="Y3" i="20"/>
  <c r="AC43" i="42"/>
  <c r="AA5" i="18"/>
  <c r="AE29" i="42"/>
  <c r="AB30" i="42"/>
  <c r="X6" i="18"/>
  <c r="AC27" i="42"/>
  <c r="Y3" i="18"/>
  <c r="AB26" i="42"/>
  <c r="X2" i="18"/>
  <c r="AD28" i="42"/>
  <c r="Z4" i="18"/>
  <c r="AC31" i="42"/>
  <c r="Y7" i="18"/>
  <c r="Y4" i="20" l="1"/>
  <c r="AC44" i="42"/>
  <c r="AA2" i="20"/>
  <c r="AE42" i="42"/>
  <c r="Z5" i="20"/>
  <c r="AD45" i="42"/>
  <c r="AB18" i="42"/>
  <c r="X2" i="17"/>
  <c r="AE46" i="42"/>
  <c r="AA6" i="20"/>
  <c r="AC47" i="42"/>
  <c r="Y7" i="20"/>
  <c r="Z3" i="20"/>
  <c r="AD43" i="42"/>
  <c r="AA9" i="20"/>
  <c r="AE49" i="42"/>
  <c r="AB8" i="20"/>
  <c r="AF48" i="42"/>
  <c r="AC26" i="42"/>
  <c r="Y2" i="18"/>
  <c r="Z3" i="18"/>
  <c r="AD27" i="42"/>
  <c r="Z7" i="18"/>
  <c r="AD31" i="42"/>
  <c r="AC30" i="42"/>
  <c r="Y6" i="18"/>
  <c r="AF29" i="42"/>
  <c r="AB5" i="18"/>
  <c r="AA4" i="18"/>
  <c r="AE28" i="42"/>
  <c r="Y2" i="17" l="1"/>
  <c r="AC18" i="42"/>
  <c r="AF42" i="42"/>
  <c r="AB2" i="20"/>
  <c r="AF49" i="42"/>
  <c r="AB9" i="20"/>
  <c r="AE45" i="42"/>
  <c r="AA5" i="20"/>
  <c r="AA3" i="20"/>
  <c r="AE43" i="42"/>
  <c r="AD47" i="42"/>
  <c r="Z7" i="20"/>
  <c r="AC8" i="20"/>
  <c r="AG48" i="42"/>
  <c r="Z4" i="20"/>
  <c r="AD44" i="42"/>
  <c r="AF46" i="42"/>
  <c r="AB6" i="20"/>
  <c r="AE31" i="42"/>
  <c r="AA7" i="18"/>
  <c r="Z6" i="18"/>
  <c r="AD30" i="42"/>
  <c r="AG29" i="42"/>
  <c r="AC5" i="18"/>
  <c r="AF28" i="42"/>
  <c r="AB4" i="18"/>
  <c r="AE27" i="42"/>
  <c r="AA3" i="18"/>
  <c r="Z2" i="18"/>
  <c r="AD26" i="42"/>
  <c r="AA4" i="20" l="1"/>
  <c r="AE44" i="42"/>
  <c r="AF45" i="42"/>
  <c r="AB5" i="20"/>
  <c r="AD8" i="20"/>
  <c r="AH48" i="42"/>
  <c r="AF43" i="42"/>
  <c r="AB3" i="20"/>
  <c r="Z2" i="17"/>
  <c r="AD18" i="42"/>
  <c r="AG49" i="42"/>
  <c r="AC9" i="20"/>
  <c r="AE47" i="42"/>
  <c r="AA7" i="20"/>
  <c r="AG42" i="42"/>
  <c r="AC2" i="20"/>
  <c r="AC6" i="20"/>
  <c r="AG46" i="42"/>
  <c r="AG28" i="42"/>
  <c r="AC4" i="18"/>
  <c r="AD5" i="18"/>
  <c r="AH29" i="42"/>
  <c r="AE26" i="42"/>
  <c r="AA2" i="18"/>
  <c r="AE30" i="42"/>
  <c r="AA6" i="18"/>
  <c r="AF27" i="42"/>
  <c r="AB3" i="18"/>
  <c r="AF31" i="42"/>
  <c r="AB7" i="18"/>
  <c r="AH42" i="42" l="1"/>
  <c r="AD2" i="20"/>
  <c r="AG43" i="42"/>
  <c r="AC3" i="20"/>
  <c r="AF47" i="42"/>
  <c r="AB7" i="20"/>
  <c r="AD9" i="20"/>
  <c r="AH49" i="42"/>
  <c r="AE18" i="42"/>
  <c r="AA2" i="17"/>
  <c r="AF44" i="42"/>
  <c r="AB4" i="20"/>
  <c r="AE8" i="20"/>
  <c r="AI48" i="42"/>
  <c r="AC5" i="20"/>
  <c r="AG45" i="42"/>
  <c r="AD6" i="20"/>
  <c r="AH46" i="42"/>
  <c r="AC3" i="18"/>
  <c r="AG27" i="42"/>
  <c r="AF30" i="42"/>
  <c r="AB6" i="18"/>
  <c r="AF26" i="42"/>
  <c r="AB2" i="18"/>
  <c r="AI29" i="42"/>
  <c r="AE5" i="18"/>
  <c r="AC7" i="18"/>
  <c r="AG31" i="42"/>
  <c r="AD4" i="18"/>
  <c r="AH28" i="42"/>
  <c r="AC7" i="20" l="1"/>
  <c r="AG47" i="42"/>
  <c r="AH45" i="42"/>
  <c r="AD5" i="20"/>
  <c r="AJ48" i="42"/>
  <c r="AF8" i="20"/>
  <c r="AG44" i="42"/>
  <c r="AC4" i="20"/>
  <c r="AH43" i="42"/>
  <c r="AD3" i="20"/>
  <c r="AI46" i="42"/>
  <c r="AE6" i="20"/>
  <c r="AI49" i="42"/>
  <c r="AE9" i="20"/>
  <c r="AF18" i="42"/>
  <c r="AB2" i="17"/>
  <c r="AI42" i="42"/>
  <c r="AE2" i="20"/>
  <c r="AJ29" i="42"/>
  <c r="AF5" i="18"/>
  <c r="AC2" i="18"/>
  <c r="AG26" i="42"/>
  <c r="AI28" i="42"/>
  <c r="AE4" i="18"/>
  <c r="AC6" i="18"/>
  <c r="AG30" i="42"/>
  <c r="AH31" i="42"/>
  <c r="AD7" i="18"/>
  <c r="AD3" i="18"/>
  <c r="AH27" i="42"/>
  <c r="AJ49" i="42" l="1"/>
  <c r="AF9" i="20"/>
  <c r="AC2" i="17"/>
  <c r="AG18" i="42"/>
  <c r="AK48" i="42"/>
  <c r="AG8" i="20"/>
  <c r="AJ46" i="42"/>
  <c r="AF6" i="20"/>
  <c r="AH44" i="42"/>
  <c r="AD4" i="20"/>
  <c r="AE5" i="20"/>
  <c r="AI45" i="42"/>
  <c r="AD7" i="20"/>
  <c r="AH47" i="42"/>
  <c r="AJ42" i="42"/>
  <c r="AF2" i="20"/>
  <c r="AI43" i="42"/>
  <c r="AE3" i="20"/>
  <c r="AH30" i="42"/>
  <c r="AD6" i="18"/>
  <c r="AJ28" i="42"/>
  <c r="AF4" i="18"/>
  <c r="AE3" i="18"/>
  <c r="AI27" i="42"/>
  <c r="AH26" i="42"/>
  <c r="AD2" i="18"/>
  <c r="AE7" i="18"/>
  <c r="AI31" i="42"/>
  <c r="AG5" i="18"/>
  <c r="AK29" i="42"/>
  <c r="AG2" i="20" l="1"/>
  <c r="AK42" i="42"/>
  <c r="AL48" i="42"/>
  <c r="AH8" i="20"/>
  <c r="AG6" i="20"/>
  <c r="AK46" i="42"/>
  <c r="AE7" i="20"/>
  <c r="AI47" i="42"/>
  <c r="AJ45" i="42"/>
  <c r="AF5" i="20"/>
  <c r="AH18" i="42"/>
  <c r="AD2" i="17"/>
  <c r="AJ43" i="42"/>
  <c r="AF3" i="20"/>
  <c r="AI44" i="42"/>
  <c r="AE4" i="20"/>
  <c r="AG9" i="20"/>
  <c r="AK49" i="42"/>
  <c r="AI26" i="42"/>
  <c r="AE2" i="18"/>
  <c r="AJ27" i="42"/>
  <c r="AF3" i="18"/>
  <c r="AH5" i="18"/>
  <c r="AL29" i="42"/>
  <c r="AG4" i="18"/>
  <c r="AK28" i="42"/>
  <c r="AJ31" i="42"/>
  <c r="AF7" i="18"/>
  <c r="AE6" i="18"/>
  <c r="AI30" i="42"/>
  <c r="AG3" i="20" l="1"/>
  <c r="AK43" i="42"/>
  <c r="AJ47" i="42"/>
  <c r="AF7" i="20"/>
  <c r="AF4" i="20"/>
  <c r="AJ44" i="42"/>
  <c r="AI18" i="42"/>
  <c r="AE2" i="17"/>
  <c r="AM48" i="42"/>
  <c r="AJ8" i="20" s="1"/>
  <c r="AI8" i="20"/>
  <c r="AL46" i="42"/>
  <c r="AH6" i="20"/>
  <c r="AL49" i="42"/>
  <c r="AH9" i="20"/>
  <c r="AH2" i="20"/>
  <c r="AL42" i="42"/>
  <c r="AK45" i="42"/>
  <c r="AG5" i="20"/>
  <c r="AL28" i="42"/>
  <c r="AH4" i="18"/>
  <c r="AI5" i="18"/>
  <c r="AM29" i="42"/>
  <c r="AJ5" i="18" s="1"/>
  <c r="AJ30" i="42"/>
  <c r="AF6" i="18"/>
  <c r="AK27" i="42"/>
  <c r="AG3" i="18"/>
  <c r="AK31" i="42"/>
  <c r="AG7" i="18"/>
  <c r="AF2" i="18"/>
  <c r="AJ26" i="42"/>
  <c r="AG4" i="20" l="1"/>
  <c r="AK44" i="42"/>
  <c r="AI9" i="20"/>
  <c r="AM49" i="42"/>
  <c r="AJ9" i="20" s="1"/>
  <c r="AM46" i="42"/>
  <c r="AJ6" i="20" s="1"/>
  <c r="AI6" i="20"/>
  <c r="AK47" i="42"/>
  <c r="AG7" i="20"/>
  <c r="AJ18" i="42"/>
  <c r="AF2" i="17"/>
  <c r="AH3" i="20"/>
  <c r="AL43" i="42"/>
  <c r="AM42" i="42"/>
  <c r="AJ2" i="20" s="1"/>
  <c r="AI2" i="20"/>
  <c r="AH5" i="20"/>
  <c r="AL45" i="42"/>
  <c r="AK26" i="42"/>
  <c r="AG2" i="18"/>
  <c r="AL31" i="42"/>
  <c r="AH7" i="18"/>
  <c r="AL27" i="42"/>
  <c r="AH3" i="18"/>
  <c r="AK30" i="42"/>
  <c r="AG6" i="18"/>
  <c r="AI4" i="18"/>
  <c r="AM28" i="42"/>
  <c r="AJ4" i="18" s="1"/>
  <c r="AL47" i="42" l="1"/>
  <c r="AH7" i="20"/>
  <c r="AM45" i="42"/>
  <c r="AJ5" i="20" s="1"/>
  <c r="AI5" i="20"/>
  <c r="AH4" i="20"/>
  <c r="AL44" i="42"/>
  <c r="AI3" i="20"/>
  <c r="AM43" i="42"/>
  <c r="AJ3" i="20" s="1"/>
  <c r="AK18" i="42"/>
  <c r="AG2" i="17"/>
  <c r="AH6" i="18"/>
  <c r="AL30" i="42"/>
  <c r="AM31" i="42"/>
  <c r="AJ7" i="18" s="1"/>
  <c r="AI7" i="18"/>
  <c r="AM27" i="42"/>
  <c r="AJ3" i="18" s="1"/>
  <c r="AI3" i="18"/>
  <c r="AH2" i="18"/>
  <c r="AL26" i="42"/>
  <c r="AI4" i="20" l="1"/>
  <c r="AM44" i="42"/>
  <c r="AJ4" i="20" s="1"/>
  <c r="AH2" i="17"/>
  <c r="AL18" i="42"/>
  <c r="AM47" i="42"/>
  <c r="AJ7" i="20" s="1"/>
  <c r="AI7" i="20"/>
  <c r="AM26" i="42"/>
  <c r="AJ2" i="18" s="1"/>
  <c r="AI2" i="18"/>
  <c r="AM30" i="42"/>
  <c r="AJ6" i="18" s="1"/>
  <c r="AI6" i="18"/>
  <c r="AM18" i="42" l="1"/>
  <c r="AJ2" i="17" s="1"/>
  <c r="AI2" i="17"/>
</calcChain>
</file>

<file path=xl/comments1.xml><?xml version="1.0" encoding="utf-8"?>
<comments xmlns="http://schemas.openxmlformats.org/spreadsheetml/2006/main">
  <authors>
    <author>Michael Wang</author>
    <author>ywu</author>
    <author>Jeongwoo Han</author>
    <author>jhan</author>
    <author>A Elgowainy</author>
  </authors>
  <commentList>
    <comment ref="B4" authorId="0" shapeId="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text>
        <r>
          <rPr>
            <sz val="8"/>
            <color indexed="81"/>
            <rFont val="Arial"/>
            <family val="2"/>
          </rPr>
          <t>Value here is from a TS look-up table. User should not change the value here.</t>
        </r>
        <r>
          <rPr>
            <sz val="9"/>
            <color indexed="81"/>
            <rFont val="Tahoma"/>
            <family val="2"/>
          </rPr>
          <t xml:space="preserve">
</t>
        </r>
      </text>
    </comment>
    <comment ref="G20" authorId="0" shapeId="0">
      <text>
        <r>
          <rPr>
            <sz val="8"/>
            <color indexed="81"/>
            <rFont val="Arial"/>
            <family val="2"/>
          </rPr>
          <t>Value here is from a TS look-up table. User should not change the value here.</t>
        </r>
        <r>
          <rPr>
            <sz val="9"/>
            <color indexed="81"/>
            <rFont val="Tahoma"/>
            <family val="2"/>
          </rPr>
          <t xml:space="preserve">
</t>
        </r>
      </text>
    </comment>
    <comment ref="G21" authorId="0" shapeId="0">
      <text>
        <r>
          <rPr>
            <sz val="8"/>
            <color indexed="81"/>
            <rFont val="Arial"/>
            <family val="2"/>
          </rPr>
          <t>Value here is from a TS look-up table. User should not change the value here.</t>
        </r>
        <r>
          <rPr>
            <sz val="9"/>
            <color indexed="81"/>
            <rFont val="Tahoma"/>
            <family val="2"/>
          </rPr>
          <t xml:space="preserve">
</t>
        </r>
      </text>
    </comment>
    <comment ref="G22" authorId="0" shapeId="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text>
        <r>
          <rPr>
            <sz val="9"/>
            <color indexed="81"/>
            <rFont val="Tahoma"/>
            <family val="2"/>
          </rPr>
          <t>For algae-based renewable diesel only</t>
        </r>
      </text>
    </comment>
    <comment ref="A63" authorId="3" shapeId="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text>
        <r>
          <rPr>
            <b/>
            <sz val="10"/>
            <color indexed="81"/>
            <rFont val="Tahoma"/>
            <family val="2"/>
          </rPr>
          <t>Btu per (short ton, as received)</t>
        </r>
        <r>
          <rPr>
            <sz val="10"/>
            <color indexed="81"/>
            <rFont val="Tahoma"/>
            <family val="2"/>
          </rPr>
          <t xml:space="preserve">
</t>
        </r>
      </text>
    </comment>
    <comment ref="A66" authorId="0" shapeId="0">
      <text>
        <r>
          <rPr>
            <sz val="8"/>
            <color indexed="81"/>
            <rFont val="Tahoma"/>
            <family val="2"/>
          </rPr>
          <t xml:space="preserve">As feedstock for coal-based H2 and FTD production pathways.
</t>
        </r>
      </text>
    </comment>
    <comment ref="B66" authorId="4" shapeId="0">
      <text>
        <r>
          <rPr>
            <b/>
            <sz val="10"/>
            <color indexed="81"/>
            <rFont val="Tahoma"/>
            <family val="2"/>
          </rPr>
          <t>Btu per (short ton, as received)
Moisture Content: 4.5% wt.</t>
        </r>
        <r>
          <rPr>
            <sz val="10"/>
            <color indexed="81"/>
            <rFont val="Tahoma"/>
            <family val="2"/>
          </rPr>
          <t xml:space="preserve">
</t>
        </r>
      </text>
    </comment>
    <comment ref="D66" authorId="3" shapeId="0">
      <text>
        <r>
          <rPr>
            <sz val="9"/>
            <color indexed="81"/>
            <rFont val="Tahoma"/>
            <family val="2"/>
          </rPr>
          <t>Based on EIA-423</t>
        </r>
      </text>
    </comment>
    <comment ref="F66" authorId="3" shapeId="0">
      <text>
        <r>
          <rPr>
            <sz val="9"/>
            <color indexed="81"/>
            <rFont val="Tahoma"/>
            <family val="2"/>
          </rPr>
          <t>Calculated from the USGS database (2006)</t>
        </r>
      </text>
    </comment>
    <comment ref="G66" authorId="3" shapeId="0">
      <text>
        <r>
          <rPr>
            <sz val="9"/>
            <color indexed="81"/>
            <rFont val="Tahoma"/>
            <family val="2"/>
          </rPr>
          <t>Based on EIA-423</t>
        </r>
      </text>
    </comment>
    <comment ref="I66" authorId="3" shapeId="0">
      <text>
        <r>
          <rPr>
            <sz val="9"/>
            <color indexed="81"/>
            <rFont val="Tahoma"/>
            <family val="2"/>
          </rPr>
          <t>Calculated from the USGS database (2006)</t>
        </r>
      </text>
    </comment>
    <comment ref="B67" authorId="4" shapeId="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text>
        <r>
          <rPr>
            <sz val="9"/>
            <color indexed="81"/>
            <rFont val="Tahoma"/>
            <family val="2"/>
          </rPr>
          <t>Based on EIA-423</t>
        </r>
      </text>
    </comment>
    <comment ref="F67" authorId="3" shapeId="0">
      <text>
        <r>
          <rPr>
            <sz val="9"/>
            <color indexed="81"/>
            <rFont val="Tahoma"/>
            <family val="2"/>
          </rPr>
          <t>Calculated from the USGS database (2006)</t>
        </r>
      </text>
    </comment>
    <comment ref="G67" authorId="3" shapeId="0">
      <text>
        <r>
          <rPr>
            <sz val="9"/>
            <color indexed="81"/>
            <rFont val="Tahoma"/>
            <family val="2"/>
          </rPr>
          <t>Based on EIA-423</t>
        </r>
      </text>
    </comment>
    <comment ref="I67" authorId="3" shapeId="0">
      <text>
        <r>
          <rPr>
            <sz val="9"/>
            <color indexed="81"/>
            <rFont val="Tahoma"/>
            <family val="2"/>
          </rPr>
          <t>Calculated from the USGS database (2006)</t>
        </r>
      </text>
    </comment>
    <comment ref="B68" authorId="4" shapeId="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text>
        <r>
          <rPr>
            <sz val="9"/>
            <color indexed="81"/>
            <rFont val="Tahoma"/>
            <family val="2"/>
          </rPr>
          <t>Based on EIA-423</t>
        </r>
      </text>
    </comment>
    <comment ref="F68" authorId="3" shapeId="0">
      <text>
        <r>
          <rPr>
            <sz val="9"/>
            <color indexed="81"/>
            <rFont val="Tahoma"/>
            <family val="2"/>
          </rPr>
          <t>Calculated from the USGS database (2006)</t>
        </r>
      </text>
    </comment>
    <comment ref="G68" authorId="3" shapeId="0">
      <text>
        <r>
          <rPr>
            <sz val="9"/>
            <color indexed="81"/>
            <rFont val="Tahoma"/>
            <family val="2"/>
          </rPr>
          <t>Based on EIA-423</t>
        </r>
      </text>
    </comment>
    <comment ref="I68" authorId="3" shapeId="0">
      <text>
        <r>
          <rPr>
            <sz val="9"/>
            <color indexed="81"/>
            <rFont val="Tahoma"/>
            <family val="2"/>
          </rPr>
          <t>Calculated from the USGS database (2006)</t>
        </r>
      </text>
    </comment>
    <comment ref="B69" authorId="4" shapeId="0">
      <text>
        <r>
          <rPr>
            <b/>
            <sz val="10"/>
            <color indexed="81"/>
            <rFont val="Tahoma"/>
            <family val="2"/>
          </rPr>
          <t>Btu per (short ton, as received)</t>
        </r>
        <r>
          <rPr>
            <sz val="10"/>
            <color indexed="81"/>
            <rFont val="Tahoma"/>
            <family val="2"/>
          </rPr>
          <t xml:space="preserve">
</t>
        </r>
      </text>
    </comment>
    <comment ref="D69" authorId="3" shapeId="0">
      <text>
        <r>
          <rPr>
            <sz val="9"/>
            <color indexed="81"/>
            <rFont val="Tahoma"/>
            <family val="2"/>
          </rPr>
          <t>Assumed to be the same as bituminous coal</t>
        </r>
      </text>
    </comment>
    <comment ref="F69" authorId="3" shapeId="0">
      <text>
        <r>
          <rPr>
            <sz val="9"/>
            <color indexed="81"/>
            <rFont val="Tahoma"/>
            <family val="2"/>
          </rPr>
          <t>Based on EIA-423</t>
        </r>
      </text>
    </comment>
    <comment ref="G69" authorId="3" shapeId="0">
      <text>
        <r>
          <rPr>
            <sz val="9"/>
            <color indexed="81"/>
            <rFont val="Tahoma"/>
            <family val="2"/>
          </rPr>
          <t>Based on EIA-423</t>
        </r>
      </text>
    </comment>
    <comment ref="I69" authorId="3" shapeId="0">
      <text>
        <r>
          <rPr>
            <sz val="9"/>
            <color indexed="81"/>
            <rFont val="Tahoma"/>
            <family val="2"/>
          </rPr>
          <t>Assumed to be the same as bituminous coal</t>
        </r>
      </text>
    </comment>
    <comment ref="B70" authorId="4" shapeId="0">
      <text>
        <r>
          <rPr>
            <b/>
            <sz val="10"/>
            <color indexed="81"/>
            <rFont val="Tahoma"/>
            <family val="2"/>
          </rPr>
          <t>Btu per (short ton, as received)</t>
        </r>
        <r>
          <rPr>
            <sz val="10"/>
            <color indexed="81"/>
            <rFont val="Tahoma"/>
            <family val="2"/>
          </rPr>
          <t xml:space="preserve">
</t>
        </r>
      </text>
    </comment>
    <comment ref="D70" authorId="3" shapeId="0">
      <text>
        <r>
          <rPr>
            <sz val="9"/>
            <color indexed="81"/>
            <rFont val="Tahoma"/>
            <family val="2"/>
          </rPr>
          <t>Based on EIA-423</t>
        </r>
      </text>
    </comment>
    <comment ref="F70" authorId="3" shapeId="0">
      <text>
        <r>
          <rPr>
            <sz val="9"/>
            <color indexed="81"/>
            <rFont val="Tahoma"/>
            <family val="2"/>
          </rPr>
          <t>Based on EIA-423</t>
        </r>
      </text>
    </comment>
    <comment ref="G70" authorId="3" shapeId="0">
      <text>
        <r>
          <rPr>
            <sz val="9"/>
            <color indexed="81"/>
            <rFont val="Tahoma"/>
            <family val="2"/>
          </rPr>
          <t>Assumed to be the same as lignite coal</t>
        </r>
      </text>
    </comment>
    <comment ref="I70" authorId="3" shapeId="0">
      <text>
        <r>
          <rPr>
            <sz val="9"/>
            <color indexed="81"/>
            <rFont val="Tahoma"/>
            <family val="2"/>
          </rPr>
          <t>Assumed to be the same as lignite coal</t>
        </r>
      </text>
    </comment>
    <comment ref="B71" authorId="4" shapeId="0">
      <text>
        <r>
          <rPr>
            <b/>
            <sz val="10"/>
            <color indexed="81"/>
            <rFont val="Tahoma"/>
            <family val="2"/>
          </rPr>
          <t>Btu per (short ton, as received)</t>
        </r>
        <r>
          <rPr>
            <sz val="10"/>
            <color indexed="81"/>
            <rFont val="Tahoma"/>
            <family val="2"/>
          </rPr>
          <t xml:space="preserve">
</t>
        </r>
      </text>
    </comment>
    <comment ref="D71" authorId="3" shapeId="0">
      <text>
        <r>
          <rPr>
            <sz val="9"/>
            <color indexed="81"/>
            <rFont val="Tahoma"/>
            <family val="2"/>
          </rPr>
          <t>Based on EIA-423</t>
        </r>
      </text>
    </comment>
    <comment ref="F71" authorId="3" shapeId="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text>
        <r>
          <rPr>
            <sz val="9"/>
            <color indexed="81"/>
            <rFont val="Tahoma"/>
            <family val="2"/>
          </rPr>
          <t>Based on EIA-423</t>
        </r>
      </text>
    </comment>
    <comment ref="I71" authorId="3" shapeId="0">
      <text>
        <r>
          <rPr>
            <sz val="9"/>
            <color indexed="81"/>
            <rFont val="Tahoma"/>
            <family val="2"/>
          </rPr>
          <t>Based on the ratio in the previous GREET</t>
        </r>
      </text>
    </comment>
    <comment ref="B72" authorId="4" shapeId="0">
      <text>
        <r>
          <rPr>
            <b/>
            <sz val="10"/>
            <color indexed="81"/>
            <rFont val="Tahoma"/>
            <family val="2"/>
          </rPr>
          <t>Btu per (short ton, as received)</t>
        </r>
        <r>
          <rPr>
            <sz val="10"/>
            <color indexed="81"/>
            <rFont val="Tahoma"/>
            <family val="2"/>
          </rPr>
          <t xml:space="preserve">
</t>
        </r>
      </text>
    </comment>
    <comment ref="D72" authorId="3" shapeId="0">
      <text>
        <r>
          <rPr>
            <sz val="9"/>
            <color indexed="81"/>
            <rFont val="Tahoma"/>
            <family val="2"/>
          </rPr>
          <t>Based on EIA-423</t>
        </r>
      </text>
    </comment>
    <comment ref="F72" authorId="3" shapeId="0">
      <text>
        <r>
          <rPr>
            <sz val="9"/>
            <color indexed="81"/>
            <rFont val="Tahoma"/>
            <family val="2"/>
          </rPr>
          <t>Based on EIA-423</t>
        </r>
      </text>
    </comment>
    <comment ref="G72" authorId="3" shapeId="0">
      <text>
        <r>
          <rPr>
            <sz val="9"/>
            <color indexed="81"/>
            <rFont val="Tahoma"/>
            <family val="2"/>
          </rPr>
          <t>Assumed to be the same as pet coke</t>
        </r>
      </text>
    </comment>
    <comment ref="I72" authorId="3" shapeId="0">
      <text>
        <r>
          <rPr>
            <sz val="9"/>
            <color indexed="81"/>
            <rFont val="Tahoma"/>
            <family val="2"/>
          </rPr>
          <t>Assumed to be the same as pet coke</t>
        </r>
      </text>
    </comment>
    <comment ref="B73" authorId="4" shapeId="0">
      <text>
        <r>
          <rPr>
            <b/>
            <sz val="10"/>
            <color indexed="81"/>
            <rFont val="Tahoma"/>
            <family val="2"/>
          </rPr>
          <t>Btu per (short ton, as received)</t>
        </r>
        <r>
          <rPr>
            <sz val="10"/>
            <color indexed="81"/>
            <rFont val="Tahoma"/>
            <family val="2"/>
          </rPr>
          <t xml:space="preserve">
</t>
        </r>
      </text>
    </comment>
    <comment ref="B74" authorId="4" shapeId="0">
      <text>
        <r>
          <rPr>
            <b/>
            <sz val="10"/>
            <color indexed="81"/>
            <rFont val="Tahoma"/>
            <family val="2"/>
          </rPr>
          <t>Btu per (short ton, dry matter)</t>
        </r>
        <r>
          <rPr>
            <sz val="10"/>
            <color indexed="81"/>
            <rFont val="Tahoma"/>
            <family val="2"/>
          </rPr>
          <t xml:space="preserve">
</t>
        </r>
      </text>
    </comment>
    <comment ref="B76" authorId="4" shapeId="0">
      <text>
        <r>
          <rPr>
            <b/>
            <sz val="10"/>
            <color indexed="81"/>
            <rFont val="Tahoma"/>
            <family val="2"/>
          </rPr>
          <t>Btu per (short ton, dry matter)</t>
        </r>
        <r>
          <rPr>
            <sz val="10"/>
            <color indexed="81"/>
            <rFont val="Tahoma"/>
            <family val="2"/>
          </rPr>
          <t xml:space="preserve">
</t>
        </r>
      </text>
    </comment>
    <comment ref="B77" authorId="4" shapeId="0">
      <text>
        <r>
          <rPr>
            <b/>
            <sz val="10"/>
            <color indexed="81"/>
            <rFont val="Tahoma"/>
            <family val="2"/>
          </rPr>
          <t>Btu per (short ton, dry matter)</t>
        </r>
        <r>
          <rPr>
            <sz val="10"/>
            <color indexed="81"/>
            <rFont val="Tahoma"/>
            <family val="2"/>
          </rPr>
          <t xml:space="preserve">
</t>
        </r>
      </text>
    </comment>
    <comment ref="B78" authorId="4" shapeId="0">
      <text>
        <r>
          <rPr>
            <b/>
            <sz val="10"/>
            <color indexed="81"/>
            <rFont val="Tahoma"/>
            <family val="2"/>
          </rPr>
          <t>Btu per (short ton, dry matter)</t>
        </r>
        <r>
          <rPr>
            <sz val="10"/>
            <color indexed="81"/>
            <rFont val="Tahoma"/>
            <family val="2"/>
          </rPr>
          <t xml:space="preserve">
</t>
        </r>
      </text>
    </comment>
    <comment ref="B79" authorId="4" shapeId="0">
      <text>
        <r>
          <rPr>
            <b/>
            <sz val="10"/>
            <color indexed="81"/>
            <rFont val="Tahoma"/>
            <family val="2"/>
          </rPr>
          <t>Btu per (short ton, dry matter)</t>
        </r>
        <r>
          <rPr>
            <sz val="10"/>
            <color indexed="81"/>
            <rFont val="Tahoma"/>
            <family val="2"/>
          </rPr>
          <t xml:space="preserve">
</t>
        </r>
      </text>
    </comment>
    <comment ref="B80" authorId="4" shapeId="0">
      <text>
        <r>
          <rPr>
            <b/>
            <sz val="10"/>
            <color indexed="81"/>
            <rFont val="Tahoma"/>
            <family val="2"/>
          </rPr>
          <t>Btu per (short ton, dry matter)</t>
        </r>
        <r>
          <rPr>
            <sz val="10"/>
            <color indexed="81"/>
            <rFont val="Tahoma"/>
            <family val="2"/>
          </rPr>
          <t xml:space="preserve">
</t>
        </r>
      </text>
    </comment>
    <comment ref="B81" authorId="4" shapeId="0">
      <text>
        <r>
          <rPr>
            <b/>
            <sz val="10"/>
            <color indexed="81"/>
            <rFont val="Tahoma"/>
            <family val="2"/>
          </rPr>
          <t>Btu per (short ton, dry matter)</t>
        </r>
        <r>
          <rPr>
            <sz val="10"/>
            <color indexed="81"/>
            <rFont val="Tahoma"/>
            <family val="2"/>
          </rPr>
          <t xml:space="preserve">
</t>
        </r>
      </text>
    </comment>
    <comment ref="B82" authorId="4" shapeId="0">
      <text>
        <r>
          <rPr>
            <b/>
            <sz val="10"/>
            <color indexed="81"/>
            <rFont val="Tahoma"/>
            <family val="2"/>
          </rPr>
          <t>Btu per (short ton, dry matter)</t>
        </r>
        <r>
          <rPr>
            <sz val="10"/>
            <color indexed="81"/>
            <rFont val="Tahoma"/>
            <family val="2"/>
          </rPr>
          <t xml:space="preserve">
</t>
        </r>
      </text>
    </comment>
    <comment ref="B83" authorId="4" shapeId="0">
      <text>
        <r>
          <rPr>
            <b/>
            <sz val="10"/>
            <color indexed="81"/>
            <rFont val="Tahoma"/>
            <family val="2"/>
          </rPr>
          <t>Btu per (short ton, as received)</t>
        </r>
        <r>
          <rPr>
            <sz val="10"/>
            <color indexed="81"/>
            <rFont val="Tahoma"/>
            <family val="2"/>
          </rPr>
          <t xml:space="preserve">
</t>
        </r>
      </text>
    </comment>
    <comment ref="B84" authorId="4" shapeId="0">
      <text>
        <r>
          <rPr>
            <b/>
            <sz val="10"/>
            <color indexed="81"/>
            <rFont val="Tahoma"/>
            <family val="2"/>
          </rPr>
          <t>Btu per (short ton, as received)</t>
        </r>
        <r>
          <rPr>
            <sz val="10"/>
            <color indexed="81"/>
            <rFont val="Tahoma"/>
            <family val="2"/>
          </rPr>
          <t xml:space="preserve">
</t>
        </r>
      </text>
    </comment>
    <comment ref="B85" authorId="4" shapeId="0">
      <text>
        <r>
          <rPr>
            <b/>
            <sz val="10"/>
            <color indexed="81"/>
            <rFont val="Tahoma"/>
            <family val="2"/>
          </rPr>
          <t>Btu per (short ton, as received)</t>
        </r>
        <r>
          <rPr>
            <sz val="10"/>
            <color indexed="81"/>
            <rFont val="Tahoma"/>
            <family val="2"/>
          </rPr>
          <t xml:space="preserve">
</t>
        </r>
      </text>
    </comment>
    <comment ref="B86" authorId="4" shapeId="0">
      <text>
        <r>
          <rPr>
            <b/>
            <sz val="10"/>
            <color indexed="81"/>
            <rFont val="Tahoma"/>
            <family val="2"/>
          </rPr>
          <t>Btu per (short ton, as received)</t>
        </r>
        <r>
          <rPr>
            <sz val="10"/>
            <color indexed="81"/>
            <rFont val="Tahoma"/>
            <family val="2"/>
          </rPr>
          <t xml:space="preserve">
</t>
        </r>
      </text>
    </comment>
    <comment ref="B87" authorId="4" shapeId="0">
      <text>
        <r>
          <rPr>
            <b/>
            <sz val="10"/>
            <color indexed="81"/>
            <rFont val="Tahoma"/>
            <family val="2"/>
          </rPr>
          <t>Btu per (short ton, dry matter)</t>
        </r>
        <r>
          <rPr>
            <sz val="10"/>
            <color indexed="81"/>
            <rFont val="Tahoma"/>
            <family val="2"/>
          </rPr>
          <t xml:space="preserve">
</t>
        </r>
      </text>
    </comment>
    <comment ref="B88" authorId="4" shapeId="0">
      <text>
        <r>
          <rPr>
            <b/>
            <sz val="10"/>
            <color indexed="81"/>
            <rFont val="Tahoma"/>
            <family val="2"/>
          </rPr>
          <t>Btu per (short ton, dry matter)</t>
        </r>
        <r>
          <rPr>
            <sz val="10"/>
            <color indexed="81"/>
            <rFont val="Tahoma"/>
            <family val="2"/>
          </rPr>
          <t xml:space="preserve">
</t>
        </r>
      </text>
    </comment>
    <comment ref="A90" authorId="0" shapeId="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<sst xmlns="http://schemas.openxmlformats.org/spreadsheetml/2006/main" count="1874" uniqueCount="662">
  <si>
    <t>BIFUbC BAU Industrial Fuel Use before CCS</t>
  </si>
  <si>
    <t>Sources:</t>
  </si>
  <si>
    <t>http://petroleum.nic.in/sites/default/files/pngstat_1617r.pdf</t>
  </si>
  <si>
    <t>Fuel</t>
  </si>
  <si>
    <t>Industry</t>
  </si>
  <si>
    <t>Aluminium</t>
  </si>
  <si>
    <t>Cement</t>
  </si>
  <si>
    <t>Chemicals</t>
  </si>
  <si>
    <t>Year</t>
  </si>
  <si>
    <t>Electricity</t>
  </si>
  <si>
    <t>Textile</t>
  </si>
  <si>
    <t>Total</t>
  </si>
  <si>
    <t>-</t>
  </si>
  <si>
    <t>Cement and other carbonate use (BTU)</t>
  </si>
  <si>
    <t>Natural gas and petroleum systems (BTU)</t>
  </si>
  <si>
    <t>Iron and steel (BTU)</t>
  </si>
  <si>
    <t>Chemicals (BTU)</t>
  </si>
  <si>
    <t>Mining (BTU)</t>
  </si>
  <si>
    <t>Waste management (BTU)</t>
  </si>
  <si>
    <t>Agriculture (BTU)</t>
  </si>
  <si>
    <t>Other industries (BTU)</t>
  </si>
  <si>
    <t>Agriculture</t>
  </si>
  <si>
    <t>Others</t>
  </si>
  <si>
    <t>Demand by vector = Total × split by vector</t>
  </si>
  <si>
    <t>V.01</t>
  </si>
  <si>
    <t>Electricity (delivered to end user)</t>
  </si>
  <si>
    <t>TWh</t>
  </si>
  <si>
    <t>Fertilizer</t>
  </si>
  <si>
    <t>Iron and Steel</t>
  </si>
  <si>
    <t>Chlor Alkali</t>
  </si>
  <si>
    <t>Fuel Demand</t>
  </si>
  <si>
    <t>V.03</t>
  </si>
  <si>
    <t>Solid hydrocarbons</t>
  </si>
  <si>
    <t>V.04</t>
  </si>
  <si>
    <t>Liquid hydrocarbons</t>
  </si>
  <si>
    <t>V.05</t>
  </si>
  <si>
    <t>Gaseous hydrocarbons</t>
  </si>
  <si>
    <t>Iron and steel</t>
  </si>
  <si>
    <t>Pulp and paper</t>
  </si>
  <si>
    <r>
      <rPr>
        <b/>
        <sz val="12"/>
        <rFont val="Calibri"/>
        <family val="2"/>
      </rPr>
      <t>Table 5: Fuels consumed in the factory sector by type of fuel for each 4-digit industry class (NIC-2008)</t>
    </r>
  </si>
  <si>
    <r>
      <rPr>
        <b/>
        <sz val="12"/>
        <rFont val="Calibri"/>
        <family val="2"/>
      </rPr>
      <t>for all-India</t>
    </r>
  </si>
  <si>
    <r>
      <rPr>
        <b/>
        <i/>
        <sz val="10"/>
        <rFont val="Calibri"/>
        <family val="2"/>
      </rPr>
      <t>All-India</t>
    </r>
  </si>
  <si>
    <r>
      <rPr>
        <i/>
        <sz val="10"/>
        <rFont val="Lucida Sans"/>
        <family val="2"/>
      </rPr>
      <t>(Value figures in ` Thousand)</t>
    </r>
  </si>
  <si>
    <r>
      <rPr>
        <b/>
        <i/>
        <sz val="10"/>
        <rFont val="Calibri"/>
        <family val="2"/>
      </rPr>
      <t>Industry (4-digit code)</t>
    </r>
  </si>
  <si>
    <r>
      <rPr>
        <b/>
        <i/>
        <sz val="10"/>
        <rFont val="Calibri"/>
        <family val="2"/>
      </rPr>
      <t>Type of fuel</t>
    </r>
  </si>
  <si>
    <r>
      <rPr>
        <b/>
        <i/>
        <sz val="10"/>
        <rFont val="Calibri"/>
        <family val="2"/>
      </rPr>
      <t>Coal</t>
    </r>
  </si>
  <si>
    <r>
      <rPr>
        <b/>
        <i/>
        <sz val="10"/>
        <rFont val="Calibri"/>
        <family val="2"/>
      </rPr>
      <t>Electricity Purchased</t>
    </r>
  </si>
  <si>
    <r>
      <rPr>
        <b/>
        <i/>
        <sz val="10"/>
        <rFont val="Calibri"/>
        <family val="2"/>
      </rPr>
      <t>Pertrolium Products</t>
    </r>
  </si>
  <si>
    <r>
      <rPr>
        <b/>
        <i/>
        <sz val="10"/>
        <rFont val="Calibri"/>
        <family val="2"/>
      </rPr>
      <t>Other Fuels</t>
    </r>
  </si>
  <si>
    <r>
      <rPr>
        <b/>
        <i/>
        <sz val="10"/>
        <rFont val="Calibri"/>
        <family val="2"/>
      </rPr>
      <t>Total</t>
    </r>
  </si>
  <si>
    <r>
      <rPr>
        <b/>
        <i/>
        <sz val="10"/>
        <rFont val="Calibri"/>
        <family val="2"/>
      </rPr>
      <t>Quantity Th. Tonne</t>
    </r>
  </si>
  <si>
    <r>
      <rPr>
        <b/>
        <i/>
        <sz val="10"/>
        <rFont val="Calibri"/>
        <family val="2"/>
      </rPr>
      <t>Value</t>
    </r>
  </si>
  <si>
    <r>
      <rPr>
        <b/>
        <i/>
        <sz val="10"/>
        <rFont val="Calibri"/>
        <family val="2"/>
      </rPr>
      <t>Quantity Th. Kwh.</t>
    </r>
  </si>
  <si>
    <r>
      <rPr>
        <sz val="10"/>
        <rFont val="Calibri"/>
        <family val="2"/>
      </rPr>
      <t>Others</t>
    </r>
  </si>
  <si>
    <r>
      <rPr>
        <b/>
        <i/>
        <sz val="10"/>
        <rFont val="Calibri"/>
        <family val="2"/>
      </rPr>
      <t>All</t>
    </r>
  </si>
  <si>
    <t>Natural gas</t>
  </si>
  <si>
    <t>Mining</t>
  </si>
  <si>
    <t>Waste</t>
  </si>
  <si>
    <t>05101</t>
  </si>
  <si>
    <t>09900</t>
  </si>
  <si>
    <t>06101</t>
  </si>
  <si>
    <t>06202</t>
  </si>
  <si>
    <t>01111</t>
  </si>
  <si>
    <t>01700</t>
  </si>
  <si>
    <t>From</t>
  </si>
  <si>
    <t>To</t>
  </si>
  <si>
    <t>Coal</t>
  </si>
  <si>
    <t>Chosen</t>
  </si>
  <si>
    <t>Electricity (MWh)</t>
  </si>
  <si>
    <t>Natural Gas and Petroleum System</t>
  </si>
  <si>
    <t>Coal (thousand tonnes)</t>
  </si>
  <si>
    <t>Sector Codes</t>
  </si>
  <si>
    <t>Other</t>
  </si>
  <si>
    <r>
      <rPr>
        <b/>
        <sz val="12"/>
        <color rgb="FFFFFFFF"/>
        <rFont val="Calibri"/>
        <family val="2"/>
      </rPr>
      <t>V.4 Sector-wise Consumption (end use) of Liquefied Petroleum Gas (LPG)</t>
    </r>
  </si>
  <si>
    <r>
      <rPr>
        <sz val="9"/>
        <color rgb="FF231F20"/>
        <rFont val="Calibri"/>
        <family val="2"/>
      </rPr>
      <t>( in '000' Tonnes)</t>
    </r>
  </si>
  <si>
    <r>
      <rPr>
        <b/>
        <sz val="9"/>
        <color rgb="FF231F20"/>
        <rFont val="Calibri"/>
        <family val="2"/>
      </rPr>
      <t>Sector</t>
    </r>
  </si>
  <si>
    <r>
      <rPr>
        <b/>
        <sz val="9"/>
        <color rgb="FF231F20"/>
        <rFont val="Calibri"/>
        <family val="2"/>
      </rPr>
      <t>2010-11</t>
    </r>
  </si>
  <si>
    <r>
      <rPr>
        <b/>
        <sz val="9"/>
        <color rgb="FF231F20"/>
        <rFont val="Calibri"/>
        <family val="2"/>
      </rPr>
      <t>2011-12</t>
    </r>
  </si>
  <si>
    <r>
      <rPr>
        <b/>
        <sz val="9"/>
        <color rgb="FF231F20"/>
        <rFont val="Calibri"/>
        <family val="2"/>
      </rPr>
      <t>2012-13</t>
    </r>
  </si>
  <si>
    <r>
      <rPr>
        <b/>
        <sz val="9"/>
        <color rgb="FF231F20"/>
        <rFont val="Calibri"/>
        <family val="2"/>
      </rPr>
      <t>2013-14</t>
    </r>
  </si>
  <si>
    <r>
      <rPr>
        <b/>
        <sz val="9"/>
        <color rgb="FF231F20"/>
        <rFont val="Calibri"/>
        <family val="2"/>
      </rPr>
      <t>2014-15</t>
    </r>
  </si>
  <si>
    <r>
      <rPr>
        <b/>
        <sz val="9"/>
        <color rgb="FF231F20"/>
        <rFont val="Calibri"/>
        <family val="2"/>
      </rPr>
      <t>2015-16</t>
    </r>
  </si>
  <si>
    <r>
      <rPr>
        <b/>
        <sz val="9"/>
        <color rgb="FF231F20"/>
        <rFont val="Calibri"/>
        <family val="2"/>
      </rPr>
      <t>2016-17 (P)</t>
    </r>
  </si>
  <si>
    <r>
      <rPr>
        <sz val="9"/>
        <color rgb="FF231F20"/>
        <rFont val="Calibri"/>
        <family val="2"/>
      </rPr>
      <t>Domestic Distribution</t>
    </r>
  </si>
  <si>
    <r>
      <rPr>
        <sz val="9"/>
        <color rgb="FF231F20"/>
        <rFont val="Calibri"/>
        <family val="2"/>
      </rPr>
      <t>Non-Domestic/ Industry/ Commercial</t>
    </r>
  </si>
  <si>
    <r>
      <rPr>
        <sz val="9"/>
        <color rgb="FF231F20"/>
        <rFont val="Calibri"/>
        <family val="2"/>
      </rPr>
      <t>Transport</t>
    </r>
  </si>
  <si>
    <r>
      <rPr>
        <sz val="9"/>
        <color rgb="FF231F20"/>
        <rFont val="Calibri"/>
        <family val="2"/>
      </rPr>
      <t>(i)</t>
    </r>
  </si>
  <si>
    <r>
      <rPr>
        <sz val="9"/>
        <color rgb="FF231F20"/>
        <rFont val="Calibri"/>
        <family val="2"/>
      </rPr>
      <t>Auto LPG</t>
    </r>
  </si>
  <si>
    <r>
      <rPr>
        <sz val="9"/>
        <color rgb="FF231F20"/>
        <rFont val="Calibri"/>
        <family val="2"/>
      </rPr>
      <t>(ii)</t>
    </r>
  </si>
  <si>
    <r>
      <rPr>
        <sz val="9"/>
        <color rgb="FF231F20"/>
        <rFont val="Calibri"/>
        <family val="2"/>
      </rPr>
      <t>Railways</t>
    </r>
  </si>
  <si>
    <r>
      <rPr>
        <sz val="9"/>
        <color rgb="FF231F20"/>
        <rFont val="Calibri"/>
        <family val="2"/>
      </rPr>
      <t>Power Generation</t>
    </r>
  </si>
  <si>
    <r>
      <rPr>
        <sz val="9"/>
        <color rgb="FF231F20"/>
        <rFont val="Calibri"/>
        <family val="2"/>
      </rPr>
      <t>Agriculture Sector</t>
    </r>
  </si>
  <si>
    <r>
      <rPr>
        <sz val="9"/>
        <color rgb="FF231F20"/>
        <rFont val="Calibri"/>
        <family val="2"/>
      </rPr>
      <t>Mining</t>
    </r>
  </si>
  <si>
    <r>
      <rPr>
        <sz val="9"/>
        <color rgb="FF231F20"/>
        <rFont val="Calibri"/>
        <family val="2"/>
      </rPr>
      <t>Manufacturing (Bulk LPG)</t>
    </r>
  </si>
  <si>
    <r>
      <rPr>
        <sz val="9"/>
        <color rgb="FF231F20"/>
        <rFont val="Calibri"/>
        <family val="2"/>
      </rPr>
      <t>Chemicals</t>
    </r>
  </si>
  <si>
    <r>
      <rPr>
        <sz val="9"/>
        <color rgb="FF231F20"/>
        <rFont val="Calibri"/>
        <family val="2"/>
      </rPr>
      <t>Engineering</t>
    </r>
  </si>
  <si>
    <r>
      <rPr>
        <sz val="9"/>
        <color rgb="FF231F20"/>
        <rFont val="Calibri"/>
        <family val="2"/>
      </rPr>
      <t>(iii)</t>
    </r>
  </si>
  <si>
    <r>
      <rPr>
        <sz val="9"/>
        <color rgb="FF231F20"/>
        <rFont val="Calibri"/>
        <family val="2"/>
      </rPr>
      <t>Electronics</t>
    </r>
  </si>
  <si>
    <r>
      <rPr>
        <sz val="9"/>
        <color rgb="FF231F20"/>
        <rFont val="Calibri"/>
        <family val="2"/>
      </rPr>
      <t>(iv)</t>
    </r>
  </si>
  <si>
    <r>
      <rPr>
        <sz val="9"/>
        <color rgb="FF231F20"/>
        <rFont val="Calibri"/>
        <family val="2"/>
      </rPr>
      <t>Mechanical</t>
    </r>
  </si>
  <si>
    <r>
      <rPr>
        <sz val="9"/>
        <color rgb="FF231F20"/>
        <rFont val="Calibri"/>
        <family val="2"/>
      </rPr>
      <t>(v)</t>
    </r>
  </si>
  <si>
    <r>
      <rPr>
        <sz val="9"/>
        <color rgb="FF231F20"/>
        <rFont val="Calibri"/>
        <family val="2"/>
      </rPr>
      <t>Metallurgical</t>
    </r>
  </si>
  <si>
    <r>
      <rPr>
        <sz val="9"/>
        <color rgb="FF231F20"/>
        <rFont val="Calibri"/>
        <family val="2"/>
      </rPr>
      <t>(vi)</t>
    </r>
  </si>
  <si>
    <r>
      <rPr>
        <sz val="9"/>
        <color rgb="FF231F20"/>
        <rFont val="Calibri"/>
        <family val="2"/>
      </rPr>
      <t>Textiles</t>
    </r>
  </si>
  <si>
    <r>
      <rPr>
        <sz val="9"/>
        <color rgb="FF231F20"/>
        <rFont val="Calibri"/>
        <family val="2"/>
      </rPr>
      <t>(vii)</t>
    </r>
  </si>
  <si>
    <r>
      <rPr>
        <sz val="9"/>
        <color rgb="FF231F20"/>
        <rFont val="Calibri"/>
        <family val="2"/>
      </rPr>
      <t>Other Consumer/ Industrial Goods</t>
    </r>
  </si>
  <si>
    <r>
      <rPr>
        <sz val="9"/>
        <color rgb="FF231F20"/>
        <rFont val="Calibri"/>
        <family val="2"/>
      </rPr>
      <t>Resellers/Retail</t>
    </r>
  </si>
  <si>
    <r>
      <rPr>
        <sz val="9"/>
        <color rgb="FF231F20"/>
        <rFont val="Calibri"/>
        <family val="2"/>
      </rPr>
      <t>*</t>
    </r>
  </si>
  <si>
    <r>
      <rPr>
        <sz val="9"/>
        <color rgb="FF231F20"/>
        <rFont val="Calibri"/>
        <family val="2"/>
      </rPr>
      <t>Miscellaneous (Bulk)</t>
    </r>
  </si>
  <si>
    <r>
      <rPr>
        <b/>
        <sz val="9"/>
        <color rgb="FF231F20"/>
        <rFont val="Calibri"/>
        <family val="2"/>
      </rPr>
      <t>Total Sales</t>
    </r>
  </si>
  <si>
    <r>
      <rPr>
        <sz val="9"/>
        <color rgb="FF231F20"/>
        <rFont val="Calibri"/>
        <family val="2"/>
      </rPr>
      <t>Pvt Imports</t>
    </r>
  </si>
  <si>
    <r>
      <rPr>
        <b/>
        <sz val="9"/>
        <color rgb="FF231F20"/>
        <rFont val="Calibri"/>
        <family val="2"/>
      </rPr>
      <t>Total Consumption</t>
    </r>
  </si>
  <si>
    <r>
      <rPr>
        <sz val="9"/>
        <color rgb="FF231F20"/>
        <rFont val="Calibri"/>
        <family val="2"/>
      </rPr>
      <t>*: Included in Miscellaneous                                                                                                                                                 P : Provisional</t>
    </r>
  </si>
  <si>
    <r>
      <rPr>
        <sz val="9"/>
        <color rgb="FF231F20"/>
        <rFont val="Calibri"/>
        <family val="2"/>
      </rPr>
      <t>Source: Petroleum Planning &amp; Analysis Cell.</t>
    </r>
  </si>
  <si>
    <r>
      <rPr>
        <b/>
        <sz val="12"/>
        <color rgb="FFFFFFFF"/>
        <rFont val="Calibri"/>
        <family val="2"/>
      </rPr>
      <t>V.5 Sector-wise Consumption (end use) of Naphtha</t>
    </r>
  </si>
  <si>
    <r>
      <rPr>
        <sz val="9"/>
        <color rgb="FF231F20"/>
        <rFont val="Calibri"/>
        <family val="2"/>
      </rPr>
      <t>Fertilizers Sector</t>
    </r>
  </si>
  <si>
    <r>
      <rPr>
        <sz val="9"/>
        <color rgb="FF231F20"/>
        <rFont val="Calibri"/>
        <family val="2"/>
      </rPr>
      <t>Petrochemicals Sector</t>
    </r>
  </si>
  <si>
    <r>
      <rPr>
        <sz val="9"/>
        <color rgb="FF231F20"/>
        <rFont val="Calibri"/>
        <family val="2"/>
      </rPr>
      <t>Power Sector</t>
    </r>
  </si>
  <si>
    <r>
      <rPr>
        <sz val="9"/>
        <color rgb="FF231F20"/>
        <rFont val="Calibri"/>
        <family val="2"/>
      </rPr>
      <t>Steel Plants</t>
    </r>
  </si>
  <si>
    <r>
      <rPr>
        <sz val="9"/>
        <color rgb="FF231F20"/>
        <rFont val="Calibri"/>
        <family val="2"/>
      </rPr>
      <t>Others</t>
    </r>
  </si>
  <si>
    <r>
      <rPr>
        <sz val="9"/>
        <color rgb="FF231F20"/>
        <rFont val="Calibri"/>
        <family val="2"/>
      </rPr>
      <t>P : Provisional</t>
    </r>
  </si>
  <si>
    <r>
      <rPr>
        <b/>
        <sz val="12"/>
        <color rgb="FFFFFFFF"/>
        <rFont val="Calibri"/>
        <family val="2"/>
      </rPr>
      <t>V.7 Sector-wise Consumption (end use) of High Speed Diesel Oil</t>
    </r>
  </si>
  <si>
    <r>
      <rPr>
        <sz val="9"/>
        <color rgb="FF231F20"/>
        <rFont val="Calibri"/>
        <family val="2"/>
      </rPr>
      <t>Road Transport</t>
    </r>
  </si>
  <si>
    <r>
      <rPr>
        <sz val="9"/>
        <color rgb="FF231F20"/>
        <rFont val="Calibri"/>
        <family val="2"/>
      </rPr>
      <t>Aviation</t>
    </r>
  </si>
  <si>
    <r>
      <rPr>
        <sz val="9"/>
        <color rgb="FF231F20"/>
        <rFont val="Calibri"/>
        <family val="2"/>
      </rPr>
      <t>Shipping</t>
    </r>
  </si>
  <si>
    <r>
      <rPr>
        <sz val="9"/>
        <color rgb="FF231F20"/>
        <rFont val="Calibri"/>
        <family val="2"/>
      </rPr>
      <t>Agriculture</t>
    </r>
  </si>
  <si>
    <r>
      <rPr>
        <sz val="9"/>
        <color rgb="FF231F20"/>
        <rFont val="Calibri"/>
        <family val="2"/>
      </rPr>
      <t>Mining &amp; Quarrying</t>
    </r>
  </si>
  <si>
    <r>
      <rPr>
        <sz val="9"/>
        <color rgb="FF231F20"/>
        <rFont val="Calibri"/>
        <family val="2"/>
      </rPr>
      <t>Manufacture Industry</t>
    </r>
  </si>
  <si>
    <r>
      <rPr>
        <sz val="9"/>
        <color rgb="FF231F20"/>
        <rFont val="Calibri"/>
        <family val="2"/>
      </rPr>
      <t>Iron &amp; Steel(Metallurgy)</t>
    </r>
  </si>
  <si>
    <r>
      <rPr>
        <sz val="9"/>
        <color rgb="FF231F20"/>
        <rFont val="Calibri"/>
        <family val="2"/>
      </rPr>
      <t>Textile</t>
    </r>
  </si>
  <si>
    <r>
      <rPr>
        <sz val="9"/>
        <color rgb="FF231F20"/>
        <rFont val="Calibri"/>
        <family val="2"/>
      </rPr>
      <t>Cement</t>
    </r>
  </si>
  <si>
    <r>
      <rPr>
        <sz val="9"/>
        <color rgb="FF231F20"/>
        <rFont val="Calibri"/>
        <family val="2"/>
      </rPr>
      <t>Ceramic &amp; Glass</t>
    </r>
  </si>
  <si>
    <r>
      <rPr>
        <sz val="9"/>
        <color rgb="FF231F20"/>
        <rFont val="Calibri"/>
        <family val="2"/>
      </rPr>
      <t>Chemicals &amp; Allied</t>
    </r>
  </si>
  <si>
    <r>
      <rPr>
        <sz val="9"/>
        <color rgb="FF231F20"/>
        <rFont val="Calibri"/>
        <family val="2"/>
      </rPr>
      <t>Aluminium</t>
    </r>
  </si>
  <si>
    <r>
      <rPr>
        <sz val="9"/>
        <color rgb="FF231F20"/>
        <rFont val="Calibri"/>
        <family val="2"/>
      </rPr>
      <t>Civil Engineering</t>
    </r>
  </si>
  <si>
    <r>
      <rPr>
        <sz val="9"/>
        <color rgb="FF231F20"/>
        <rFont val="Calibri"/>
        <family val="2"/>
      </rPr>
      <t>(viii)</t>
    </r>
  </si>
  <si>
    <r>
      <rPr>
        <sz val="9"/>
        <color rgb="FF231F20"/>
        <rFont val="Calibri"/>
        <family val="2"/>
      </rPr>
      <t>Elec./Electronics</t>
    </r>
  </si>
  <si>
    <r>
      <rPr>
        <sz val="9"/>
        <color rgb="FF231F20"/>
        <rFont val="Calibri"/>
        <family val="2"/>
      </rPr>
      <t>(ix)</t>
    </r>
  </si>
  <si>
    <r>
      <rPr>
        <sz val="9"/>
        <color rgb="FF231F20"/>
        <rFont val="Calibri"/>
        <family val="2"/>
      </rPr>
      <t>(x)</t>
    </r>
  </si>
  <si>
    <r>
      <rPr>
        <sz val="9"/>
        <color rgb="FF231F20"/>
        <rFont val="Calibri"/>
        <family val="2"/>
      </rPr>
      <t>Fertilizers</t>
    </r>
  </si>
  <si>
    <r>
      <rPr>
        <sz val="9"/>
        <color rgb="FF231F20"/>
        <rFont val="Calibri"/>
        <family val="2"/>
      </rPr>
      <t>(xi)</t>
    </r>
  </si>
  <si>
    <r>
      <rPr>
        <sz val="9"/>
        <color rgb="FF231F20"/>
        <rFont val="Calibri"/>
        <family val="2"/>
      </rPr>
      <t>Miscellaneous</t>
    </r>
  </si>
  <si>
    <r>
      <rPr>
        <b/>
        <sz val="9"/>
        <color rgb="FF231F20"/>
        <rFont val="Calibri"/>
        <family val="2"/>
      </rPr>
      <t>Total</t>
    </r>
  </si>
  <si>
    <r>
      <rPr>
        <b/>
        <sz val="12"/>
        <color rgb="FFFFFFFF"/>
        <rFont val="Calibri"/>
        <family val="2"/>
      </rPr>
      <t>V.8 Sector-wise Consumption (end use) of Light Diesel Oil (LDO)</t>
    </r>
  </si>
  <si>
    <r>
      <rPr>
        <b/>
        <sz val="9"/>
        <color rgb="FF231F20"/>
        <rFont val="Calibri"/>
        <family val="2"/>
      </rPr>
      <t>LDO</t>
    </r>
  </si>
  <si>
    <r>
      <rPr>
        <sz val="9"/>
        <color rgb="FF231F20"/>
        <rFont val="Calibri"/>
        <family val="2"/>
      </rPr>
      <t>Textile &amp; Fibre</t>
    </r>
  </si>
  <si>
    <r>
      <rPr>
        <sz val="9"/>
        <color rgb="FF231F20"/>
        <rFont val="Calibri"/>
        <family val="2"/>
      </rPr>
      <t>Resellers</t>
    </r>
  </si>
  <si>
    <r>
      <rPr>
        <b/>
        <sz val="12"/>
        <color rgb="FFFFFFFF"/>
        <rFont val="Calibri"/>
        <family val="2"/>
      </rPr>
      <t>V.9 Sector-wise Consumption (end use) of Furnace Oil</t>
    </r>
  </si>
  <si>
    <r>
      <rPr>
        <b/>
        <sz val="9"/>
        <color rgb="FF231F20"/>
        <rFont val="Calibri"/>
        <family val="2"/>
      </rPr>
      <t>Transport</t>
    </r>
  </si>
  <si>
    <r>
      <rPr>
        <b/>
        <sz val="9"/>
        <color rgb="FF231F20"/>
        <rFont val="Calibri"/>
        <family val="2"/>
      </rPr>
      <t>Road Transport</t>
    </r>
  </si>
  <si>
    <r>
      <rPr>
        <sz val="9"/>
        <color rgb="FF231F20"/>
        <rFont val="Calibri"/>
        <family val="2"/>
      </rPr>
      <t>Other Transport (incl. Agri. Retail Trade)</t>
    </r>
  </si>
  <si>
    <r>
      <rPr>
        <sz val="9"/>
        <color rgb="FF231F20"/>
        <rFont val="Calibri"/>
        <family val="2"/>
      </rPr>
      <t>Manufacturing Industry</t>
    </r>
  </si>
  <si>
    <r>
      <rPr>
        <sz val="9"/>
        <color rgb="FF231F20"/>
        <rFont val="Calibri"/>
        <family val="2"/>
      </rPr>
      <t>Electrical</t>
    </r>
  </si>
  <si>
    <r>
      <rPr>
        <sz val="9"/>
        <color rgb="FF231F20"/>
        <rFont val="Calibri"/>
        <family val="2"/>
      </rPr>
      <t>Other Consumer/ Industrial Goods)</t>
    </r>
  </si>
  <si>
    <r>
      <rPr>
        <sz val="9"/>
        <color rgb="FF231F20"/>
        <rFont val="Calibri"/>
        <family val="2"/>
      </rPr>
      <t>*: Included in Miscellaneous                                                                                                                                                 P: Provisional</t>
    </r>
  </si>
  <si>
    <r>
      <rPr>
        <b/>
        <sz val="9"/>
        <color rgb="FF231F20"/>
        <rFont val="Calibri"/>
        <family val="2"/>
      </rPr>
      <t xml:space="preserve">Source: </t>
    </r>
    <r>
      <rPr>
        <sz val="9"/>
        <color rgb="FF231F20"/>
        <rFont val="Calibri"/>
        <family val="2"/>
      </rPr>
      <t>Petroleum Planning &amp; Analysis Cell.</t>
    </r>
  </si>
  <si>
    <r>
      <rPr>
        <b/>
        <sz val="12"/>
        <color rgb="FFFFFFFF"/>
        <rFont val="Calibri"/>
        <family val="2"/>
      </rPr>
      <t>V.10 Sector-wise Consumption (end use) of LSHS/HHS</t>
    </r>
  </si>
  <si>
    <r>
      <rPr>
        <sz val="9"/>
        <color rgb="FF231F20"/>
        <rFont val="Calibri"/>
        <family val="2"/>
      </rPr>
      <t>Iron &amp; Steel</t>
    </r>
  </si>
  <si>
    <t>In BTU</t>
  </si>
  <si>
    <r>
      <rPr>
        <b/>
        <sz val="10"/>
        <color rgb="FFFFFFFF"/>
        <rFont val="Arial Narrow"/>
        <family val="2"/>
      </rPr>
      <t>T</t>
    </r>
    <r>
      <rPr>
        <b/>
        <sz val="10"/>
        <color rgb="FFFFFFFF"/>
        <rFont val="Arial"/>
        <family val="2"/>
      </rPr>
      <t xml:space="preserve">able 7 </t>
    </r>
    <r>
      <rPr>
        <sz val="10"/>
        <color rgb="FFFFFFFF"/>
        <rFont val="Arial"/>
        <family val="2"/>
      </rPr>
      <t>Conversion factors of petroleum products</t>
    </r>
  </si>
  <si>
    <r>
      <rPr>
        <sz val="9"/>
        <color rgb="FF231F20"/>
        <rFont val="Arial"/>
        <family val="2"/>
      </rPr>
      <t>Product</t>
    </r>
  </si>
  <si>
    <r>
      <rPr>
        <sz val="9"/>
        <color rgb="FF231F20"/>
        <rFont val="Arial"/>
        <family val="2"/>
      </rPr>
      <t>TOE/tonne</t>
    </r>
  </si>
  <si>
    <r>
      <rPr>
        <sz val="9"/>
        <color rgb="FF231F20"/>
        <rFont val="Arial"/>
        <family val="2"/>
      </rPr>
      <t>Barrel/tonne</t>
    </r>
  </si>
  <si>
    <r>
      <rPr>
        <sz val="9"/>
        <color rgb="FF231F20"/>
        <rFont val="Arial"/>
        <family val="2"/>
      </rPr>
      <t>Refinery gas</t>
    </r>
  </si>
  <si>
    <r>
      <rPr>
        <sz val="9"/>
        <color rgb="FF231F20"/>
        <rFont val="Arial"/>
        <family val="2"/>
      </rPr>
      <t>Ethane</t>
    </r>
  </si>
  <si>
    <r>
      <rPr>
        <sz val="9"/>
        <color rgb="FF231F20"/>
        <rFont val="Arial"/>
        <family val="2"/>
      </rPr>
      <t>LPG</t>
    </r>
  </si>
  <si>
    <r>
      <rPr>
        <sz val="9"/>
        <color rgb="FF231F20"/>
        <rFont val="Arial"/>
        <family val="2"/>
      </rPr>
      <t>Aviation gasoline</t>
    </r>
  </si>
  <si>
    <r>
      <rPr>
        <sz val="9"/>
        <color rgb="FF231F20"/>
        <rFont val="Arial"/>
        <family val="2"/>
      </rPr>
      <t>Motor gasoline</t>
    </r>
  </si>
  <si>
    <r>
      <rPr>
        <sz val="9"/>
        <color rgb="FF231F20"/>
        <rFont val="Arial"/>
        <family val="2"/>
      </rPr>
      <t>Jet gasoline</t>
    </r>
  </si>
  <si>
    <r>
      <rPr>
        <sz val="9"/>
        <color rgb="FF231F20"/>
        <rFont val="Arial"/>
        <family val="2"/>
      </rPr>
      <t>Jet kerosene</t>
    </r>
  </si>
  <si>
    <r>
      <rPr>
        <sz val="9"/>
        <color rgb="FF231F20"/>
        <rFont val="Arial"/>
        <family val="2"/>
      </rPr>
      <t>Other kerosene</t>
    </r>
  </si>
  <si>
    <r>
      <rPr>
        <sz val="9"/>
        <color rgb="FF231F20"/>
        <rFont val="Arial"/>
        <family val="2"/>
      </rPr>
      <t>Naphtha</t>
    </r>
  </si>
  <si>
    <r>
      <rPr>
        <sz val="9"/>
        <color rgb="FF231F20"/>
        <rFont val="Arial"/>
        <family val="2"/>
      </rPr>
      <t>Gas/diesel oil</t>
    </r>
  </si>
  <si>
    <r>
      <rPr>
        <sz val="9"/>
        <color rgb="FF231F20"/>
        <rFont val="Arial"/>
        <family val="2"/>
      </rPr>
      <t>Heavy fuel oil</t>
    </r>
  </si>
  <si>
    <r>
      <rPr>
        <sz val="9"/>
        <color rgb="FF231F20"/>
        <rFont val="Arial"/>
        <family val="2"/>
      </rPr>
      <t>Petroleum coke</t>
    </r>
  </si>
  <si>
    <r>
      <rPr>
        <sz val="9"/>
        <color rgb="FF231F20"/>
        <rFont val="Arial"/>
        <family val="2"/>
      </rPr>
      <t>White spirit</t>
    </r>
  </si>
  <si>
    <r>
      <rPr>
        <sz val="9"/>
        <color rgb="FF231F20"/>
        <rFont val="Arial"/>
        <family val="2"/>
      </rPr>
      <t>Lubricants</t>
    </r>
  </si>
  <si>
    <r>
      <rPr>
        <sz val="9"/>
        <color rgb="FF231F20"/>
        <rFont val="Arial"/>
        <family val="2"/>
      </rPr>
      <t>Bitumen</t>
    </r>
  </si>
  <si>
    <r>
      <rPr>
        <sz val="9"/>
        <color rgb="FF231F20"/>
        <rFont val="Arial"/>
        <family val="2"/>
      </rPr>
      <t>Paraffin waxes</t>
    </r>
  </si>
  <si>
    <r>
      <rPr>
        <sz val="9"/>
        <color rgb="FF231F20"/>
        <rFont val="Arial"/>
        <family val="2"/>
      </rPr>
      <t>Non-specified products</t>
    </r>
  </si>
  <si>
    <r>
      <rPr>
        <sz val="8"/>
        <color rgb="FF231F20"/>
        <rFont val="Arial"/>
        <family val="2"/>
      </rPr>
      <t>LPG – liquefied petroleum gas; TOE – tonnes of oil equivalent</t>
    </r>
  </si>
  <si>
    <r>
      <rPr>
        <b/>
        <sz val="8"/>
        <color rgb="FF231F20"/>
        <rFont val="Arial Narrow"/>
        <family val="2"/>
      </rPr>
      <t xml:space="preserve">Source </t>
    </r>
    <r>
      <rPr>
        <sz val="8"/>
        <color rgb="FF231F20"/>
        <rFont val="Arial"/>
        <family val="2"/>
      </rPr>
      <t>MoPNG (2009)</t>
    </r>
  </si>
  <si>
    <t>BTU/TOE</t>
  </si>
  <si>
    <t>IEA</t>
  </si>
  <si>
    <r>
      <rPr>
        <b/>
        <sz val="10"/>
        <color rgb="FFFFFFFF"/>
        <rFont val="Franklin Gothic Demi Cond"/>
        <family val="2"/>
      </rPr>
      <t>Table</t>
    </r>
    <r>
      <rPr>
        <b/>
        <sz val="10"/>
        <color rgb="FFFFFFFF"/>
        <rFont val="Arial"/>
        <family val="2"/>
      </rPr>
      <t xml:space="preserve"> 6  </t>
    </r>
    <r>
      <rPr>
        <sz val="10"/>
        <color rgb="FFFFFFFF"/>
        <rFont val="Arial"/>
        <family val="2"/>
      </rPr>
      <t>Calorific values of different petroleum products</t>
    </r>
  </si>
  <si>
    <r>
      <rPr>
        <sz val="9"/>
        <color rgb="FF231F20"/>
        <rFont val="Arial"/>
        <family val="2"/>
      </rPr>
      <t>Petroleum product</t>
    </r>
  </si>
  <si>
    <r>
      <rPr>
        <sz val="9"/>
        <color rgb="FF231F20"/>
        <rFont val="Arial"/>
        <family val="2"/>
      </rPr>
      <t>Calorific value (kcal/kg)</t>
    </r>
  </si>
  <si>
    <r>
      <rPr>
        <sz val="9"/>
        <color rgb="FF231F20"/>
        <rFont val="Arial"/>
        <family val="2"/>
      </rPr>
      <t>Kerosene</t>
    </r>
  </si>
  <si>
    <r>
      <rPr>
        <sz val="9"/>
        <color rgb="FF231F20"/>
        <rFont val="Arial"/>
        <family val="2"/>
      </rPr>
      <t>ATF</t>
    </r>
  </si>
  <si>
    <r>
      <rPr>
        <sz val="9"/>
        <color rgb="FF231F20"/>
        <rFont val="Arial"/>
        <family val="2"/>
      </rPr>
      <t>Fuel oil</t>
    </r>
  </si>
  <si>
    <r>
      <rPr>
        <sz val="9"/>
        <color rgb="FF231F20"/>
        <rFont val="Arial"/>
        <family val="2"/>
      </rPr>
      <t>HSD</t>
    </r>
  </si>
  <si>
    <r>
      <rPr>
        <sz val="8"/>
        <color rgb="FF231F20"/>
        <rFont val="Arial"/>
        <family val="2"/>
      </rPr>
      <t>ATF – aviation turbine fuel; HSD – high-speed diesel; LPG – liquefied petroleum gas</t>
    </r>
  </si>
  <si>
    <t>Model Sector</t>
  </si>
  <si>
    <t>Chemcials</t>
  </si>
  <si>
    <t>Natural Gas and Petroleum Systems</t>
  </si>
  <si>
    <t>Natural Gas</t>
  </si>
  <si>
    <t>Biomass</t>
  </si>
  <si>
    <t>Petroleum Diesel</t>
  </si>
  <si>
    <t>Heat</t>
  </si>
  <si>
    <t>Ministry of Petroleum and Natural Gas</t>
  </si>
  <si>
    <t>Indian Petroleum and Natural Gas Statistics 2016-2017</t>
  </si>
  <si>
    <t>Tables V.4., V.5., V.7., V.8., V.9., and V.10.</t>
  </si>
  <si>
    <t>Historical Energy Consumption (2014-2015), native units</t>
  </si>
  <si>
    <t>Historical Energy Consumption (2014-2015), BTU</t>
  </si>
  <si>
    <t>BTU/MWH</t>
  </si>
  <si>
    <t>BTU/TCE</t>
  </si>
  <si>
    <r>
      <rPr>
        <b/>
        <sz val="12"/>
        <color rgb="FFFFFFFF"/>
        <rFont val="Calibri"/>
        <family val="2"/>
      </rPr>
      <t>II.16 Sector-wise Consumption of Natural Gas</t>
    </r>
  </si>
  <si>
    <r>
      <rPr>
        <sz val="10"/>
        <color rgb="FF231F20"/>
        <rFont val="Calibri"/>
        <family val="2"/>
      </rPr>
      <t>(in MMSCM)</t>
    </r>
  </si>
  <si>
    <r>
      <rPr>
        <b/>
        <sz val="10"/>
        <color rgb="FF231F20"/>
        <rFont val="Calibri"/>
        <family val="2"/>
      </rPr>
      <t>Sector</t>
    </r>
  </si>
  <si>
    <r>
      <rPr>
        <b/>
        <sz val="10"/>
        <color rgb="FF231F20"/>
        <rFont val="Calibri"/>
        <family val="2"/>
      </rPr>
      <t>2011-12</t>
    </r>
  </si>
  <si>
    <r>
      <rPr>
        <b/>
        <sz val="10"/>
        <color rgb="FF231F20"/>
        <rFont val="Calibri"/>
        <family val="2"/>
      </rPr>
      <t>2012-13</t>
    </r>
  </si>
  <si>
    <r>
      <rPr>
        <b/>
        <sz val="10"/>
        <color rgb="FF231F20"/>
        <rFont val="Calibri"/>
        <family val="2"/>
      </rPr>
      <t>2013-14</t>
    </r>
  </si>
  <si>
    <r>
      <rPr>
        <b/>
        <sz val="10"/>
        <color rgb="FF231F20"/>
        <rFont val="Calibri"/>
        <family val="2"/>
      </rPr>
      <t>2014-15</t>
    </r>
  </si>
  <si>
    <r>
      <rPr>
        <b/>
        <sz val="10"/>
        <color rgb="FF231F20"/>
        <rFont val="Calibri"/>
        <family val="2"/>
      </rPr>
      <t>2015-16</t>
    </r>
  </si>
  <si>
    <r>
      <rPr>
        <b/>
        <sz val="10"/>
        <color rgb="FF231F20"/>
        <rFont val="Calibri"/>
        <family val="2"/>
      </rPr>
      <t>2016-17 (P)</t>
    </r>
  </si>
  <si>
    <r>
      <rPr>
        <b/>
        <sz val="10"/>
        <color rgb="FF231F20"/>
        <rFont val="Calibri"/>
        <family val="2"/>
      </rPr>
      <t>(a) Energy Purpose</t>
    </r>
  </si>
  <si>
    <r>
      <rPr>
        <sz val="10"/>
        <color rgb="FF231F20"/>
        <rFont val="Calibri"/>
        <family val="2"/>
      </rPr>
      <t>Power</t>
    </r>
  </si>
  <si>
    <r>
      <rPr>
        <sz val="10"/>
        <color rgb="FF231F20"/>
        <rFont val="Calibri"/>
        <family val="2"/>
      </rPr>
      <t>Industrial</t>
    </r>
  </si>
  <si>
    <r>
      <rPr>
        <sz val="10"/>
        <color rgb="FF231F20"/>
        <rFont val="Calibri"/>
        <family val="2"/>
      </rPr>
      <t>Manufacture</t>
    </r>
  </si>
  <si>
    <r>
      <rPr>
        <sz val="10"/>
        <color rgb="FF231F20"/>
        <rFont val="Calibri"/>
        <family val="2"/>
      </rPr>
      <t>Road Transport</t>
    </r>
  </si>
  <si>
    <r>
      <rPr>
        <sz val="10"/>
        <color rgb="FF231F20"/>
        <rFont val="Calibri"/>
        <family val="2"/>
      </rPr>
      <t>City or Local Natural Gas</t>
    </r>
  </si>
  <si>
    <r>
      <rPr>
        <sz val="10"/>
        <color rgb="FF231F20"/>
        <rFont val="Calibri"/>
        <family val="2"/>
      </rPr>
      <t>Distribution Network</t>
    </r>
  </si>
  <si>
    <r>
      <rPr>
        <sz val="10"/>
        <color rgb="FF231F20"/>
        <rFont val="Calibri"/>
        <family val="2"/>
      </rPr>
      <t>Tea Plantation</t>
    </r>
  </si>
  <si>
    <r>
      <rPr>
        <sz val="10"/>
        <color rgb="FF231F20"/>
        <rFont val="Calibri"/>
        <family val="2"/>
      </rPr>
      <t>Refinery</t>
    </r>
  </si>
  <si>
    <r>
      <rPr>
        <sz val="10"/>
        <color rgb="FF231F20"/>
        <rFont val="Calibri"/>
        <family val="2"/>
      </rPr>
      <t>Miscellaneous</t>
    </r>
  </si>
  <si>
    <r>
      <rPr>
        <b/>
        <sz val="10"/>
        <color rgb="FF231F20"/>
        <rFont val="Calibri"/>
        <family val="2"/>
      </rPr>
      <t>Total (a)</t>
    </r>
  </si>
  <si>
    <r>
      <rPr>
        <b/>
        <sz val="10"/>
        <color rgb="FF231F20"/>
        <rFont val="Calibri"/>
        <family val="2"/>
      </rPr>
      <t>(b) Non-Energy Purpose</t>
    </r>
  </si>
  <si>
    <r>
      <rPr>
        <sz val="10"/>
        <color rgb="FF231F20"/>
        <rFont val="Calibri"/>
        <family val="2"/>
      </rPr>
      <t>Fertilizer Industry</t>
    </r>
  </si>
  <si>
    <r>
      <rPr>
        <sz val="10"/>
        <color rgb="FF231F20"/>
        <rFont val="Calibri"/>
        <family val="2"/>
      </rPr>
      <t>Petrochemical</t>
    </r>
  </si>
  <si>
    <r>
      <rPr>
        <sz val="10"/>
        <color rgb="FF231F20"/>
        <rFont val="Calibri"/>
        <family val="2"/>
      </rPr>
      <t>Sponge Iron</t>
    </r>
  </si>
  <si>
    <r>
      <rPr>
        <sz val="10"/>
        <color rgb="FF231F20"/>
        <rFont val="Calibri"/>
        <family val="2"/>
      </rPr>
      <t>LPG Shrinkage</t>
    </r>
  </si>
  <si>
    <r>
      <rPr>
        <b/>
        <sz val="10"/>
        <color rgb="FF231F20"/>
        <rFont val="Calibri"/>
        <family val="2"/>
      </rPr>
      <t>Total (b)</t>
    </r>
  </si>
  <si>
    <r>
      <rPr>
        <b/>
        <sz val="10"/>
        <color rgb="FF231F20"/>
        <rFont val="Calibri"/>
        <family val="2"/>
      </rPr>
      <t>Grand Total (a+b)</t>
    </r>
  </si>
  <si>
    <r>
      <rPr>
        <b/>
        <sz val="10"/>
        <color rgb="FF231F20"/>
        <rFont val="Calibri"/>
        <family val="2"/>
      </rPr>
      <t>Total in MMSCMD</t>
    </r>
  </si>
  <si>
    <r>
      <rPr>
        <sz val="9"/>
        <color rgb="FF231F20"/>
        <rFont val="Calibri"/>
        <family val="2"/>
      </rPr>
      <t>Note:                                                                                                                                                                      P: Provisional</t>
    </r>
  </si>
  <si>
    <r>
      <rPr>
        <sz val="9"/>
        <color rgb="FF231F20"/>
        <rFont val="Calibri"/>
        <family val="2"/>
      </rPr>
      <t>1. Re-classification among the sectors of consumption of natural gas under energy and non-energy sectors, has been done depending on usage. Sectors where natural gas is being used as feedstock are classified as consumption of gas under non- energy purpose whereas those sectors where natural gas is being used as fuel are classified as consumption of gas under energy purpose.</t>
    </r>
  </si>
  <si>
    <t xml:space="preserve">Sector </t>
  </si>
  <si>
    <t>Petroleum Diesel Consumption</t>
  </si>
  <si>
    <t>Natural Gas Consumption</t>
  </si>
  <si>
    <t>2016-2017 Energy Consumption</t>
  </si>
  <si>
    <r>
      <rPr>
        <b/>
        <sz val="10"/>
        <color rgb="FFFFFFFF"/>
        <rFont val="Arial Narrow"/>
        <family val="2"/>
      </rPr>
      <t>T</t>
    </r>
    <r>
      <rPr>
        <b/>
        <sz val="10"/>
        <color rgb="FFFFFFFF"/>
        <rFont val="Arial"/>
        <family val="2"/>
      </rPr>
      <t xml:space="preserve">able 1  </t>
    </r>
    <r>
      <rPr>
        <sz val="10"/>
        <color rgb="FFFFFFFF"/>
        <rFont val="Arial"/>
        <family val="2"/>
      </rPr>
      <t>Main conversions used in the petroleum industry</t>
    </r>
  </si>
  <si>
    <r>
      <rPr>
        <sz val="9"/>
        <color rgb="FF231F20"/>
        <rFont val="Arial"/>
        <family val="2"/>
      </rPr>
      <t>Item</t>
    </r>
  </si>
  <si>
    <r>
      <rPr>
        <sz val="9"/>
        <color rgb="FF231F20"/>
        <rFont val="Arial"/>
        <family val="2"/>
      </rPr>
      <t>Conversion factor</t>
    </r>
  </si>
  <si>
    <r>
      <rPr>
        <sz val="9"/>
        <color rgb="FF231F20"/>
        <rFont val="Arial"/>
        <family val="2"/>
      </rPr>
      <t>Crude oil</t>
    </r>
  </si>
  <si>
    <r>
      <rPr>
        <sz val="9"/>
        <color rgb="FF231F20"/>
        <rFont val="Arial"/>
        <family val="2"/>
      </rPr>
      <t>1 tonne</t>
    </r>
  </si>
  <si>
    <r>
      <rPr>
        <sz val="9"/>
        <color rgb="FF231F20"/>
        <rFont val="Arial"/>
        <family val="2"/>
      </rPr>
      <t>= 7.33 barrels</t>
    </r>
  </si>
  <si>
    <r>
      <rPr>
        <sz val="9"/>
        <color rgb="FF231F20"/>
        <rFont val="Arial"/>
        <family val="2"/>
      </rPr>
      <t>= 1.165 m</t>
    </r>
    <r>
      <rPr>
        <sz val="6"/>
        <color rgb="FF231F20"/>
        <rFont val="Arial"/>
        <family val="2"/>
      </rPr>
      <t xml:space="preserve">3 </t>
    </r>
    <r>
      <rPr>
        <sz val="9"/>
        <color rgb="FF231F20"/>
        <rFont val="Arial"/>
        <family val="2"/>
      </rPr>
      <t>(kilolitres)</t>
    </r>
  </si>
  <si>
    <r>
      <rPr>
        <sz val="9"/>
        <color rgb="FF231F20"/>
        <rFont val="Arial"/>
        <family val="2"/>
      </rPr>
      <t>1 barrel</t>
    </r>
  </si>
  <si>
    <r>
      <rPr>
        <sz val="9"/>
        <color rgb="FF231F20"/>
        <rFont val="Arial"/>
        <family val="2"/>
      </rPr>
      <t>= 0.136 tonne</t>
    </r>
  </si>
  <si>
    <r>
      <rPr>
        <sz val="9"/>
        <color rgb="FF231F20"/>
        <rFont val="Arial"/>
        <family val="2"/>
      </rPr>
      <t>= 0.159 m</t>
    </r>
    <r>
      <rPr>
        <sz val="6"/>
        <color rgb="FF231F20"/>
        <rFont val="Arial"/>
        <family val="2"/>
      </rPr>
      <t xml:space="preserve">3 </t>
    </r>
    <r>
      <rPr>
        <sz val="9"/>
        <color rgb="FF231F20"/>
        <rFont val="Arial"/>
        <family val="2"/>
      </rPr>
      <t>(kilolitre)</t>
    </r>
  </si>
  <si>
    <r>
      <rPr>
        <sz val="9"/>
        <color rgb="FF231F20"/>
        <rFont val="Arial"/>
        <family val="2"/>
      </rPr>
      <t>1 m</t>
    </r>
    <r>
      <rPr>
        <sz val="6"/>
        <color rgb="FF231F20"/>
        <rFont val="Arial"/>
        <family val="2"/>
      </rPr>
      <t>3</t>
    </r>
  </si>
  <si>
    <r>
      <rPr>
        <sz val="9"/>
        <color rgb="FF231F20"/>
        <rFont val="Arial"/>
        <family val="2"/>
      </rPr>
      <t>= 0.858 tonnes</t>
    </r>
  </si>
  <si>
    <r>
      <rPr>
        <sz val="9"/>
        <color rgb="FF231F20"/>
        <rFont val="Arial"/>
        <family val="2"/>
      </rPr>
      <t>= 6.289 barrels</t>
    </r>
  </si>
  <si>
    <r>
      <rPr>
        <sz val="9"/>
        <color rgb="FF231F20"/>
        <rFont val="Arial"/>
        <family val="2"/>
      </rPr>
      <t>1 MT</t>
    </r>
  </si>
  <si>
    <r>
      <rPr>
        <sz val="9"/>
        <color rgb="FF231F20"/>
        <rFont val="Arial"/>
        <family val="2"/>
      </rPr>
      <t>= 1.111 BCM natural gas</t>
    </r>
  </si>
  <si>
    <r>
      <rPr>
        <sz val="9"/>
        <color rgb="FF231F20"/>
        <rFont val="Arial"/>
        <family val="2"/>
      </rPr>
      <t>= 39.2 BCF natural gas</t>
    </r>
  </si>
  <si>
    <r>
      <rPr>
        <sz val="9"/>
        <color rgb="FF231F20"/>
        <rFont val="Arial"/>
        <family val="2"/>
      </rPr>
      <t>= 0.805 MT (LNG)</t>
    </r>
  </si>
  <si>
    <r>
      <rPr>
        <sz val="9"/>
        <color rgb="FF231F20"/>
        <rFont val="Arial"/>
        <family val="2"/>
      </rPr>
      <t>= 40.4 trillion BTU</t>
    </r>
  </si>
  <si>
    <r>
      <rPr>
        <sz val="9"/>
        <color rgb="FF231F20"/>
        <rFont val="Arial"/>
        <family val="2"/>
      </rPr>
      <t>Natural gas</t>
    </r>
  </si>
  <si>
    <r>
      <rPr>
        <sz val="9"/>
        <color rgb="FF231F20"/>
        <rFont val="Arial"/>
        <family val="2"/>
      </rPr>
      <t>1 BCM</t>
    </r>
  </si>
  <si>
    <r>
      <rPr>
        <sz val="9"/>
        <color rgb="FF231F20"/>
        <rFont val="Arial"/>
        <family val="2"/>
      </rPr>
      <t>= 35.3 BCF natural gas</t>
    </r>
  </si>
  <si>
    <r>
      <rPr>
        <sz val="9"/>
        <color rgb="FF231F20"/>
        <rFont val="Arial"/>
        <family val="2"/>
      </rPr>
      <t>= 0.90 MT crude oil</t>
    </r>
  </si>
  <si>
    <r>
      <rPr>
        <sz val="9"/>
        <color rgb="FF231F20"/>
        <rFont val="Arial"/>
        <family val="2"/>
      </rPr>
      <t>= 0.73 MT LNG</t>
    </r>
  </si>
  <si>
    <r>
      <rPr>
        <sz val="9"/>
        <color rgb="FF231F20"/>
        <rFont val="Arial"/>
        <family val="2"/>
      </rPr>
      <t>= 36 trillion BTU</t>
    </r>
  </si>
  <si>
    <r>
      <rPr>
        <sz val="9"/>
        <color rgb="FF231F20"/>
        <rFont val="Arial"/>
        <family val="2"/>
      </rPr>
      <t>= 6.29 million barrels of oil equivalent</t>
    </r>
  </si>
  <si>
    <r>
      <rPr>
        <sz val="9"/>
        <color rgb="FF231F20"/>
        <rFont val="Arial"/>
        <family val="2"/>
      </rPr>
      <t>LNG</t>
    </r>
  </si>
  <si>
    <r>
      <rPr>
        <sz val="9"/>
        <color rgb="FF231F20"/>
        <rFont val="Arial"/>
        <family val="2"/>
      </rPr>
      <t>= 1.38 BCM natural gas</t>
    </r>
  </si>
  <si>
    <r>
      <rPr>
        <sz val="9"/>
        <color rgb="FF231F20"/>
        <rFont val="Arial"/>
        <family val="2"/>
      </rPr>
      <t>= 48.7 BCF natural gas</t>
    </r>
  </si>
  <si>
    <r>
      <rPr>
        <sz val="9"/>
        <color rgb="FF231F20"/>
        <rFont val="Arial"/>
        <family val="2"/>
      </rPr>
      <t>= 1.23 MT crude oil</t>
    </r>
  </si>
  <si>
    <r>
      <rPr>
        <sz val="9"/>
        <color rgb="FF231F20"/>
        <rFont val="Arial"/>
        <family val="2"/>
      </rPr>
      <t>= 52 trillion BTU</t>
    </r>
  </si>
  <si>
    <r>
      <rPr>
        <sz val="9"/>
        <color rgb="FF231F20"/>
        <rFont val="Arial"/>
        <family val="2"/>
      </rPr>
      <t>= 8.68 million barrels of oil equivalent</t>
    </r>
  </si>
  <si>
    <r>
      <rPr>
        <sz val="9"/>
        <color rgb="FF231F20"/>
        <rFont val="Arial"/>
        <family val="2"/>
      </rPr>
      <t>CNG</t>
    </r>
  </si>
  <si>
    <r>
      <rPr>
        <sz val="9"/>
        <color rgb="FF231F20"/>
        <rFont val="Arial"/>
        <family val="2"/>
      </rPr>
      <t>1 kg</t>
    </r>
  </si>
  <si>
    <r>
      <rPr>
        <sz val="9"/>
        <color rgb="FF231F20"/>
        <rFont val="Arial"/>
        <family val="2"/>
      </rPr>
      <t>= 1.244 standard cubic metres of natural gas</t>
    </r>
  </si>
  <si>
    <r>
      <rPr>
        <sz val="9"/>
        <color rgb="FF231F20"/>
        <rFont val="Arial"/>
        <family val="2"/>
      </rPr>
      <t>= 1.391 litres of petrol</t>
    </r>
  </si>
  <si>
    <r>
      <rPr>
        <sz val="9"/>
        <color rgb="FF231F20"/>
        <rFont val="Arial"/>
        <family val="2"/>
      </rPr>
      <t>= 1.399 litres of HSD oil</t>
    </r>
  </si>
  <si>
    <r>
      <rPr>
        <sz val="8"/>
        <color rgb="FF231F20"/>
        <rFont val="Arial"/>
        <family val="2"/>
      </rPr>
      <t>BTU – British thermal units; BCF – billion cubic feet; BCM – billion cubic metre;</t>
    </r>
  </si>
  <si>
    <r>
      <rPr>
        <sz val="8"/>
        <color rgb="FF231F20"/>
        <rFont val="Arial"/>
        <family val="2"/>
      </rPr>
      <t>CNG – compressed natural gas; HSD – high-speed diesel; LNG – liquefied natural gas; MT – million tonnes</t>
    </r>
  </si>
  <si>
    <t>(in BTU)</t>
  </si>
  <si>
    <t>Internal Consumption for Pipeline System</t>
  </si>
  <si>
    <t>Population</t>
  </si>
  <si>
    <t>Forecasted Energy Demand</t>
  </si>
  <si>
    <t>Forecasted Natural Gas and Petroleum Extraction</t>
  </si>
  <si>
    <t>Forecasted Coal Mining</t>
  </si>
  <si>
    <t>BTU/TJ</t>
  </si>
  <si>
    <t>Domestic Coal + Lignite  Production</t>
  </si>
  <si>
    <t>Trajectory</t>
  </si>
  <si>
    <t>Description</t>
  </si>
  <si>
    <t>Notes</t>
  </si>
  <si>
    <t>TWh/year</t>
  </si>
  <si>
    <t>Agriculture Forecasted Energy</t>
  </si>
  <si>
    <t>Outputs</t>
  </si>
  <si>
    <t>Energy produced and required - Agriculture</t>
  </si>
  <si>
    <t>Vector</t>
  </si>
  <si>
    <t>Name</t>
  </si>
  <si>
    <t>2007</t>
  </si>
  <si>
    <t>2052</t>
  </si>
  <si>
    <t>D.01</t>
  </si>
  <si>
    <t>V.11</t>
  </si>
  <si>
    <t>Pumps&amp; Tractors</t>
  </si>
  <si>
    <t>Off Grid Renewables</t>
  </si>
  <si>
    <t>Future Fuel Use Projection</t>
  </si>
  <si>
    <t>Gas Supply</t>
  </si>
  <si>
    <t>Total Oil Productions</t>
  </si>
  <si>
    <t>Total Domestic Gas and Petroleum Supply</t>
  </si>
  <si>
    <t>Future Fuel Use Ratios</t>
  </si>
  <si>
    <t>Annual survey of industries</t>
  </si>
  <si>
    <t>Coal and Electricity Historical Consumption</t>
  </si>
  <si>
    <t>Ministry of Statistics and Program Implementation</t>
  </si>
  <si>
    <t>Annual Survey of Industries Volume I</t>
  </si>
  <si>
    <t>Table 5</t>
  </si>
  <si>
    <t>http://www.csoisw.gov.in/cms/cms/Files/766.pdf</t>
  </si>
  <si>
    <t>Natural Gas Historical Consumption</t>
  </si>
  <si>
    <t>Energy Statistics 2018</t>
  </si>
  <si>
    <t>Petroleum Products and Natural Gas Historical Consumption</t>
  </si>
  <si>
    <t>Future Year Scaling</t>
  </si>
  <si>
    <t>NITI Aayog</t>
  </si>
  <si>
    <t>India Energy Security Scenarios</t>
  </si>
  <si>
    <t>http://indiaenergy.gov.in/iess/docs/IESS_Version2.2.xlsx</t>
  </si>
  <si>
    <t>Tables  XI, XV.a, XV.b, and XV.c</t>
  </si>
  <si>
    <t>Notes:</t>
  </si>
  <si>
    <t>Due to data limitations we had to compile a dataset using multiple sources. We find historical energy consumption by sector</t>
  </si>
  <si>
    <t xml:space="preserve">We use future growth rates rather than actual values due to observed differences in predicted values and actual values </t>
  </si>
  <si>
    <t xml:space="preserve">from newer data. For chemicals, we scale based on the summed growth rate of the fertizlier and chlor akali industry, </t>
  </si>
  <si>
    <t>though in practice the chemicals sector is broader than this. For waste, we scale based on population projections, since that</t>
  </si>
  <si>
    <t>is the primary driver of waste energy and emissions. For natural gas and petroleum and for mining we scale based on the</t>
  </si>
  <si>
    <t>Anthracite</t>
  </si>
  <si>
    <t>Coking coal</t>
  </si>
  <si>
    <r>
      <rPr>
        <sz val="10"/>
        <rFont val="Arial"/>
        <family val="2"/>
      </rPr>
      <t>Other bituminous
coal</t>
    </r>
  </si>
  <si>
    <r>
      <rPr>
        <sz val="10"/>
        <rFont val="Arial"/>
        <family val="2"/>
      </rPr>
      <t>Sub- bituminous
coal</t>
    </r>
  </si>
  <si>
    <t>Lignite</t>
  </si>
  <si>
    <t>Patent fuel</t>
  </si>
  <si>
    <t>Coke oven coke</t>
  </si>
  <si>
    <t>Gas coke</t>
  </si>
  <si>
    <t>Coal tar</t>
  </si>
  <si>
    <t>BKB</t>
  </si>
  <si>
    <t>Gas works gas*</t>
  </si>
  <si>
    <t>Coke oven gas*</t>
  </si>
  <si>
    <t>Blast furnace gas*</t>
  </si>
  <si>
    <t>Other recovered gases*</t>
  </si>
  <si>
    <t>Peat</t>
  </si>
  <si>
    <t>Peat products</t>
  </si>
  <si>
    <t>Oil shale and oil sands</t>
  </si>
  <si>
    <t>Unit</t>
  </si>
  <si>
    <r>
      <rPr>
        <i/>
        <sz val="10"/>
        <color rgb="FF1A1A1E"/>
        <rFont val="Arial"/>
        <family val="2"/>
      </rPr>
      <t>kt</t>
    </r>
  </si>
  <si>
    <r>
      <rPr>
        <i/>
        <sz val="10"/>
        <color rgb="FF1A1A1E"/>
        <rFont val="Arial"/>
        <family val="2"/>
      </rPr>
      <t>TJ</t>
    </r>
  </si>
  <si>
    <t>Production</t>
  </si>
  <si>
    <t>From other sources</t>
  </si>
  <si>
    <t>Imports</t>
  </si>
  <si>
    <t>Exports</t>
  </si>
  <si>
    <t>Stock changes</t>
  </si>
  <si>
    <t>Domestic supply</t>
  </si>
  <si>
    <t>Statistical differences</t>
  </si>
  <si>
    <t>Transformation</t>
  </si>
  <si>
    <t>Electricity plants</t>
  </si>
  <si>
    <t>CHP plants</t>
  </si>
  <si>
    <t>Heat plants</t>
  </si>
  <si>
    <t>Other transformation</t>
  </si>
  <si>
    <t>Energy industry own use</t>
  </si>
  <si>
    <t>Losses</t>
  </si>
  <si>
    <t>Final consumption</t>
  </si>
  <si>
    <t>Transport</t>
  </si>
  <si>
    <t>Residential</t>
  </si>
  <si>
    <t>Commercial and public services</t>
  </si>
  <si>
    <t>Agriculture / forestry</t>
  </si>
  <si>
    <t>Fishing</t>
  </si>
  <si>
    <t>Other non-specified</t>
  </si>
  <si>
    <t>Non-energy use</t>
  </si>
  <si>
    <r>
      <rPr>
        <i/>
        <sz val="10"/>
        <rFont val="Arial"/>
        <family val="2"/>
      </rPr>
      <t>- of which chemical/petrochemical</t>
    </r>
  </si>
  <si>
    <t>Coal Scaling Factor</t>
  </si>
  <si>
    <t>Energy produced and required -Industry</t>
  </si>
  <si>
    <t>I.01</t>
  </si>
  <si>
    <t>v.04</t>
  </si>
  <si>
    <t>v.05</t>
  </si>
  <si>
    <r>
      <rPr>
        <sz val="14"/>
        <color rgb="FF6E6E6E"/>
        <rFont val="Georgia"/>
        <family val="1"/>
      </rPr>
      <t xml:space="preserve">India: </t>
    </r>
    <r>
      <rPr>
        <sz val="11"/>
        <color rgb="FF454545"/>
        <rFont val="Georgia"/>
        <family val="1"/>
      </rPr>
      <t>Natural Gas for 2014</t>
    </r>
  </si>
  <si>
    <r>
      <rPr>
        <sz val="7"/>
        <color rgb="FF2079C3"/>
        <rFont val="Arial"/>
        <family val="2"/>
      </rPr>
      <t>Indicators        Balances        Coal        Electricity and Heat        Natural Gas        Oil        Renewables and Waste</t>
    </r>
  </si>
  <si>
    <r>
      <rPr>
        <i/>
        <sz val="7"/>
        <rFont val="Arial"/>
        <family val="2"/>
      </rPr>
      <t>Unit:TJ - on a gross calorific value basis</t>
    </r>
  </si>
  <si>
    <t>Oil refineries</t>
  </si>
  <si>
    <t>Energy industry own use                                               40040</t>
  </si>
  <si>
    <t>Final consumption                                                      1363291</t>
  </si>
  <si>
    <t>Commercial and public services                                       34550</t>
  </si>
  <si>
    <t>of which chemical/petrochemical</t>
  </si>
  <si>
    <t>Natural Gas Scaling Factor</t>
  </si>
  <si>
    <r>
      <rPr>
        <sz val="13"/>
        <color rgb="FF6E6E6E"/>
        <rFont val="Georgia"/>
        <family val="1"/>
      </rPr>
      <t xml:space="preserve">India: </t>
    </r>
    <r>
      <rPr>
        <sz val="10"/>
        <color rgb="FF454545"/>
        <rFont val="Georgia"/>
        <family val="1"/>
      </rPr>
      <t>Oil for 2014</t>
    </r>
  </si>
  <si>
    <r>
      <rPr>
        <sz val="7"/>
        <rFont val="Arial"/>
        <family val="2"/>
      </rPr>
      <t>Unit - 1000 tonnes</t>
    </r>
  </si>
  <si>
    <r>
      <rPr>
        <sz val="7"/>
        <rFont val="Arial"/>
        <family val="2"/>
      </rPr>
      <t xml:space="preserve">Crude
</t>
    </r>
    <r>
      <rPr>
        <sz val="7"/>
        <rFont val="Arial"/>
        <family val="2"/>
      </rPr>
      <t>oil</t>
    </r>
  </si>
  <si>
    <r>
      <rPr>
        <sz val="7"/>
        <rFont val="Arial"/>
        <family val="2"/>
      </rPr>
      <t xml:space="preserve">Natural gas
</t>
    </r>
    <r>
      <rPr>
        <sz val="7"/>
        <rFont val="Arial"/>
        <family val="2"/>
      </rPr>
      <t>liquids</t>
    </r>
  </si>
  <si>
    <r>
      <rPr>
        <sz val="7"/>
        <rFont val="Arial"/>
        <family val="2"/>
      </rPr>
      <t>Refinery feedstocks</t>
    </r>
  </si>
  <si>
    <r>
      <rPr>
        <sz val="7"/>
        <rFont val="Arial"/>
        <family val="2"/>
      </rPr>
      <t>Naphtha</t>
    </r>
  </si>
  <si>
    <r>
      <rPr>
        <sz val="7"/>
        <rFont val="Arial"/>
        <family val="2"/>
      </rPr>
      <t xml:space="preserve">Liquified petroleum
</t>
    </r>
    <r>
      <rPr>
        <sz val="7"/>
        <rFont val="Arial"/>
        <family val="2"/>
      </rPr>
      <t>gases</t>
    </r>
  </si>
  <si>
    <r>
      <rPr>
        <sz val="7"/>
        <rFont val="Arial"/>
        <family val="2"/>
      </rPr>
      <t>Motor gasoline</t>
    </r>
  </si>
  <si>
    <r>
      <rPr>
        <sz val="7"/>
        <rFont val="Arial"/>
        <family val="2"/>
      </rPr>
      <t>Aviation gasoline</t>
    </r>
  </si>
  <si>
    <r>
      <rPr>
        <sz val="7"/>
        <rFont val="Arial"/>
        <family val="2"/>
      </rPr>
      <t>Jet kerosene</t>
    </r>
  </si>
  <si>
    <r>
      <rPr>
        <sz val="7"/>
        <rFont val="Arial"/>
        <family val="2"/>
      </rPr>
      <t>Other kerosene</t>
    </r>
  </si>
  <si>
    <r>
      <rPr>
        <sz val="7"/>
        <rFont val="Arial"/>
        <family val="2"/>
      </rPr>
      <t>Gas/diesel</t>
    </r>
  </si>
  <si>
    <r>
      <rPr>
        <sz val="7"/>
        <rFont val="Arial"/>
        <family val="2"/>
      </rPr>
      <t>Fuel oil</t>
    </r>
  </si>
  <si>
    <r>
      <rPr>
        <sz val="7"/>
        <rFont val="Arial"/>
        <family val="2"/>
      </rPr>
      <t>Production</t>
    </r>
  </si>
  <si>
    <r>
      <rPr>
        <sz val="7"/>
        <rFont val="Arial"/>
        <family val="2"/>
      </rPr>
      <t>From other sources</t>
    </r>
  </si>
  <si>
    <r>
      <rPr>
        <sz val="7"/>
        <rFont val="Arial"/>
        <family val="2"/>
      </rPr>
      <t>Imports</t>
    </r>
  </si>
  <si>
    <r>
      <rPr>
        <sz val="7"/>
        <rFont val="Arial"/>
        <family val="2"/>
      </rPr>
      <t>Exports</t>
    </r>
  </si>
  <si>
    <r>
      <rPr>
        <sz val="7"/>
        <rFont val="Arial"/>
        <family val="2"/>
      </rPr>
      <t>International marine bunkers</t>
    </r>
  </si>
  <si>
    <r>
      <rPr>
        <sz val="7"/>
        <rFont val="Arial"/>
        <family val="2"/>
      </rPr>
      <t>International aviation bunkers</t>
    </r>
  </si>
  <si>
    <r>
      <rPr>
        <sz val="7"/>
        <rFont val="Arial"/>
        <family val="2"/>
      </rPr>
      <t>Stock changes</t>
    </r>
  </si>
  <si>
    <r>
      <rPr>
        <b/>
        <sz val="7"/>
        <rFont val="Arial"/>
        <family val="2"/>
      </rPr>
      <t>Domestic supply</t>
    </r>
  </si>
  <si>
    <r>
      <rPr>
        <sz val="7"/>
        <rFont val="Arial"/>
        <family val="2"/>
      </rPr>
      <t>Transfers</t>
    </r>
  </si>
  <si>
    <r>
      <rPr>
        <sz val="7"/>
        <rFont val="Arial"/>
        <family val="2"/>
      </rPr>
      <t>Statistical differences</t>
    </r>
  </si>
  <si>
    <r>
      <rPr>
        <b/>
        <sz val="7"/>
        <rFont val="Arial"/>
        <family val="2"/>
      </rPr>
      <t>Transformation</t>
    </r>
  </si>
  <si>
    <r>
      <rPr>
        <sz val="7"/>
        <rFont val="Arial"/>
        <family val="2"/>
      </rPr>
      <t>Electricity plants</t>
    </r>
  </si>
  <si>
    <r>
      <rPr>
        <sz val="7"/>
        <rFont val="Arial"/>
        <family val="2"/>
      </rPr>
      <t>CHP plants</t>
    </r>
  </si>
  <si>
    <r>
      <rPr>
        <sz val="7"/>
        <rFont val="Arial"/>
        <family val="2"/>
      </rPr>
      <t>Heat plants</t>
    </r>
  </si>
  <si>
    <r>
      <rPr>
        <sz val="7"/>
        <rFont val="Arial"/>
        <family val="2"/>
      </rPr>
      <t>Oil refineries</t>
    </r>
  </si>
  <si>
    <r>
      <rPr>
        <sz val="7"/>
        <rFont val="Arial"/>
        <family val="2"/>
      </rPr>
      <t>Other transformation</t>
    </r>
  </si>
  <si>
    <r>
      <rPr>
        <b/>
        <sz val="7"/>
        <rFont val="Arial"/>
        <family val="2"/>
      </rPr>
      <t>Energy industry own use</t>
    </r>
  </si>
  <si>
    <r>
      <rPr>
        <sz val="7"/>
        <rFont val="Arial"/>
        <family val="2"/>
      </rPr>
      <t>Losses</t>
    </r>
  </si>
  <si>
    <r>
      <rPr>
        <b/>
        <sz val="7"/>
        <rFont val="Arial"/>
        <family val="2"/>
      </rPr>
      <t>Final consumption</t>
    </r>
  </si>
  <si>
    <r>
      <rPr>
        <sz val="7"/>
        <rFont val="Arial"/>
        <family val="2"/>
      </rPr>
      <t>Industry</t>
    </r>
  </si>
  <si>
    <r>
      <rPr>
        <sz val="7"/>
        <rFont val="Arial"/>
        <family val="2"/>
      </rPr>
      <t>Transport</t>
    </r>
  </si>
  <si>
    <r>
      <rPr>
        <sz val="7"/>
        <rFont val="Arial"/>
        <family val="2"/>
      </rPr>
      <t>Residential</t>
    </r>
  </si>
  <si>
    <r>
      <rPr>
        <sz val="7"/>
        <rFont val="Arial"/>
        <family val="2"/>
      </rPr>
      <t>Commercial and public services</t>
    </r>
  </si>
  <si>
    <r>
      <rPr>
        <sz val="7"/>
        <rFont val="Arial"/>
        <family val="2"/>
      </rPr>
      <t>Agriculture / forestry</t>
    </r>
  </si>
  <si>
    <r>
      <rPr>
        <sz val="7"/>
        <rFont val="Arial"/>
        <family val="2"/>
      </rPr>
      <t>Fishing</t>
    </r>
  </si>
  <si>
    <r>
      <rPr>
        <sz val="7"/>
        <rFont val="Arial"/>
        <family val="2"/>
      </rPr>
      <t>Other non-specified</t>
    </r>
  </si>
  <si>
    <r>
      <rPr>
        <sz val="7"/>
        <rFont val="Arial"/>
        <family val="2"/>
      </rPr>
      <t>Non-energy use</t>
    </r>
  </si>
  <si>
    <r>
      <rPr>
        <i/>
        <sz val="7"/>
        <rFont val="Arial"/>
        <family val="2"/>
      </rPr>
      <t>- of which chemical/petrochemical</t>
    </r>
  </si>
  <si>
    <r>
      <rPr>
        <sz val="8"/>
        <rFont val="Arial"/>
        <family val="2"/>
      </rPr>
      <t>IEA - Report</t>
    </r>
  </si>
  <si>
    <r>
      <rPr>
        <sz val="7"/>
        <rFont val="Arial"/>
        <family val="2"/>
      </rPr>
      <t>Electricity</t>
    </r>
  </si>
  <si>
    <r>
      <rPr>
        <sz val="7"/>
        <rFont val="Arial"/>
        <family val="2"/>
      </rPr>
      <t>Heat</t>
    </r>
  </si>
  <si>
    <r>
      <rPr>
        <i/>
        <sz val="7"/>
        <rFont val="Arial"/>
        <family val="2"/>
      </rPr>
      <t>Production from:</t>
    </r>
  </si>
  <si>
    <r>
      <rPr>
        <i/>
        <sz val="7"/>
        <color rgb="FF2C2C33"/>
        <rFont val="Arial"/>
        <family val="2"/>
      </rPr>
      <t>Unit: GWh</t>
    </r>
  </si>
  <si>
    <r>
      <rPr>
        <i/>
        <sz val="7"/>
        <color rgb="FF2C2C33"/>
        <rFont val="Arial"/>
        <family val="2"/>
      </rPr>
      <t>Unit: TJ</t>
    </r>
  </si>
  <si>
    <r>
      <rPr>
        <sz val="7"/>
        <rFont val="Arial"/>
        <family val="2"/>
      </rPr>
      <t>- coal</t>
    </r>
  </si>
  <si>
    <r>
      <rPr>
        <sz val="7"/>
        <rFont val="Arial"/>
        <family val="2"/>
      </rPr>
      <t>- oil</t>
    </r>
  </si>
  <si>
    <r>
      <rPr>
        <sz val="7"/>
        <rFont val="Arial"/>
        <family val="2"/>
      </rPr>
      <t>- gas</t>
    </r>
  </si>
  <si>
    <r>
      <rPr>
        <sz val="7"/>
        <rFont val="Arial"/>
        <family val="2"/>
      </rPr>
      <t>- biofuels</t>
    </r>
  </si>
  <si>
    <r>
      <rPr>
        <sz val="7"/>
        <rFont val="Arial"/>
        <family val="2"/>
      </rPr>
      <t>- waste</t>
    </r>
  </si>
  <si>
    <r>
      <rPr>
        <sz val="7"/>
        <rFont val="Arial"/>
        <family val="2"/>
      </rPr>
      <t>- nuclear</t>
    </r>
  </si>
  <si>
    <r>
      <rPr>
        <sz val="7"/>
        <rFont val="Arial"/>
        <family val="2"/>
      </rPr>
      <t>- hydro*</t>
    </r>
  </si>
  <si>
    <r>
      <rPr>
        <sz val="7"/>
        <rFont val="Arial"/>
        <family val="2"/>
      </rPr>
      <t>- geothermal</t>
    </r>
  </si>
  <si>
    <r>
      <rPr>
        <sz val="7"/>
        <rFont val="Arial"/>
        <family val="2"/>
      </rPr>
      <t>- solar PV</t>
    </r>
  </si>
  <si>
    <r>
      <rPr>
        <sz val="7"/>
        <rFont val="Arial"/>
        <family val="2"/>
      </rPr>
      <t>- solar thermal</t>
    </r>
  </si>
  <si>
    <r>
      <rPr>
        <sz val="7"/>
        <rFont val="Arial"/>
        <family val="2"/>
      </rPr>
      <t>- wind</t>
    </r>
  </si>
  <si>
    <r>
      <rPr>
        <sz val="7"/>
        <rFont val="Arial"/>
        <family val="2"/>
      </rPr>
      <t>- tide</t>
    </r>
  </si>
  <si>
    <r>
      <rPr>
        <sz val="7"/>
        <rFont val="Arial"/>
        <family val="2"/>
      </rPr>
      <t>- other sources</t>
    </r>
  </si>
  <si>
    <r>
      <rPr>
        <b/>
        <sz val="7"/>
        <rFont val="Arial"/>
        <family val="2"/>
      </rPr>
      <t>Total production</t>
    </r>
  </si>
  <si>
    <r>
      <rPr>
        <b/>
        <sz val="7"/>
        <rFont val="Arial"/>
        <family val="2"/>
      </rPr>
      <t>Transformation**</t>
    </r>
  </si>
  <si>
    <r>
      <rPr>
        <sz val="7"/>
        <rFont val="Arial"/>
        <family val="2"/>
      </rPr>
      <t>Heat plants***</t>
    </r>
  </si>
  <si>
    <r>
      <rPr>
        <b/>
        <sz val="7"/>
        <rFont val="Arial"/>
        <family val="2"/>
      </rPr>
      <t>Energy industry own use****</t>
    </r>
  </si>
  <si>
    <t>Petroleum Diesel Scaling Factor</t>
  </si>
  <si>
    <t>Electricity Scaling Factor</t>
  </si>
  <si>
    <t xml:space="preserve">in the latest year for which we have data. We then adjust the data on energy use based on IESS data, ensuring that the totals </t>
  </si>
  <si>
    <t>sum to the forecasted totals in the first modeled year in IESS. We then scale these forecasted values to actual values for 2014</t>
  </si>
  <si>
    <t>using data from the IEA. We then scale future energy use based on the India Energy Security Scenarios.</t>
  </si>
  <si>
    <t>One note is that we compare actual 2014 natural gas and petroleum consumption to reported 2016 consumption</t>
  </si>
  <si>
    <t>due to data limitations.</t>
  </si>
  <si>
    <t>Biomass (Crop Residue Burning)</t>
  </si>
  <si>
    <t>Emission of Air Pollutants from Crop Residue Burning in India</t>
  </si>
  <si>
    <t>http://aaqr.org/files/article/619/40_AAQR-13-01-OA-0031_422-430.pdf</t>
  </si>
  <si>
    <t>Page 427, Table 3</t>
  </si>
  <si>
    <t>Energy Density of Crop Residues</t>
  </si>
  <si>
    <t>Argonne National Laboratory</t>
  </si>
  <si>
    <t>GREET 1 2016</t>
  </si>
  <si>
    <t>https://greet.es.anl.gov/greet_1_series</t>
  </si>
  <si>
    <t>Tab "Greet1 Fuel_Specs"</t>
  </si>
  <si>
    <t>Biomass / Crop Residues</t>
  </si>
  <si>
    <t>As little biomass is burned directly in the industry sector, but open burning of crop residues by farmers is a very important</t>
  </si>
  <si>
    <t>source of air pollution, we use the biomass fuel subscript here to represent open burning of crop residues and do not</t>
  </si>
  <si>
    <t>assign any biomass fuel use to non-agriculture industries.</t>
  </si>
  <si>
    <t>Residue burned</t>
  </si>
  <si>
    <t>Amount</t>
  </si>
  <si>
    <t>Residue burned (mass units)</t>
  </si>
  <si>
    <t>million metric tons</t>
  </si>
  <si>
    <t>Energy density of crop residues</t>
  </si>
  <si>
    <t>BTU/short ton</t>
  </si>
  <si>
    <t>BTU/metric ton</t>
  </si>
  <si>
    <t>Residue burned (energy units)</t>
  </si>
  <si>
    <t>BTU</t>
  </si>
  <si>
    <t>Specifications of Fuels, Global Warming Potentials of Greenhouse Gases, and Carbon and Sulfur Ratios of Pollutants</t>
  </si>
  <si>
    <t>1) Specifications of Fuels</t>
  </si>
  <si>
    <t>Heating Value</t>
  </si>
  <si>
    <t>Density</t>
  </si>
  <si>
    <t>C ratio</t>
  </si>
  <si>
    <t>S ratio</t>
  </si>
  <si>
    <t>Calculation: LHV</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</si>
  <si>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</si>
  <si>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</si>
  <si>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</si>
  <si>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</si>
  <si>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</si>
  <si>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</si>
  <si>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</si>
  <si>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</si>
  <si>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</si>
  <si>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</si>
  <si>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</si>
  <si>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</si>
  <si>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</si>
  <si>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</si>
  <si>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</si>
  <si>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</si>
  <si>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</si>
  <si>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</si>
  <si>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</si>
  <si>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</si>
  <si>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</si>
  <si>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</si>
  <si>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</si>
  <si>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</si>
  <si>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r>
      <t>U</t>
    </r>
    <r>
      <rPr>
        <sz val="11"/>
        <color theme="1"/>
        <rFont val="Calibri"/>
        <family val="2"/>
        <scheme val="minor"/>
      </rPr>
      <t>.S. conventional diesel</t>
    </r>
  </si>
  <si>
    <t>CA conventional diesel</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</si>
  <si>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</si>
  <si>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</si>
  <si>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</si>
  <si>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</si>
  <si>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</si>
  <si>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</si>
  <si>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</si>
  <si>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</si>
  <si>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</si>
  <si>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</si>
  <si>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</si>
  <si>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</si>
  <si>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</si>
  <si>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</si>
  <si>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</si>
  <si>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</si>
  <si>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</si>
  <si>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</si>
  <si>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</si>
  <si>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</si>
  <si>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</si>
  <si>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</si>
  <si>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</si>
  <si>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</si>
  <si>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</si>
  <si>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</si>
  <si>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</si>
  <si>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</si>
  <si>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</si>
  <si>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</si>
  <si>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</si>
  <si>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</si>
  <si>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</si>
  <si>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</si>
  <si>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</si>
  <si>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</si>
  <si>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</si>
  <si>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</si>
  <si>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</si>
  <si>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</si>
  <si>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</si>
  <si>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</si>
  <si>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</si>
  <si>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</si>
  <si>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</si>
  <si>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</si>
  <si>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</si>
  <si>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</si>
  <si>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</si>
  <si>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</si>
  <si>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</si>
  <si>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</si>
  <si>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</si>
  <si>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</si>
  <si>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</si>
  <si>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</si>
  <si>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</si>
  <si>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</si>
  <si>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</si>
  <si>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</si>
  <si>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</si>
  <si>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</si>
  <si>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</si>
  <si>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</si>
  <si>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</si>
  <si>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</si>
  <si>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</si>
  <si>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</si>
  <si>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</si>
  <si>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</si>
  <si>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</si>
  <si>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</si>
  <si>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</si>
  <si>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</si>
  <si>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</si>
  <si>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</si>
  <si>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</si>
  <si>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</si>
  <si>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</si>
  <si>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</si>
  <si>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</si>
  <si>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</si>
  <si>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</si>
  <si>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</si>
  <si>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</si>
  <si>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</si>
  <si>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</si>
  <si>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</si>
  <si>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</si>
  <si>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</si>
  <si>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</si>
  <si>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</si>
  <si>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</si>
  <si>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</si>
  <si>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</si>
  <si>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</si>
  <si>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</si>
  <si>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</si>
  <si>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</si>
  <si>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</si>
  <si>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</si>
  <si>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</si>
  <si>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</si>
  <si>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</si>
  <si>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</si>
  <si>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</si>
  <si>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</si>
  <si>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</si>
  <si>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</si>
  <si>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</si>
  <si>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</si>
  <si>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</si>
  <si>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</si>
  <si>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</si>
  <si>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</si>
  <si>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</si>
  <si>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</si>
  <si>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</si>
  <si>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</si>
  <si>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</si>
  <si>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</si>
  <si>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</si>
  <si>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</si>
  <si>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</si>
  <si>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</si>
  <si>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</si>
  <si>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</si>
  <si>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</si>
  <si>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</si>
  <si>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</si>
  <si>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</si>
  <si>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</si>
  <si>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</si>
  <si>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</si>
  <si>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</si>
  <si>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</si>
  <si>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</si>
  <si>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</si>
  <si>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</si>
  <si>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</si>
  <si>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</si>
  <si>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</si>
  <si>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mmBTU</t>
  </si>
  <si>
    <t>hph</t>
  </si>
  <si>
    <t>Jain, Niveta; Bhatia, Arti; and Pathak, Himanshu</t>
  </si>
  <si>
    <t>We use sugarcane's energy density because sugarcane is the most-grown crop in India by tonnage, according to Jain et al. (p 423, Table 1).  Wheat and rice generate more residue, but no energy densities for whear or rice residues are available in GREET.</t>
  </si>
  <si>
    <t>Value taken from Jain et al. (p 427, Table 3)</t>
  </si>
  <si>
    <t>Converting from short tons to metric tons</t>
  </si>
  <si>
    <t>Converting to BTU</t>
  </si>
  <si>
    <t>This data is from 2009.</t>
  </si>
  <si>
    <t>We assume it did not change much between 2009 and 2012 (our first year of fuel data), then scale it up thereafter in proportion to</t>
  </si>
  <si>
    <t>the growth of fuel use by the agriculture industry (using fuel use as a proxy for overall growth of agriculture in India, and assuming</t>
  </si>
  <si>
    <t>the same percentage of the agricultural waste is burned).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</si>
</sst>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0">
    <numFmt numFmtId="43" formatCode="_(* #,##0.00_);_(* \(#,##0.00\);_(* &quot;-&quot;??_);_(@_)"/>
    <numFmt numFmtId="164" formatCode="_-* #,##0.00_-;\-* #,##0.00_-;_-* &quot;-&quot;??_-;_-@_-"/>
    <numFmt numFmtId="165" formatCode="_ * #,##0.00_ ;_ * \-#,##0.00_ ;_ * &quot;-&quot;??_ ;_ @_ "/>
    <numFmt numFmtId="166" formatCode="#,##0.0_);\(#,##0.0\);&quot;-&quot;_);@"/>
    <numFmt numFmtId="167" formatCode="0.0"/>
    <numFmt numFmtId="168" formatCode="###0;###0"/>
    <numFmt numFmtId="169" formatCode="#,##0.000_);\(#,##0.000\);&quot;-&quot;_);@"/>
    <numFmt numFmtId="170" formatCode="#,##0.00_);\(#,##0.00\);&quot;-&quot;_);@"/>
    <numFmt numFmtId="171" formatCode="###0000;###0000"/>
    <numFmt numFmtId="172" formatCode="###0_);\(###0\)"/>
    <numFmt numFmtId="173" formatCode="###0.00;###0.00"/>
    <numFmt numFmtId="174" formatCode="###0.0;###0.0"/>
    <numFmt numFmtId="175" formatCode="###0.000;###0.000"/>
    <numFmt numFmtId="176" formatCode="0.000"/>
    <numFmt numFmtId="177" formatCode="#,##0.0_);\(#,##0.0\);&quot;-&quot;;@"/>
    <numFmt numFmtId="178" formatCode="0.000E+00"/>
    <numFmt numFmtId="179" formatCode="0.0000E+00"/>
    <numFmt numFmtId="180" formatCode="#,##0.0_);\(#,##0.0\)"/>
    <numFmt numFmtId="181" formatCode="###0"/>
    <numFmt numFmtId="182" formatCode="0.0000000000"/>
    <numFmt numFmtId="183" formatCode="0.0000"/>
    <numFmt numFmtId="184" formatCode="0.0%"/>
    <numFmt numFmtId="185" formatCode="#,##0.000000"/>
    <numFmt numFmtId="186" formatCode="#,##0.0"/>
    <numFmt numFmtId="187" formatCode="0.000000"/>
    <numFmt numFmtId="188" formatCode="#,##0.000"/>
    <numFmt numFmtId="189" formatCode="#,##0.0000"/>
    <numFmt numFmtId="190" formatCode="#,##0.000000000"/>
    <numFmt numFmtId="191" formatCode="#,##0.0000000000"/>
    <numFmt numFmtId="192" formatCode="#,##0.0000000"/>
  </numFmts>
  <fonts count="92" x14ac:knownFonts="1">
    <font>
      <sz val="11"/>
      <color theme="1"/>
      <name val="Calibri"/>
      <family val="2"/>
      <scheme val="minor"/>
    </font>
    <font>
      <b/>
      <sz val="11"/>
      <color theme="1"/>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sz val="11"/>
      <color theme="1"/>
      <name val="Calibri"/>
      <family val="2"/>
      <scheme val="minor"/>
    </font>
    <font>
      <sz val="12"/>
      <name val="Helv"/>
    </font>
    <font>
      <b/>
      <sz val="10"/>
      <color indexed="8"/>
      <name val="Times New Roman"/>
      <family val="1"/>
    </font>
    <font>
      <sz val="10"/>
      <color indexed="8"/>
      <name val="Times New Roman"/>
      <family val="1"/>
    </font>
    <font>
      <b/>
      <sz val="10"/>
      <name val="Times New Roman"/>
      <family val="1"/>
    </font>
    <font>
      <sz val="10"/>
      <name val="Arial"/>
      <family val="2"/>
    </font>
    <font>
      <b/>
      <sz val="10"/>
      <color rgb="FF000000"/>
      <name val="Calibri"/>
      <family val="2"/>
    </font>
    <font>
      <sz val="10"/>
      <color rgb="FF000000"/>
      <name val="Calibri"/>
      <family val="2"/>
    </font>
    <font>
      <b/>
      <sz val="10"/>
      <color rgb="FF00B050"/>
      <name val="Calibri"/>
      <family val="2"/>
    </font>
    <font>
      <b/>
      <sz val="10"/>
      <color rgb="FFFFFFFF"/>
      <name val="Calibri"/>
      <family val="2"/>
    </font>
    <font>
      <sz val="10"/>
      <color rgb="FFFFFFFF"/>
      <name val="Calibri"/>
      <family val="2"/>
    </font>
    <font>
      <i/>
      <sz val="10"/>
      <color rgb="FF000000"/>
      <name val="Calibri"/>
      <family val="2"/>
    </font>
    <font>
      <sz val="10"/>
      <color theme="1"/>
      <name val="Calibri"/>
      <family val="2"/>
    </font>
    <font>
      <sz val="10"/>
      <color rgb="FF000000"/>
      <name val="Calibri"/>
      <family val="2"/>
      <scheme val="minor"/>
    </font>
    <font>
      <sz val="10"/>
      <color rgb="FFFFFFFF"/>
      <name val="Calibri"/>
      <family val="2"/>
      <scheme val="minor"/>
    </font>
    <font>
      <b/>
      <sz val="8"/>
      <color theme="1"/>
      <name val="Calibri"/>
      <family val="2"/>
    </font>
    <font>
      <b/>
      <sz val="10"/>
      <color rgb="FF000000"/>
      <name val="Calibri"/>
      <family val="2"/>
      <scheme val="minor"/>
    </font>
    <font>
      <i/>
      <sz val="10"/>
      <color rgb="FF000000"/>
      <name val="Calibri"/>
      <family val="2"/>
      <scheme val="minor"/>
    </font>
    <font>
      <b/>
      <sz val="10"/>
      <color rgb="FFFFFFFF"/>
      <name val="Calibri"/>
      <family val="2"/>
      <scheme val="minor"/>
    </font>
    <font>
      <b/>
      <sz val="12"/>
      <name val="Calibri"/>
      <family val="2"/>
    </font>
    <font>
      <b/>
      <i/>
      <sz val="10"/>
      <name val="Calibri"/>
      <family val="2"/>
    </font>
    <font>
      <i/>
      <sz val="10"/>
      <name val="Lucida Sans"/>
      <family val="2"/>
    </font>
    <font>
      <sz val="10"/>
      <name val="Calibri"/>
      <family val="2"/>
    </font>
    <font>
      <b/>
      <i/>
      <sz val="10"/>
      <color rgb="FF000000"/>
      <name val="Calibri"/>
      <family val="2"/>
    </font>
    <font>
      <b/>
      <sz val="10"/>
      <name val="Calibri"/>
      <family val="2"/>
    </font>
    <font>
      <b/>
      <sz val="11"/>
      <color rgb="FFFA7D00"/>
      <name val="Calibri"/>
      <family val="2"/>
      <scheme val="minor"/>
    </font>
    <font>
      <sz val="11"/>
      <color rgb="FFFF0000"/>
      <name val="Calibri"/>
      <family val="2"/>
      <scheme val="minor"/>
    </font>
    <font>
      <b/>
      <sz val="12"/>
      <color rgb="FFFFFFFF"/>
      <name val="Calibri"/>
      <family val="2"/>
    </font>
    <font>
      <sz val="9"/>
      <name val="Calibri"/>
      <family val="2"/>
    </font>
    <font>
      <sz val="9"/>
      <color rgb="FF231F20"/>
      <name val="Calibri"/>
      <family val="2"/>
    </font>
    <font>
      <b/>
      <sz val="9"/>
      <name val="Calibri"/>
      <family val="2"/>
    </font>
    <font>
      <b/>
      <sz val="9"/>
      <color rgb="FF231F20"/>
      <name val="Calibri"/>
      <family val="2"/>
    </font>
    <font>
      <b/>
      <i/>
      <sz val="9"/>
      <color rgb="FF231F20"/>
      <name val="Calibri"/>
      <family val="2"/>
    </font>
    <font>
      <b/>
      <sz val="10"/>
      <color rgb="FFFFFFFF"/>
      <name val="Arial Narrow"/>
      <family val="2"/>
    </font>
    <font>
      <b/>
      <sz val="10"/>
      <color rgb="FFFFFFFF"/>
      <name val="Arial"/>
      <family val="2"/>
    </font>
    <font>
      <sz val="10"/>
      <color rgb="FFFFFFFF"/>
      <name val="Arial"/>
      <family val="2"/>
    </font>
    <font>
      <sz val="9"/>
      <name val="Arial"/>
      <family val="2"/>
    </font>
    <font>
      <sz val="9"/>
      <color rgb="FF231F20"/>
      <name val="Arial"/>
      <family val="2"/>
    </font>
    <font>
      <sz val="8"/>
      <name val="Arial"/>
      <family val="2"/>
    </font>
    <font>
      <sz val="8"/>
      <color rgb="FF231F20"/>
      <name val="Arial"/>
      <family val="2"/>
    </font>
    <font>
      <b/>
      <sz val="8"/>
      <color rgb="FF231F20"/>
      <name val="Arial Narrow"/>
      <family val="2"/>
    </font>
    <font>
      <b/>
      <sz val="10"/>
      <color rgb="FFFFFFFF"/>
      <name val="Franklin Gothic Demi Cond"/>
      <family val="2"/>
    </font>
    <font>
      <sz val="10"/>
      <color rgb="FF231F20"/>
      <name val="Calibri"/>
      <family val="2"/>
    </font>
    <font>
      <b/>
      <sz val="10"/>
      <color rgb="FF231F20"/>
      <name val="Calibri"/>
      <family val="2"/>
    </font>
    <font>
      <b/>
      <i/>
      <sz val="10"/>
      <color rgb="FF231F20"/>
      <name val="Calibri"/>
      <family val="2"/>
    </font>
    <font>
      <sz val="6"/>
      <color rgb="FF231F20"/>
      <name val="Arial"/>
      <family val="2"/>
    </font>
    <font>
      <b/>
      <sz val="10"/>
      <color theme="1"/>
      <name val="Calibri"/>
      <family val="1"/>
      <scheme val="minor"/>
    </font>
    <font>
      <sz val="10"/>
      <color theme="9" tint="0.79998168889431442"/>
      <name val="Calibri"/>
      <family val="1"/>
      <scheme val="minor"/>
    </font>
    <font>
      <sz val="8"/>
      <name val="Calibri"/>
      <family val="1"/>
      <scheme val="minor"/>
    </font>
    <font>
      <sz val="10"/>
      <name val="Calibri"/>
      <family val="1"/>
      <scheme val="minor"/>
    </font>
    <font>
      <b/>
      <sz val="10"/>
      <color theme="1"/>
      <name val="Cambria"/>
      <family val="2"/>
      <scheme val="major"/>
    </font>
    <font>
      <b/>
      <sz val="10"/>
      <color theme="9" tint="0.79998168889431442"/>
      <name val="Cambria"/>
      <family val="2"/>
      <scheme val="major"/>
    </font>
    <font>
      <b/>
      <sz val="12"/>
      <color theme="1"/>
      <name val="Cambria"/>
      <family val="2"/>
      <scheme val="major"/>
    </font>
    <font>
      <sz val="10"/>
      <color theme="1"/>
      <name val="Calibri"/>
      <family val="1"/>
      <scheme val="minor"/>
    </font>
    <font>
      <sz val="12"/>
      <color theme="1"/>
      <name val="Calibri"/>
      <family val="1"/>
      <scheme val="minor"/>
    </font>
    <font>
      <sz val="10"/>
      <color theme="1"/>
      <name val="Cambria"/>
      <family val="2"/>
      <scheme val="major"/>
    </font>
    <font>
      <b/>
      <sz val="10"/>
      <color theme="6" tint="0.79998168889431442"/>
      <name val="Cambria"/>
      <family val="2"/>
      <scheme val="major"/>
    </font>
    <font>
      <sz val="10"/>
      <color theme="6" tint="0.79998168889431442"/>
      <name val="Calibri"/>
      <family val="1"/>
      <scheme val="minor"/>
    </font>
    <font>
      <sz val="10"/>
      <color theme="1"/>
      <name val="Calibri"/>
      <family val="2"/>
      <scheme val="minor"/>
    </font>
    <font>
      <i/>
      <sz val="10"/>
      <name val="Arial"/>
      <family val="2"/>
    </font>
    <font>
      <i/>
      <sz val="10"/>
      <color rgb="FF1A1A1E"/>
      <name val="Arial"/>
      <family val="2"/>
    </font>
    <font>
      <sz val="10"/>
      <color rgb="FF1A1A1E"/>
      <name val="Arial"/>
      <family val="2"/>
    </font>
    <font>
      <b/>
      <sz val="10"/>
      <name val="Arial"/>
      <family val="2"/>
    </font>
    <font>
      <b/>
      <sz val="10"/>
      <color rgb="FF1A1A1E"/>
      <name val="Arial"/>
      <family val="2"/>
    </font>
    <font>
      <sz val="11"/>
      <color rgb="FF9C0006"/>
      <name val="Calibri"/>
      <family val="2"/>
      <scheme val="minor"/>
    </font>
    <font>
      <b/>
      <sz val="10"/>
      <color theme="1"/>
      <name val="Calibri"/>
      <family val="2"/>
      <scheme val="minor"/>
    </font>
    <font>
      <sz val="14"/>
      <color rgb="FF6E6E6E"/>
      <name val="Georgia"/>
      <family val="1"/>
    </font>
    <font>
      <sz val="11"/>
      <color rgb="FF454545"/>
      <name val="Georgia"/>
      <family val="1"/>
    </font>
    <font>
      <sz val="7"/>
      <color rgb="FF000000"/>
      <name val="Arial"/>
      <family val="2"/>
    </font>
    <font>
      <sz val="7"/>
      <name val="Arial"/>
      <family val="2"/>
    </font>
    <font>
      <sz val="7"/>
      <color rgb="FF2079C3"/>
      <name val="Arial"/>
      <family val="2"/>
    </font>
    <font>
      <i/>
      <sz val="7"/>
      <name val="Arial"/>
      <family val="2"/>
    </font>
    <font>
      <sz val="7"/>
      <color rgb="FF2C2C33"/>
      <name val="Arial"/>
      <family val="2"/>
    </font>
    <font>
      <b/>
      <sz val="7"/>
      <name val="Arial"/>
      <family val="2"/>
    </font>
    <font>
      <b/>
      <sz val="7"/>
      <color rgb="FF2C2C33"/>
      <name val="Arial"/>
      <family val="2"/>
    </font>
    <font>
      <i/>
      <sz val="7"/>
      <color rgb="FF2C2C33"/>
      <name val="Arial"/>
      <family val="2"/>
    </font>
    <font>
      <sz val="13"/>
      <color rgb="FF6E6E6E"/>
      <name val="Georgia"/>
      <family val="1"/>
    </font>
    <font>
      <sz val="10"/>
      <color rgb="FF454545"/>
      <name val="Georgia"/>
      <family val="1"/>
    </font>
    <font>
      <b/>
      <sz val="12"/>
      <name val="Arial"/>
      <family val="2"/>
    </font>
    <font>
      <b/>
      <sz val="11"/>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27">
    <fill>
      <patternFill patternType="none"/>
    </fill>
    <fill>
      <patternFill patternType="gray125"/>
    </fill>
    <fill>
      <patternFill patternType="solid">
        <fgColor theme="0" tint="-0.249977111117893"/>
        <bgColor indexed="64"/>
      </patternFill>
    </fill>
    <fill>
      <patternFill patternType="solid">
        <fgColor rgb="FFFFFFFF"/>
        <bgColor rgb="FF000000"/>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2F2F2"/>
      </patternFill>
    </fill>
    <fill>
      <patternFill patternType="solid">
        <fgColor rgb="FFFFFF00"/>
        <bgColor indexed="64"/>
      </patternFill>
    </fill>
    <fill>
      <patternFill patternType="solid">
        <fgColor rgb="FF00A650"/>
      </patternFill>
    </fill>
    <fill>
      <patternFill patternType="solid">
        <fgColor rgb="FFD9E8C9"/>
      </patternFill>
    </fill>
    <fill>
      <patternFill patternType="solid">
        <fgColor rgb="FF231F20"/>
      </patternFill>
    </fill>
    <fill>
      <patternFill patternType="solid">
        <fgColor rgb="FFC7C8CA"/>
      </patternFill>
    </fill>
    <fill>
      <patternFill patternType="solid">
        <fgColor rgb="FFE6E7E8"/>
      </patternFill>
    </fill>
    <fill>
      <patternFill patternType="solid">
        <fgColor rgb="FFD1D3D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rgb="FFFFC7CE"/>
      </patternFill>
    </fill>
    <fill>
      <patternFill patternType="solid">
        <fgColor theme="3" tint="0.59999389629810485"/>
        <bgColor indexed="64"/>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s>
  <borders count="62">
    <border>
      <left/>
      <right/>
      <top/>
      <bottom/>
      <diagonal/>
    </border>
    <border>
      <left/>
      <right/>
      <top/>
      <bottom style="thick">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n">
        <color auto="1"/>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theme="0" tint="-0.34998626667073579"/>
      </top>
      <bottom/>
      <diagonal/>
    </border>
    <border>
      <left style="thin">
        <color rgb="FF7F7F7F"/>
      </left>
      <right style="thin">
        <color rgb="FF7F7F7F"/>
      </right>
      <top style="thin">
        <color rgb="FF7F7F7F"/>
      </top>
      <bottom style="thin">
        <color rgb="FF7F7F7F"/>
      </bottom>
      <diagonal/>
    </border>
    <border>
      <left style="thin">
        <color rgb="FF231F20"/>
      </left>
      <right/>
      <top style="thin">
        <color rgb="FF231F20"/>
      </top>
      <bottom style="thin">
        <color rgb="FF231F20"/>
      </bottom>
      <diagonal/>
    </border>
    <border>
      <left/>
      <right/>
      <top style="thin">
        <color rgb="FF231F20"/>
      </top>
      <bottom style="thin">
        <color rgb="FF231F20"/>
      </bottom>
      <diagonal/>
    </border>
    <border>
      <left/>
      <right style="thin">
        <color rgb="FF231F20"/>
      </right>
      <top style="thin">
        <color rgb="FF231F20"/>
      </top>
      <bottom style="thin">
        <color rgb="FF231F20"/>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thin">
        <color rgb="FF231F20"/>
      </left>
      <right/>
      <top style="thin">
        <color rgb="FF231F20"/>
      </top>
      <bottom style="thin">
        <color rgb="FF808285"/>
      </bottom>
      <diagonal/>
    </border>
    <border>
      <left/>
      <right/>
      <top style="thin">
        <color rgb="FF231F20"/>
      </top>
      <bottom style="thin">
        <color rgb="FF808285"/>
      </bottom>
      <diagonal/>
    </border>
    <border>
      <left/>
      <right style="thin">
        <color rgb="FF231F20"/>
      </right>
      <top style="thin">
        <color rgb="FF231F20"/>
      </top>
      <bottom style="thin">
        <color rgb="FF808285"/>
      </bottom>
      <diagonal/>
    </border>
    <border>
      <left style="thin">
        <color rgb="FF808285"/>
      </left>
      <right style="thin">
        <color rgb="FF808285"/>
      </right>
      <top style="thin">
        <color rgb="FF808285"/>
      </top>
      <bottom style="thin">
        <color rgb="FF808285"/>
      </bottom>
      <diagonal/>
    </border>
    <border>
      <left style="thin">
        <color rgb="FF231F20"/>
      </left>
      <right style="thin">
        <color rgb="FF231F20"/>
      </right>
      <top style="thin">
        <color rgb="FF231F20"/>
      </top>
      <bottom style="thin">
        <color indexed="64"/>
      </bottom>
      <diagonal/>
    </border>
    <border>
      <left style="thin">
        <color rgb="FF808285"/>
      </left>
      <right style="thin">
        <color rgb="FF808285"/>
      </right>
      <top style="thin">
        <color rgb="FF231F20"/>
      </top>
      <bottom style="thin">
        <color rgb="FF808285"/>
      </bottom>
      <diagonal/>
    </border>
    <border>
      <left style="thin">
        <color rgb="FF808285"/>
      </left>
      <right/>
      <top style="thin">
        <color rgb="FF808285"/>
      </top>
      <bottom style="thin">
        <color rgb="FF808285"/>
      </bottom>
      <diagonal/>
    </border>
    <border>
      <left/>
      <right style="thin">
        <color rgb="FF808285"/>
      </right>
      <top style="thin">
        <color rgb="FF808285"/>
      </top>
      <bottom style="thin">
        <color rgb="FF808285"/>
      </bottom>
      <diagonal/>
    </border>
    <border>
      <left style="thin">
        <color rgb="FF808285"/>
      </left>
      <right style="thin">
        <color rgb="FF808285"/>
      </right>
      <top style="thin">
        <color rgb="FF808285"/>
      </top>
      <bottom/>
      <diagonal/>
    </border>
    <border>
      <left style="thin">
        <color rgb="FF808285"/>
      </left>
      <right style="thin">
        <color rgb="FF808285"/>
      </right>
      <top/>
      <bottom/>
      <diagonal/>
    </border>
    <border>
      <left style="thin">
        <color rgb="FF808285"/>
      </left>
      <right style="thin">
        <color rgb="FF808285"/>
      </right>
      <top/>
      <bottom style="thin">
        <color rgb="FF808285"/>
      </bottom>
      <diagonal/>
    </border>
    <border>
      <left/>
      <right/>
      <top style="thin">
        <color theme="1" tint="4.9989318521683403E-2"/>
      </top>
      <bottom style="thin">
        <color theme="0" tint="-0.34998626667073579"/>
      </bottom>
      <diagonal/>
    </border>
    <border>
      <left style="thin">
        <color theme="0" tint="-0.34998626667073579"/>
      </left>
      <right/>
      <top style="thin">
        <color theme="1" tint="4.9989318521683403E-2"/>
      </top>
      <bottom style="thin">
        <color theme="0" tint="-0.34998626667073579"/>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top/>
      <bottom/>
      <diagonal/>
    </border>
    <border>
      <left/>
      <right style="thin">
        <color theme="0" tint="-0.34998626667073579"/>
      </right>
      <top style="thin">
        <color theme="1" tint="4.9989318521683403E-2"/>
      </top>
      <bottom style="thin">
        <color theme="0" tint="-0.34998626667073579"/>
      </bottom>
      <diagonal/>
    </border>
    <border>
      <left/>
      <right style="thin">
        <color theme="0" tint="-0.34998626667073579"/>
      </right>
      <top/>
      <bottom/>
      <diagonal/>
    </border>
    <border>
      <left/>
      <right/>
      <top/>
      <bottom style="thin">
        <color theme="1" tint="4.9989318521683403E-2"/>
      </bottom>
      <diagonal/>
    </border>
    <border>
      <left/>
      <right/>
      <top style="thin">
        <color theme="1" tint="4.9989318521683403E-2"/>
      </top>
      <bottom style="thin">
        <color auto="1"/>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right style="thin">
        <color rgb="FFCCCCCC"/>
      </right>
      <top style="thin">
        <color rgb="FFCCCCCC"/>
      </top>
      <bottom style="thin">
        <color rgb="FFCCCCCC"/>
      </bottom>
      <diagonal/>
    </border>
    <border>
      <left style="thin">
        <color indexed="64"/>
      </left>
      <right/>
      <top style="thin">
        <color indexed="64"/>
      </top>
      <bottom/>
      <diagonal/>
    </border>
    <border>
      <left/>
      <right/>
      <top style="thin">
        <color auto="1"/>
      </top>
      <bottom/>
      <diagonal/>
    </border>
    <border>
      <left/>
      <right style="thin">
        <color auto="1"/>
      </right>
      <top style="thin">
        <color auto="1"/>
      </top>
      <bottom/>
      <diagonal/>
    </border>
    <border>
      <left style="thin">
        <color indexed="64"/>
      </left>
      <right/>
      <top/>
      <bottom/>
      <diagonal/>
    </border>
    <border>
      <left/>
      <right style="thin">
        <color auto="1"/>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s>
  <cellStyleXfs count="26">
    <xf numFmtId="0" fontId="0" fillId="0" borderId="0"/>
    <xf numFmtId="0" fontId="2" fillId="0" borderId="1" applyNumberFormat="0" applyProtection="0">
      <alignment wrapText="1"/>
    </xf>
    <xf numFmtId="0" fontId="3" fillId="0" borderId="2" applyNumberFormat="0" applyFont="0" applyProtection="0">
      <alignment wrapText="1"/>
    </xf>
    <xf numFmtId="0" fontId="2" fillId="0" borderId="7" applyNumberFormat="0" applyProtection="0">
      <alignment horizontal="left" wrapText="1"/>
    </xf>
    <xf numFmtId="0" fontId="2" fillId="0" borderId="6" applyNumberFormat="0" applyFill="0" applyProtection="0">
      <alignment wrapText="1"/>
    </xf>
    <xf numFmtId="0" fontId="2" fillId="0" borderId="4" applyNumberFormat="0" applyProtection="0">
      <alignment wrapText="1"/>
    </xf>
    <xf numFmtId="0" fontId="3" fillId="0" borderId="3" applyNumberFormat="0" applyProtection="0">
      <alignment vertical="top" wrapText="1"/>
    </xf>
    <xf numFmtId="0" fontId="3" fillId="0" borderId="5" applyNumberFormat="0" applyFont="0" applyFill="0" applyProtection="0">
      <alignment wrapText="1"/>
    </xf>
    <xf numFmtId="0" fontId="3" fillId="0" borderId="0" applyNumberFormat="0" applyFill="0" applyBorder="0" applyAlignment="0" applyProtection="0"/>
    <xf numFmtId="0" fontId="4"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3" fillId="0" borderId="0" applyNumberFormat="0" applyProtection="0">
      <alignment vertical="top" wrapText="1"/>
    </xf>
    <xf numFmtId="0" fontId="6" fillId="0" borderId="0" applyNumberFormat="0" applyProtection="0">
      <alignment horizontal="left"/>
    </xf>
    <xf numFmtId="0" fontId="8" fillId="0" borderId="0"/>
    <xf numFmtId="0" fontId="8" fillId="0" borderId="0"/>
    <xf numFmtId="0" fontId="8" fillId="0" borderId="0"/>
    <xf numFmtId="0" fontId="8" fillId="0" borderId="0"/>
    <xf numFmtId="0" fontId="7" fillId="0" borderId="0"/>
    <xf numFmtId="164" fontId="7" fillId="0" borderId="0" applyFont="0" applyFill="0" applyBorder="0" applyAlignment="0" applyProtection="0"/>
    <xf numFmtId="9" fontId="7" fillId="0" borderId="0" applyFont="0" applyFill="0" applyBorder="0" applyAlignment="0" applyProtection="0"/>
    <xf numFmtId="165" fontId="12" fillId="0" borderId="0" applyFont="0" applyFill="0" applyBorder="0" applyAlignment="0" applyProtection="0"/>
    <xf numFmtId="0" fontId="12" fillId="0" borderId="0"/>
    <xf numFmtId="0" fontId="32" fillId="6" borderId="17" applyNumberFormat="0" applyAlignment="0" applyProtection="0"/>
    <xf numFmtId="177" fontId="55" fillId="0" borderId="0" applyNumberFormat="0" applyFill="0" applyBorder="0" applyAlignment="0" applyProtection="0"/>
    <xf numFmtId="0" fontId="71" fillId="17" borderId="0" applyNumberFormat="0" applyBorder="0" applyAlignment="0" applyProtection="0"/>
    <xf numFmtId="43" fontId="7" fillId="0" borderId="0" applyFont="0" applyFill="0" applyBorder="0" applyAlignment="0" applyProtection="0"/>
  </cellStyleXfs>
  <cellXfs count="494">
    <xf numFmtId="0" fontId="0" fillId="0" borderId="0" xfId="0"/>
    <xf numFmtId="0" fontId="1" fillId="0" borderId="0" xfId="0" applyFont="1"/>
    <xf numFmtId="0" fontId="0" fillId="0" borderId="0" xfId="0" applyAlignment="1">
      <alignment horizontal="left"/>
    </xf>
    <xf numFmtId="0" fontId="1" fillId="2" borderId="0" xfId="0" applyFont="1" applyFill="1"/>
    <xf numFmtId="0" fontId="0" fillId="0" borderId="0" xfId="0"/>
    <xf numFmtId="0" fontId="0" fillId="0" borderId="0" xfId="0" applyFont="1"/>
    <xf numFmtId="0" fontId="0" fillId="0" borderId="0" xfId="0" applyAlignment="1">
      <alignment wrapText="1"/>
    </xf>
    <xf numFmtId="0" fontId="0" fillId="0" borderId="0" xfId="0" applyAlignment="1">
      <alignment horizontal="right"/>
    </xf>
    <xf numFmtId="0" fontId="13" fillId="0" borderId="0" xfId="0" applyFont="1" applyFill="1" applyBorder="1" applyAlignment="1">
      <alignment horizontal="right"/>
    </xf>
    <xf numFmtId="166" fontId="16" fillId="0" borderId="0" xfId="18" applyNumberFormat="1" applyFont="1" applyFill="1" applyBorder="1"/>
    <xf numFmtId="166" fontId="13" fillId="0" borderId="0" xfId="18" applyNumberFormat="1" applyFont="1" applyFill="1" applyBorder="1"/>
    <xf numFmtId="0" fontId="14" fillId="0" borderId="0" xfId="0" applyFont="1" applyFill="1" applyBorder="1" applyAlignment="1">
      <alignment horizontal="center"/>
    </xf>
    <xf numFmtId="166" fontId="14" fillId="0" borderId="0" xfId="18" applyNumberFormat="1" applyFont="1" applyFill="1" applyBorder="1" applyAlignment="1">
      <alignment horizontal="center"/>
    </xf>
    <xf numFmtId="0" fontId="13" fillId="0" borderId="0" xfId="0" applyFont="1" applyFill="1" applyBorder="1" applyAlignment="1">
      <alignment horizontal="center" vertical="center"/>
    </xf>
    <xf numFmtId="166" fontId="13" fillId="0" borderId="0" xfId="18" applyNumberFormat="1" applyFont="1" applyFill="1" applyBorder="1" applyAlignment="1">
      <alignment horizontal="center" vertical="center"/>
    </xf>
    <xf numFmtId="167" fontId="13" fillId="0" borderId="0" xfId="0" applyNumberFormat="1" applyFont="1" applyFill="1" applyBorder="1" applyAlignment="1">
      <alignment horizontal="right" vertical="center"/>
    </xf>
    <xf numFmtId="0" fontId="13" fillId="0" borderId="0" xfId="0" applyFont="1" applyFill="1" applyBorder="1" applyAlignment="1">
      <alignment horizontal="right" vertical="center"/>
    </xf>
    <xf numFmtId="0" fontId="20" fillId="0" borderId="0" xfId="0" applyFont="1" applyAlignment="1">
      <alignment horizontal="right"/>
    </xf>
    <xf numFmtId="0" fontId="20" fillId="0" borderId="0" xfId="0" applyFont="1"/>
    <xf numFmtId="0" fontId="20" fillId="0" borderId="0" xfId="0" applyFont="1" applyAlignment="1">
      <alignment horizontal="center"/>
    </xf>
    <xf numFmtId="166" fontId="21" fillId="0" borderId="0" xfId="0" applyNumberFormat="1" applyFont="1" applyAlignment="1">
      <alignment horizontal="center" vertical="center"/>
    </xf>
    <xf numFmtId="166" fontId="20" fillId="0" borderId="0" xfId="0" applyNumberFormat="1" applyFont="1" applyAlignment="1">
      <alignment horizontal="center" vertical="center"/>
    </xf>
    <xf numFmtId="166" fontId="14" fillId="0" borderId="0" xfId="18" applyNumberFormat="1" applyFont="1" applyFill="1" applyBorder="1" applyAlignment="1">
      <alignment horizontal="center" vertical="center"/>
    </xf>
    <xf numFmtId="166" fontId="21" fillId="0" borderId="0" xfId="0" applyNumberFormat="1" applyFont="1" applyAlignment="1">
      <alignment horizontal="center"/>
    </xf>
    <xf numFmtId="166" fontId="20" fillId="0" borderId="0" xfId="0" applyNumberFormat="1" applyFont="1" applyAlignment="1">
      <alignment horizontal="center"/>
    </xf>
    <xf numFmtId="9" fontId="19" fillId="0" borderId="0" xfId="19" applyFont="1" applyFill="1" applyBorder="1" applyAlignment="1">
      <alignment horizontal="center"/>
    </xf>
    <xf numFmtId="166" fontId="0" fillId="0" borderId="0" xfId="0" applyNumberFormat="1"/>
    <xf numFmtId="166" fontId="15" fillId="0" borderId="0" xfId="18" applyNumberFormat="1" applyFont="1" applyFill="1" applyBorder="1" applyAlignment="1">
      <alignment horizontal="center" vertical="center"/>
    </xf>
    <xf numFmtId="0" fontId="23" fillId="0" borderId="0" xfId="0" applyFont="1"/>
    <xf numFmtId="0" fontId="24" fillId="0" borderId="0" xfId="0" applyFont="1"/>
    <xf numFmtId="0" fontId="23" fillId="0" borderId="0" xfId="0" applyFont="1" applyAlignment="1">
      <alignment horizontal="right"/>
    </xf>
    <xf numFmtId="166" fontId="25" fillId="0" borderId="0" xfId="0" applyNumberFormat="1" applyFont="1"/>
    <xf numFmtId="166" fontId="23" fillId="0" borderId="0" xfId="0" applyNumberFormat="1" applyFont="1"/>
    <xf numFmtId="166" fontId="23" fillId="0" borderId="0" xfId="0" applyNumberFormat="1" applyFont="1" applyAlignment="1">
      <alignment horizontal="center"/>
    </xf>
    <xf numFmtId="169" fontId="21" fillId="0" borderId="0" xfId="0" applyNumberFormat="1" applyFont="1" applyAlignment="1">
      <alignment horizontal="center"/>
    </xf>
    <xf numFmtId="169" fontId="20" fillId="3" borderId="0" xfId="0" applyNumberFormat="1" applyFont="1" applyFill="1" applyAlignment="1">
      <alignment horizontal="center"/>
    </xf>
    <xf numFmtId="169" fontId="20" fillId="0" borderId="0" xfId="0" applyNumberFormat="1" applyFont="1" applyAlignment="1">
      <alignment horizontal="center"/>
    </xf>
    <xf numFmtId="170" fontId="20" fillId="0" borderId="0" xfId="0" applyNumberFormat="1" applyFont="1" applyAlignment="1">
      <alignment horizontal="center"/>
    </xf>
    <xf numFmtId="170" fontId="0" fillId="0" borderId="0" xfId="0" applyNumberFormat="1"/>
    <xf numFmtId="170" fontId="23" fillId="0" borderId="0" xfId="0" applyNumberFormat="1" applyFont="1"/>
    <xf numFmtId="0" fontId="1" fillId="5" borderId="0" xfId="0" applyFont="1" applyFill="1"/>
    <xf numFmtId="0" fontId="0" fillId="0" borderId="0" xfId="0" applyFill="1" applyBorder="1" applyAlignment="1">
      <alignment horizontal="left" vertical="top"/>
    </xf>
    <xf numFmtId="0" fontId="27" fillId="0" borderId="0" xfId="0" applyFont="1" applyFill="1" applyBorder="1" applyAlignment="1">
      <alignment horizontal="left" vertical="top"/>
    </xf>
    <xf numFmtId="0" fontId="28" fillId="0" borderId="0" xfId="0" applyFont="1" applyFill="1" applyBorder="1" applyAlignment="1">
      <alignment horizontal="left" vertical="top"/>
    </xf>
    <xf numFmtId="0" fontId="27" fillId="0" borderId="14" xfId="0" applyFont="1" applyFill="1" applyBorder="1" applyAlignment="1">
      <alignment horizontal="left" vertical="top" wrapText="1"/>
    </xf>
    <xf numFmtId="168" fontId="14" fillId="0" borderId="9" xfId="0" applyNumberFormat="1" applyFont="1" applyFill="1" applyBorder="1" applyAlignment="1">
      <alignment horizontal="right" vertical="top" wrapText="1"/>
    </xf>
    <xf numFmtId="168" fontId="14" fillId="0" borderId="9" xfId="0" applyNumberFormat="1" applyFont="1" applyFill="1" applyBorder="1" applyAlignment="1">
      <alignment horizontal="left" vertical="top" wrapText="1"/>
    </xf>
    <xf numFmtId="171" fontId="14" fillId="0" borderId="13" xfId="0" applyNumberFormat="1" applyFont="1" applyFill="1" applyBorder="1" applyAlignment="1">
      <alignment horizontal="left" vertical="top" wrapText="1"/>
    </xf>
    <xf numFmtId="168" fontId="14" fillId="0" borderId="13" xfId="0" applyNumberFormat="1" applyFont="1" applyFill="1" applyBorder="1" applyAlignment="1">
      <alignment horizontal="right" vertical="top" wrapText="1"/>
    </xf>
    <xf numFmtId="168" fontId="14" fillId="0" borderId="13" xfId="0" applyNumberFormat="1" applyFont="1" applyFill="1" applyBorder="1" applyAlignment="1">
      <alignment horizontal="left" vertical="top" wrapText="1"/>
    </xf>
    <xf numFmtId="168" fontId="14" fillId="0" borderId="15" xfId="0" applyNumberFormat="1" applyFont="1" applyFill="1" applyBorder="1" applyAlignment="1">
      <alignment horizontal="left" vertical="top" wrapText="1"/>
    </xf>
    <xf numFmtId="168" fontId="14" fillId="4" borderId="13" xfId="0" applyNumberFormat="1" applyFont="1" applyFill="1" applyBorder="1" applyAlignment="1">
      <alignment horizontal="left" vertical="top" wrapText="1"/>
    </xf>
    <xf numFmtId="168" fontId="14" fillId="0" borderId="15" xfId="0" applyNumberFormat="1" applyFont="1" applyFill="1" applyBorder="1" applyAlignment="1">
      <alignment horizontal="right" vertical="top" wrapText="1"/>
    </xf>
    <xf numFmtId="0" fontId="29" fillId="0" borderId="15" xfId="0" applyFont="1" applyFill="1" applyBorder="1" applyAlignment="1">
      <alignment horizontal="left" vertical="top" wrapText="1"/>
    </xf>
    <xf numFmtId="168" fontId="30" fillId="0" borderId="14" xfId="0" applyNumberFormat="1" applyFont="1" applyFill="1" applyBorder="1" applyAlignment="1">
      <alignment horizontal="left" vertical="top" wrapText="1"/>
    </xf>
    <xf numFmtId="0" fontId="0" fillId="0" borderId="0" xfId="0" quotePrefix="1" applyAlignment="1">
      <alignment horizontal="right"/>
    </xf>
    <xf numFmtId="0" fontId="1" fillId="0" borderId="0" xfId="0" applyFont="1" applyAlignment="1">
      <alignment horizontal="center"/>
    </xf>
    <xf numFmtId="168" fontId="14" fillId="5" borderId="13" xfId="0" applyNumberFormat="1" applyFont="1" applyFill="1" applyBorder="1" applyAlignment="1">
      <alignment horizontal="left" vertical="top" wrapText="1"/>
    </xf>
    <xf numFmtId="168" fontId="14" fillId="5" borderId="13" xfId="0" applyNumberFormat="1" applyFont="1" applyFill="1" applyBorder="1" applyAlignment="1">
      <alignment horizontal="right" vertical="top" wrapText="1"/>
    </xf>
    <xf numFmtId="171" fontId="14" fillId="5" borderId="9" xfId="0" applyNumberFormat="1" applyFont="1" applyFill="1" applyBorder="1" applyAlignment="1">
      <alignment horizontal="left" vertical="top" wrapText="1"/>
    </xf>
    <xf numFmtId="168" fontId="14" fillId="5" borderId="9" xfId="0" applyNumberFormat="1" applyFont="1" applyFill="1" applyBorder="1" applyAlignment="1">
      <alignment horizontal="left" vertical="top" wrapText="1"/>
    </xf>
    <xf numFmtId="171" fontId="14" fillId="5" borderId="13" xfId="0" applyNumberFormat="1" applyFont="1" applyFill="1" applyBorder="1" applyAlignment="1">
      <alignment horizontal="left" vertical="top" wrapText="1"/>
    </xf>
    <xf numFmtId="3" fontId="10" fillId="0" borderId="0" xfId="18" applyNumberFormat="1" applyFont="1" applyFill="1" applyBorder="1" applyAlignment="1">
      <alignment horizontal="center"/>
    </xf>
    <xf numFmtId="2" fontId="9" fillId="0" borderId="0" xfId="18" applyNumberFormat="1" applyFont="1" applyFill="1" applyBorder="1" applyAlignment="1">
      <alignment horizontal="center" vertical="center"/>
    </xf>
    <xf numFmtId="0" fontId="0" fillId="0" borderId="0" xfId="0" applyFill="1" applyBorder="1"/>
    <xf numFmtId="0" fontId="9" fillId="0" borderId="0" xfId="0" applyFont="1" applyFill="1" applyBorder="1" applyAlignment="1">
      <alignment horizontal="center"/>
    </xf>
    <xf numFmtId="0" fontId="10" fillId="0" borderId="0" xfId="0" applyFont="1" applyFill="1" applyBorder="1" applyAlignment="1">
      <alignment horizontal="center"/>
    </xf>
    <xf numFmtId="0" fontId="10" fillId="0" borderId="0" xfId="0" applyFont="1" applyFill="1" applyBorder="1"/>
    <xf numFmtId="0" fontId="13" fillId="0" borderId="0" xfId="0" applyFont="1" applyFill="1" applyBorder="1"/>
    <xf numFmtId="0" fontId="14" fillId="0" borderId="0" xfId="0" applyFont="1" applyFill="1" applyBorder="1"/>
    <xf numFmtId="0" fontId="13" fillId="0" borderId="0" xfId="0" applyFont="1" applyFill="1" applyBorder="1" applyAlignment="1">
      <alignment horizontal="center"/>
    </xf>
    <xf numFmtId="0" fontId="22" fillId="0" borderId="0" xfId="0" applyFont="1" applyFill="1" applyBorder="1" applyAlignment="1">
      <alignment horizontal="center"/>
    </xf>
    <xf numFmtId="0" fontId="16" fillId="0" borderId="0" xfId="0" applyFont="1" applyFill="1" applyBorder="1" applyAlignment="1">
      <alignment vertical="center"/>
    </xf>
    <xf numFmtId="0" fontId="17" fillId="0" borderId="0" xfId="0" applyFont="1" applyFill="1" applyBorder="1" applyAlignment="1">
      <alignment vertical="center"/>
    </xf>
    <xf numFmtId="0" fontId="18" fillId="0" borderId="0" xfId="0" applyFont="1" applyFill="1" applyBorder="1"/>
    <xf numFmtId="0" fontId="14" fillId="0" borderId="0" xfId="0" applyFont="1" applyFill="1" applyBorder="1" applyAlignment="1">
      <alignment horizontal="right"/>
    </xf>
    <xf numFmtId="9" fontId="0" fillId="0" borderId="0" xfId="0" applyNumberFormat="1" applyFill="1" applyBorder="1"/>
    <xf numFmtId="0" fontId="10" fillId="0" borderId="0" xfId="0" applyFont="1" applyFill="1" applyBorder="1" applyAlignment="1">
      <alignment horizontal="left"/>
    </xf>
    <xf numFmtId="166" fontId="0" fillId="0" borderId="0" xfId="0" applyNumberFormat="1" applyFill="1" applyBorder="1"/>
    <xf numFmtId="0" fontId="20" fillId="0" borderId="0" xfId="0" applyFont="1" applyFill="1" applyBorder="1" applyAlignment="1">
      <alignment horizontal="right"/>
    </xf>
    <xf numFmtId="0" fontId="20" fillId="0" borderId="0" xfId="0" applyFont="1" applyFill="1" applyBorder="1"/>
    <xf numFmtId="0" fontId="20" fillId="0" borderId="0" xfId="0" applyFont="1" applyFill="1" applyBorder="1" applyAlignment="1">
      <alignment horizontal="center"/>
    </xf>
    <xf numFmtId="166" fontId="20" fillId="0" borderId="0" xfId="0" applyNumberFormat="1" applyFont="1" applyFill="1" applyBorder="1" applyAlignment="1">
      <alignment horizontal="center" vertical="center"/>
    </xf>
    <xf numFmtId="0" fontId="11" fillId="0" borderId="0" xfId="0" applyFont="1" applyFill="1" applyBorder="1" applyAlignment="1">
      <alignment horizontal="left" vertical="center" wrapText="1"/>
    </xf>
    <xf numFmtId="0" fontId="9" fillId="0" borderId="0" xfId="0" applyFont="1" applyFill="1" applyBorder="1" applyAlignment="1">
      <alignment horizontal="left" vertical="center" wrapText="1"/>
    </xf>
    <xf numFmtId="0" fontId="4" fillId="0" borderId="0" xfId="9" applyFill="1" applyBorder="1" applyAlignment="1" applyProtection="1"/>
    <xf numFmtId="166" fontId="20" fillId="0" borderId="0" xfId="0" applyNumberFormat="1" applyFont="1" applyFill="1" applyBorder="1" applyAlignment="1">
      <alignment horizontal="center"/>
    </xf>
    <xf numFmtId="0" fontId="26" fillId="0" borderId="0" xfId="0" applyFont="1" applyFill="1" applyBorder="1" applyAlignment="1">
      <alignment horizontal="left" vertical="top"/>
    </xf>
    <xf numFmtId="0" fontId="0" fillId="2" borderId="0" xfId="0" applyFill="1"/>
    <xf numFmtId="0" fontId="0" fillId="7" borderId="0" xfId="0" applyFill="1"/>
    <xf numFmtId="0" fontId="35" fillId="0" borderId="0" xfId="0" applyFont="1" applyFill="1" applyBorder="1" applyAlignment="1">
      <alignment horizontal="left" vertical="top"/>
    </xf>
    <xf numFmtId="0" fontId="37" fillId="9" borderId="21" xfId="0" applyFont="1" applyFill="1" applyBorder="1" applyAlignment="1">
      <alignment horizontal="left" vertical="top"/>
    </xf>
    <xf numFmtId="172" fontId="39" fillId="9" borderId="21" xfId="0" applyNumberFormat="1" applyFont="1" applyFill="1" applyBorder="1" applyAlignment="1">
      <alignment horizontal="center" vertical="top"/>
    </xf>
    <xf numFmtId="168" fontId="36" fillId="0" borderId="22" xfId="0" applyNumberFormat="1" applyFont="1" applyFill="1" applyBorder="1" applyAlignment="1">
      <alignment horizontal="center" vertical="top"/>
    </xf>
    <xf numFmtId="0" fontId="35" fillId="0" borderId="22" xfId="0" applyFont="1" applyFill="1" applyBorder="1" applyAlignment="1">
      <alignment horizontal="left" vertical="top"/>
    </xf>
    <xf numFmtId="173" fontId="36" fillId="0" borderId="22" xfId="0" applyNumberFormat="1" applyFont="1" applyFill="1" applyBorder="1" applyAlignment="1">
      <alignment horizontal="left" vertical="top"/>
    </xf>
    <xf numFmtId="174" fontId="36" fillId="0" borderId="22" xfId="0" applyNumberFormat="1" applyFont="1" applyFill="1" applyBorder="1" applyAlignment="1">
      <alignment horizontal="left" vertical="top"/>
    </xf>
    <xf numFmtId="168" fontId="36" fillId="0" borderId="23" xfId="0" applyNumberFormat="1" applyFont="1" applyFill="1" applyBorder="1" applyAlignment="1">
      <alignment horizontal="center" vertical="top"/>
    </xf>
    <xf numFmtId="0" fontId="35" fillId="0" borderId="23" xfId="0" applyFont="1" applyFill="1" applyBorder="1" applyAlignment="1">
      <alignment horizontal="left" vertical="top"/>
    </xf>
    <xf numFmtId="173" fontId="36" fillId="0" borderId="23" xfId="0" applyNumberFormat="1" applyFont="1" applyFill="1" applyBorder="1" applyAlignment="1">
      <alignment horizontal="left" vertical="top"/>
    </xf>
    <xf numFmtId="174" fontId="36" fillId="0" borderId="23" xfId="0" applyNumberFormat="1" applyFont="1" applyFill="1" applyBorder="1" applyAlignment="1">
      <alignment horizontal="left" vertical="top"/>
    </xf>
    <xf numFmtId="174" fontId="36" fillId="0" borderId="23" xfId="0" applyNumberFormat="1" applyFont="1" applyFill="1" applyBorder="1" applyAlignment="1">
      <alignment horizontal="right" vertical="top"/>
    </xf>
    <xf numFmtId="0" fontId="35" fillId="0" borderId="23" xfId="0" applyFont="1" applyFill="1" applyBorder="1" applyAlignment="1">
      <alignment horizontal="right" vertical="top"/>
    </xf>
    <xf numFmtId="0" fontId="0" fillId="0" borderId="23" xfId="0" applyFill="1" applyBorder="1" applyAlignment="1">
      <alignment horizontal="left" vertical="top"/>
    </xf>
    <xf numFmtId="0" fontId="37" fillId="0" borderId="23" xfId="0" applyFont="1" applyFill="1" applyBorder="1" applyAlignment="1">
      <alignment horizontal="left" vertical="top"/>
    </xf>
    <xf numFmtId="173" fontId="38" fillId="0" borderId="23" xfId="0" applyNumberFormat="1" applyFont="1" applyFill="1" applyBorder="1" applyAlignment="1">
      <alignment horizontal="left" vertical="top"/>
    </xf>
    <xf numFmtId="168" fontId="38" fillId="0" borderId="23" xfId="0" applyNumberFormat="1" applyFont="1" applyFill="1" applyBorder="1" applyAlignment="1">
      <alignment horizontal="left" vertical="top"/>
    </xf>
    <xf numFmtId="168" fontId="36" fillId="0" borderId="24" xfId="0" applyNumberFormat="1" applyFont="1" applyFill="1" applyBorder="1" applyAlignment="1">
      <alignment horizontal="left" vertical="top"/>
    </xf>
    <xf numFmtId="0" fontId="35" fillId="0" borderId="24" xfId="0" applyFont="1" applyFill="1" applyBorder="1" applyAlignment="1">
      <alignment horizontal="left" vertical="top"/>
    </xf>
    <xf numFmtId="173" fontId="36" fillId="0" borderId="24" xfId="0" applyNumberFormat="1" applyFont="1" applyFill="1" applyBorder="1" applyAlignment="1">
      <alignment horizontal="left" vertical="top"/>
    </xf>
    <xf numFmtId="173" fontId="38" fillId="0" borderId="21" xfId="0" applyNumberFormat="1" applyFont="1" applyFill="1" applyBorder="1" applyAlignment="1">
      <alignment horizontal="left" vertical="top"/>
    </xf>
    <xf numFmtId="174" fontId="38" fillId="0" borderId="21" xfId="0" applyNumberFormat="1" applyFont="1" applyFill="1" applyBorder="1" applyAlignment="1">
      <alignment horizontal="left" vertical="top"/>
    </xf>
    <xf numFmtId="168" fontId="36" fillId="0" borderId="22" xfId="0" applyNumberFormat="1" applyFont="1" applyFill="1" applyBorder="1" applyAlignment="1">
      <alignment horizontal="left" vertical="top"/>
    </xf>
    <xf numFmtId="168" fontId="36" fillId="0" borderId="23" xfId="0" applyNumberFormat="1" applyFont="1" applyFill="1" applyBorder="1" applyAlignment="1">
      <alignment horizontal="left" vertical="top"/>
    </xf>
    <xf numFmtId="0" fontId="35" fillId="0" borderId="23" xfId="0" applyFont="1" applyFill="1" applyBorder="1" applyAlignment="1">
      <alignment horizontal="center" vertical="top"/>
    </xf>
    <xf numFmtId="0" fontId="37" fillId="0" borderId="21" xfId="0" applyFont="1" applyFill="1" applyBorder="1" applyAlignment="1">
      <alignment horizontal="left" vertical="top"/>
    </xf>
    <xf numFmtId="168" fontId="36" fillId="0" borderId="23" xfId="0" applyNumberFormat="1" applyFont="1" applyFill="1" applyBorder="1" applyAlignment="1">
      <alignment horizontal="right" vertical="top"/>
    </xf>
    <xf numFmtId="168" fontId="36" fillId="0" borderId="24" xfId="0" applyNumberFormat="1" applyFont="1" applyFill="1" applyBorder="1" applyAlignment="1">
      <alignment horizontal="center" vertical="top"/>
    </xf>
    <xf numFmtId="0" fontId="0" fillId="0" borderId="21" xfId="0" applyFill="1" applyBorder="1" applyAlignment="1">
      <alignment horizontal="left" vertical="top"/>
    </xf>
    <xf numFmtId="0" fontId="37" fillId="0" borderId="22" xfId="0" applyFont="1" applyFill="1" applyBorder="1" applyAlignment="1">
      <alignment horizontal="left" vertical="top"/>
    </xf>
    <xf numFmtId="175" fontId="38" fillId="0" borderId="21" xfId="0" applyNumberFormat="1" applyFont="1" applyFill="1" applyBorder="1" applyAlignment="1">
      <alignment horizontal="left" vertical="top"/>
    </xf>
    <xf numFmtId="0" fontId="0" fillId="0" borderId="0" xfId="0" applyAlignment="1"/>
    <xf numFmtId="0" fontId="45" fillId="0" borderId="0" xfId="0" applyFont="1" applyFill="1" applyBorder="1" applyAlignment="1">
      <alignment horizontal="left" vertical="top"/>
    </xf>
    <xf numFmtId="0" fontId="43" fillId="11" borderId="28" xfId="0" applyFont="1" applyFill="1" applyBorder="1" applyAlignment="1">
      <alignment horizontal="left" vertical="top"/>
    </xf>
    <xf numFmtId="0" fontId="43" fillId="12" borderId="28" xfId="0" applyFont="1" applyFill="1" applyBorder="1" applyAlignment="1">
      <alignment horizontal="left" vertical="top"/>
    </xf>
    <xf numFmtId="173" fontId="44" fillId="12" borderId="28" xfId="0" applyNumberFormat="1" applyFont="1" applyFill="1" applyBorder="1" applyAlignment="1">
      <alignment horizontal="left" vertical="top"/>
    </xf>
    <xf numFmtId="0" fontId="43" fillId="13" borderId="28" xfId="0" applyFont="1" applyFill="1" applyBorder="1" applyAlignment="1">
      <alignment horizontal="left" vertical="top"/>
    </xf>
    <xf numFmtId="173" fontId="44" fillId="13" borderId="28" xfId="0" applyNumberFormat="1" applyFont="1" applyFill="1" applyBorder="1" applyAlignment="1">
      <alignment horizontal="left" vertical="top"/>
    </xf>
    <xf numFmtId="11" fontId="36" fillId="0" borderId="22" xfId="0" applyNumberFormat="1" applyFont="1" applyFill="1" applyBorder="1" applyAlignment="1">
      <alignment horizontal="left" vertical="top"/>
    </xf>
    <xf numFmtId="11" fontId="38" fillId="0" borderId="29" xfId="0" applyNumberFormat="1" applyFont="1" applyFill="1" applyBorder="1" applyAlignment="1">
      <alignment horizontal="left" vertical="top"/>
    </xf>
    <xf numFmtId="0" fontId="43" fillId="11" borderId="30" xfId="0" applyFont="1" applyFill="1" applyBorder="1" applyAlignment="1">
      <alignment horizontal="left" vertical="top"/>
    </xf>
    <xf numFmtId="0" fontId="32" fillId="6" borderId="17" xfId="22"/>
    <xf numFmtId="11" fontId="0" fillId="0" borderId="0" xfId="0" applyNumberFormat="1" applyAlignment="1"/>
    <xf numFmtId="11" fontId="0" fillId="0" borderId="0" xfId="0" applyNumberFormat="1"/>
    <xf numFmtId="0" fontId="33" fillId="0" borderId="0" xfId="0" applyFont="1"/>
    <xf numFmtId="168" fontId="33" fillId="0" borderId="0" xfId="0" applyNumberFormat="1" applyFont="1"/>
    <xf numFmtId="0" fontId="31" fillId="9" borderId="21" xfId="0" applyFont="1" applyFill="1" applyBorder="1" applyAlignment="1">
      <alignment horizontal="center" vertical="top"/>
    </xf>
    <xf numFmtId="0" fontId="31" fillId="9" borderId="21" xfId="0" applyFont="1" applyFill="1" applyBorder="1" applyAlignment="1">
      <alignment horizontal="left" vertical="top"/>
    </xf>
    <xf numFmtId="172" fontId="51" fillId="9" borderId="21" xfId="0" applyNumberFormat="1" applyFont="1" applyFill="1" applyBorder="1" applyAlignment="1">
      <alignment horizontal="center" vertical="top"/>
    </xf>
    <xf numFmtId="0" fontId="29" fillId="0" borderId="22" xfId="0" applyFont="1" applyFill="1" applyBorder="1" applyAlignment="1">
      <alignment horizontal="left" vertical="top"/>
    </xf>
    <xf numFmtId="173" fontId="49" fillId="0" borderId="22" xfId="0" applyNumberFormat="1" applyFont="1" applyFill="1" applyBorder="1" applyAlignment="1">
      <alignment horizontal="left" vertical="top"/>
    </xf>
    <xf numFmtId="0" fontId="29" fillId="0" borderId="23" xfId="0" applyFont="1" applyFill="1" applyBorder="1" applyAlignment="1">
      <alignment horizontal="left" vertical="top"/>
    </xf>
    <xf numFmtId="173" fontId="49" fillId="0" borderId="23" xfId="0" applyNumberFormat="1" applyFont="1" applyFill="1" applyBorder="1" applyAlignment="1">
      <alignment horizontal="left" vertical="top"/>
    </xf>
    <xf numFmtId="0" fontId="29" fillId="0" borderId="24" xfId="0" applyFont="1" applyFill="1" applyBorder="1" applyAlignment="1">
      <alignment horizontal="left" vertical="top"/>
    </xf>
    <xf numFmtId="173" fontId="49" fillId="0" borderId="24" xfId="0" applyNumberFormat="1" applyFont="1" applyFill="1" applyBorder="1" applyAlignment="1">
      <alignment horizontal="left" vertical="top"/>
    </xf>
    <xf numFmtId="0" fontId="31" fillId="0" borderId="21" xfId="0" applyFont="1" applyFill="1" applyBorder="1" applyAlignment="1">
      <alignment horizontal="left" vertical="top"/>
    </xf>
    <xf numFmtId="173" fontId="50" fillId="0" borderId="21" xfId="0" applyNumberFormat="1" applyFont="1" applyFill="1" applyBorder="1" applyAlignment="1">
      <alignment horizontal="left" vertical="top"/>
    </xf>
    <xf numFmtId="0" fontId="0" fillId="2" borderId="0" xfId="0" applyFill="1" applyAlignment="1"/>
    <xf numFmtId="0" fontId="1" fillId="2" borderId="0" xfId="0" applyFont="1" applyFill="1" applyAlignment="1"/>
    <xf numFmtId="0" fontId="43" fillId="12" borderId="33" xfId="0" applyFont="1" applyFill="1" applyBorder="1" applyAlignment="1">
      <alignment horizontal="left" vertical="top"/>
    </xf>
    <xf numFmtId="0" fontId="43" fillId="12" borderId="31" xfId="0" applyFont="1" applyFill="1" applyBorder="1" applyAlignment="1">
      <alignment horizontal="left" vertical="top"/>
    </xf>
    <xf numFmtId="0" fontId="43" fillId="12" borderId="32" xfId="0" applyFont="1" applyFill="1" applyBorder="1" applyAlignment="1">
      <alignment horizontal="left" vertical="top"/>
    </xf>
    <xf numFmtId="0" fontId="0" fillId="12" borderId="34" xfId="0" applyFill="1" applyBorder="1" applyAlignment="1">
      <alignment horizontal="left" vertical="top"/>
    </xf>
    <xf numFmtId="0" fontId="0" fillId="12" borderId="31" xfId="0" applyFill="1" applyBorder="1" applyAlignment="1">
      <alignment horizontal="left" vertical="top"/>
    </xf>
    <xf numFmtId="0" fontId="0" fillId="12" borderId="32" xfId="0" applyFill="1" applyBorder="1" applyAlignment="1">
      <alignment horizontal="left" vertical="top"/>
    </xf>
    <xf numFmtId="0" fontId="0" fillId="12" borderId="35" xfId="0" applyFill="1" applyBorder="1" applyAlignment="1">
      <alignment horizontal="left" vertical="top"/>
    </xf>
    <xf numFmtId="0" fontId="43" fillId="13" borderId="33" xfId="0" applyFont="1" applyFill="1" applyBorder="1" applyAlignment="1">
      <alignment horizontal="left" vertical="top"/>
    </xf>
    <xf numFmtId="0" fontId="43" fillId="13" borderId="31" xfId="0" applyFont="1" applyFill="1" applyBorder="1" applyAlignment="1">
      <alignment horizontal="left" vertical="top"/>
    </xf>
    <xf numFmtId="0" fontId="43" fillId="13" borderId="32" xfId="0" applyFont="1" applyFill="1" applyBorder="1" applyAlignment="1">
      <alignment horizontal="left" vertical="top"/>
    </xf>
    <xf numFmtId="0" fontId="0" fillId="13" borderId="34" xfId="0" applyFill="1" applyBorder="1" applyAlignment="1">
      <alignment horizontal="left" vertical="top"/>
    </xf>
    <xf numFmtId="0" fontId="0" fillId="13" borderId="31" xfId="0" applyFill="1" applyBorder="1" applyAlignment="1">
      <alignment horizontal="left" vertical="top"/>
    </xf>
    <xf numFmtId="0" fontId="0" fillId="13" borderId="35" xfId="0" applyFill="1" applyBorder="1" applyAlignment="1">
      <alignment horizontal="left" vertical="top"/>
    </xf>
    <xf numFmtId="11" fontId="49" fillId="0" borderId="22" xfId="0" applyNumberFormat="1" applyFont="1" applyFill="1" applyBorder="1" applyAlignment="1">
      <alignment horizontal="left" vertical="top"/>
    </xf>
    <xf numFmtId="11" fontId="50" fillId="0" borderId="22" xfId="0" applyNumberFormat="1" applyFont="1" applyFill="1" applyBorder="1" applyAlignment="1">
      <alignment horizontal="left" vertical="top"/>
    </xf>
    <xf numFmtId="0" fontId="49" fillId="0" borderId="23" xfId="0" applyFont="1" applyFill="1" applyBorder="1" applyAlignment="1">
      <alignment horizontal="left" vertical="top"/>
    </xf>
    <xf numFmtId="176" fontId="0" fillId="0" borderId="0" xfId="0" applyNumberFormat="1"/>
    <xf numFmtId="0" fontId="53" fillId="14" borderId="0" xfId="0" applyFont="1" applyFill="1" applyBorder="1" applyAlignment="1">
      <alignment vertical="center"/>
    </xf>
    <xf numFmtId="0" fontId="0" fillId="14" borderId="0" xfId="0" applyFill="1" applyBorder="1"/>
    <xf numFmtId="0" fontId="54" fillId="14" borderId="0" xfId="0" applyFont="1" applyFill="1" applyBorder="1"/>
    <xf numFmtId="0" fontId="56" fillId="14" borderId="0" xfId="23" applyNumberFormat="1" applyFont="1" applyFill="1" applyBorder="1" applyAlignment="1">
      <alignment horizontal="left"/>
    </xf>
    <xf numFmtId="0" fontId="0" fillId="14" borderId="0" xfId="0" applyNumberFormat="1" applyFill="1" applyBorder="1"/>
    <xf numFmtId="0" fontId="0" fillId="14" borderId="0" xfId="0" applyFill="1" applyBorder="1" applyAlignment="1">
      <alignment horizontal="right"/>
    </xf>
    <xf numFmtId="0" fontId="57" fillId="14" borderId="36" xfId="0" applyFont="1" applyFill="1" applyBorder="1" applyAlignment="1">
      <alignment vertical="center"/>
    </xf>
    <xf numFmtId="0" fontId="58" fillId="14" borderId="36" xfId="0" applyNumberFormat="1" applyFont="1" applyFill="1" applyBorder="1" applyAlignment="1">
      <alignment horizontal="right" vertical="center"/>
    </xf>
    <xf numFmtId="0" fontId="57" fillId="14" borderId="37" xfId="0" applyNumberFormat="1" applyFont="1" applyFill="1" applyBorder="1" applyAlignment="1">
      <alignment horizontal="right" vertical="center"/>
    </xf>
    <xf numFmtId="0" fontId="0" fillId="14" borderId="0" xfId="0" applyNumberFormat="1" applyFill="1" applyBorder="1" applyAlignment="1">
      <alignment vertical="center"/>
    </xf>
    <xf numFmtId="0" fontId="0" fillId="14" borderId="0" xfId="0" applyFill="1" applyBorder="1" applyAlignment="1">
      <alignment vertical="center"/>
    </xf>
    <xf numFmtId="0" fontId="0" fillId="14" borderId="16" xfId="0" applyFill="1" applyBorder="1" applyAlignment="1">
      <alignment vertical="center"/>
    </xf>
    <xf numFmtId="1" fontId="54" fillId="14" borderId="0" xfId="0" applyNumberFormat="1" applyFont="1" applyFill="1" applyBorder="1"/>
    <xf numFmtId="1" fontId="0" fillId="14" borderId="0" xfId="0" applyNumberFormat="1" applyFill="1" applyBorder="1"/>
    <xf numFmtId="0" fontId="59" fillId="15" borderId="38" xfId="0" applyFont="1" applyFill="1" applyBorder="1" applyAlignment="1">
      <alignment horizontal="left" vertical="center" indent="1"/>
    </xf>
    <xf numFmtId="0" fontId="0" fillId="15" borderId="39" xfId="0" applyFill="1" applyBorder="1"/>
    <xf numFmtId="0" fontId="0" fillId="16" borderId="40" xfId="0" applyFill="1" applyBorder="1"/>
    <xf numFmtId="0" fontId="0" fillId="16" borderId="0" xfId="0" applyFill="1" applyBorder="1"/>
    <xf numFmtId="0" fontId="53" fillId="16" borderId="0" xfId="0" applyFont="1" applyFill="1" applyBorder="1"/>
    <xf numFmtId="0" fontId="0" fillId="16" borderId="0" xfId="0" applyFill="1" applyBorder="1" applyAlignment="1">
      <alignment horizontal="right"/>
    </xf>
    <xf numFmtId="169" fontId="0" fillId="16" borderId="0" xfId="18" applyNumberFormat="1" applyFont="1" applyFill="1" applyBorder="1" applyAlignment="1">
      <alignment vertical="center"/>
    </xf>
    <xf numFmtId="0" fontId="61" fillId="16" borderId="40" xfId="0" applyFont="1" applyFill="1" applyBorder="1"/>
    <xf numFmtId="0" fontId="62" fillId="16" borderId="0" xfId="0" applyFont="1" applyFill="1" applyBorder="1" applyAlignment="1">
      <alignment vertical="center"/>
    </xf>
    <xf numFmtId="0" fontId="63" fillId="16" borderId="36" xfId="0" applyNumberFormat="1" applyFont="1" applyFill="1" applyBorder="1" applyAlignment="1">
      <alignment horizontal="center" vertical="center"/>
    </xf>
    <xf numFmtId="0" fontId="57" fillId="16" borderId="37" xfId="0" applyNumberFormat="1" applyFont="1" applyFill="1" applyBorder="1" applyAlignment="1">
      <alignment horizontal="center" vertical="center"/>
    </xf>
    <xf numFmtId="0" fontId="63" fillId="16" borderId="37" xfId="0" applyNumberFormat="1" applyFont="1" applyFill="1" applyBorder="1" applyAlignment="1">
      <alignment horizontal="center" vertical="center"/>
    </xf>
    <xf numFmtId="0" fontId="0" fillId="16" borderId="0" xfId="0" applyFill="1" applyBorder="1" applyAlignment="1">
      <alignment vertical="center"/>
    </xf>
    <xf numFmtId="166" fontId="64" fillId="16" borderId="0" xfId="18" applyNumberFormat="1" applyFont="1" applyFill="1" applyBorder="1" applyAlignment="1">
      <alignment vertical="center"/>
    </xf>
    <xf numFmtId="166" fontId="0" fillId="16" borderId="0" xfId="18" applyNumberFormat="1" applyFont="1" applyFill="1" applyBorder="1" applyAlignment="1">
      <alignment vertical="center"/>
    </xf>
    <xf numFmtId="0" fontId="0" fillId="16" borderId="8" xfId="0" applyFill="1" applyBorder="1" applyAlignment="1">
      <alignment vertical="center"/>
    </xf>
    <xf numFmtId="170" fontId="64" fillId="16" borderId="8" xfId="18" applyNumberFormat="1" applyFont="1" applyFill="1" applyBorder="1" applyAlignment="1">
      <alignment vertical="center"/>
    </xf>
    <xf numFmtId="170" fontId="0" fillId="16" borderId="8" xfId="18" applyNumberFormat="1" applyFont="1" applyFill="1" applyBorder="1" applyAlignment="1">
      <alignment vertical="center"/>
    </xf>
    <xf numFmtId="166" fontId="64" fillId="16" borderId="0" xfId="0" applyNumberFormat="1" applyFont="1" applyFill="1" applyBorder="1" applyAlignment="1">
      <alignment vertical="center"/>
    </xf>
    <xf numFmtId="166" fontId="60" fillId="16" borderId="0" xfId="0" applyNumberFormat="1" applyFont="1" applyFill="1" applyBorder="1" applyAlignment="1">
      <alignment vertical="center"/>
    </xf>
    <xf numFmtId="178" fontId="0" fillId="0" borderId="0" xfId="0" applyNumberFormat="1"/>
    <xf numFmtId="179" fontId="0" fillId="0" borderId="0" xfId="0" applyNumberFormat="1"/>
    <xf numFmtId="180" fontId="0" fillId="0" borderId="0" xfId="0" applyNumberFormat="1"/>
    <xf numFmtId="0" fontId="53" fillId="14" borderId="0" xfId="0" applyFont="1" applyFill="1" applyBorder="1"/>
    <xf numFmtId="0" fontId="58" fillId="14" borderId="41" xfId="0" applyNumberFormat="1" applyFont="1" applyFill="1" applyBorder="1" applyAlignment="1">
      <alignment horizontal="right" vertical="center"/>
    </xf>
    <xf numFmtId="0" fontId="57" fillId="14" borderId="36" xfId="0" applyNumberFormat="1" applyFont="1" applyFill="1" applyBorder="1" applyAlignment="1">
      <alignment horizontal="right" vertical="center"/>
    </xf>
    <xf numFmtId="164" fontId="54" fillId="14" borderId="42" xfId="18" applyFont="1" applyFill="1" applyBorder="1" applyAlignment="1">
      <alignment vertical="center"/>
    </xf>
    <xf numFmtId="164" fontId="0" fillId="14" borderId="42" xfId="18" applyFont="1" applyFill="1" applyBorder="1" applyAlignment="1">
      <alignment vertical="center"/>
    </xf>
    <xf numFmtId="0" fontId="0" fillId="14" borderId="43" xfId="0" applyNumberFormat="1" applyFill="1" applyBorder="1" applyAlignment="1">
      <alignment vertical="center"/>
    </xf>
    <xf numFmtId="0" fontId="0" fillId="14" borderId="43" xfId="0" applyFill="1" applyBorder="1" applyAlignment="1">
      <alignment vertical="center"/>
    </xf>
    <xf numFmtId="0" fontId="0" fillId="14" borderId="44" xfId="0" applyNumberFormat="1" applyFill="1" applyBorder="1" applyAlignment="1">
      <alignment horizontal="right" vertical="center"/>
    </xf>
    <xf numFmtId="0" fontId="0" fillId="14" borderId="44" xfId="0" applyFill="1" applyBorder="1" applyAlignment="1">
      <alignment vertical="center"/>
    </xf>
    <xf numFmtId="170" fontId="54" fillId="14" borderId="44" xfId="18" applyNumberFormat="1" applyFont="1" applyFill="1" applyBorder="1" applyAlignment="1">
      <alignment vertical="center"/>
    </xf>
    <xf numFmtId="170" fontId="0" fillId="14" borderId="44" xfId="18" applyNumberFormat="1" applyFont="1" applyFill="1" applyBorder="1" applyAlignment="1">
      <alignment vertical="center"/>
    </xf>
    <xf numFmtId="0" fontId="58" fillId="14" borderId="37" xfId="0" applyNumberFormat="1" applyFont="1" applyFill="1" applyBorder="1" applyAlignment="1">
      <alignment horizontal="right" vertical="center"/>
    </xf>
    <xf numFmtId="1" fontId="54" fillId="14" borderId="0" xfId="0" applyNumberFormat="1" applyFont="1" applyFill="1" applyAlignment="1">
      <alignment horizontal="right"/>
    </xf>
    <xf numFmtId="1" fontId="0" fillId="14" borderId="0" xfId="0" applyNumberFormat="1" applyFill="1" applyAlignment="1">
      <alignment horizontal="right"/>
    </xf>
    <xf numFmtId="0" fontId="0" fillId="14" borderId="44" xfId="0" applyNumberFormat="1" applyFill="1" applyBorder="1" applyAlignment="1">
      <alignment horizontal="center" vertical="center"/>
    </xf>
    <xf numFmtId="1" fontId="54" fillId="14" borderId="44" xfId="18" applyNumberFormat="1" applyFont="1" applyFill="1" applyBorder="1" applyAlignment="1">
      <alignment vertical="center"/>
    </xf>
    <xf numFmtId="1" fontId="0" fillId="14" borderId="44" xfId="18" applyNumberFormat="1" applyFont="1" applyFill="1" applyBorder="1" applyAlignment="1">
      <alignment vertical="center"/>
    </xf>
    <xf numFmtId="1" fontId="0" fillId="0" borderId="0" xfId="0" applyNumberFormat="1"/>
    <xf numFmtId="1" fontId="1" fillId="0" borderId="0" xfId="0" applyNumberFormat="1" applyFont="1"/>
    <xf numFmtId="0" fontId="0" fillId="0" borderId="0" xfId="0" quotePrefix="1"/>
    <xf numFmtId="0" fontId="9" fillId="0" borderId="0" xfId="0" applyFont="1" applyFill="1" applyBorder="1" applyAlignment="1">
      <alignment vertical="center"/>
    </xf>
    <xf numFmtId="0" fontId="12" fillId="0" borderId="0" xfId="0" applyFont="1" applyFill="1" applyBorder="1" applyAlignment="1">
      <alignment horizontal="left" vertical="top"/>
    </xf>
    <xf numFmtId="0" fontId="65" fillId="0" borderId="45" xfId="0" applyFont="1" applyFill="1" applyBorder="1" applyAlignment="1">
      <alignment horizontal="left" vertical="top"/>
    </xf>
    <xf numFmtId="0" fontId="12" fillId="0" borderId="45" xfId="0" applyFont="1" applyFill="1" applyBorder="1" applyAlignment="1">
      <alignment horizontal="left" vertical="top"/>
    </xf>
    <xf numFmtId="0" fontId="12" fillId="0" borderId="45" xfId="0" applyFont="1" applyFill="1" applyBorder="1" applyAlignment="1">
      <alignment horizontal="center" vertical="top"/>
    </xf>
    <xf numFmtId="0" fontId="12" fillId="0" borderId="45" xfId="0" applyFont="1" applyFill="1" applyBorder="1" applyAlignment="1">
      <alignment horizontal="right" vertical="top"/>
    </xf>
    <xf numFmtId="0" fontId="66" fillId="0" borderId="45" xfId="0" applyFont="1" applyFill="1" applyBorder="1" applyAlignment="1">
      <alignment horizontal="right" vertical="top"/>
    </xf>
    <xf numFmtId="0" fontId="66" fillId="0" borderId="45" xfId="0" applyFont="1" applyFill="1" applyBorder="1" applyAlignment="1">
      <alignment horizontal="left" vertical="top"/>
    </xf>
    <xf numFmtId="168" fontId="68" fillId="0" borderId="45" xfId="0" applyNumberFormat="1" applyFont="1" applyFill="1" applyBorder="1" applyAlignment="1">
      <alignment horizontal="right" vertical="top"/>
    </xf>
    <xf numFmtId="168" fontId="68" fillId="0" borderId="45" xfId="0" applyNumberFormat="1" applyFont="1" applyFill="1" applyBorder="1" applyAlignment="1">
      <alignment horizontal="left" vertical="top"/>
    </xf>
    <xf numFmtId="181" fontId="68" fillId="0" borderId="45" xfId="0" applyNumberFormat="1" applyFont="1" applyFill="1" applyBorder="1" applyAlignment="1">
      <alignment horizontal="left" vertical="top"/>
    </xf>
    <xf numFmtId="0" fontId="69" fillId="0" borderId="45" xfId="0" applyFont="1" applyFill="1" applyBorder="1" applyAlignment="1">
      <alignment horizontal="left" vertical="top"/>
    </xf>
    <xf numFmtId="168" fontId="70" fillId="0" borderId="45" xfId="0" applyNumberFormat="1" applyFont="1" applyFill="1" applyBorder="1" applyAlignment="1">
      <alignment horizontal="right" vertical="top"/>
    </xf>
    <xf numFmtId="168" fontId="70" fillId="0" borderId="45" xfId="0" applyNumberFormat="1" applyFont="1" applyFill="1" applyBorder="1" applyAlignment="1">
      <alignment horizontal="left" vertical="top"/>
    </xf>
    <xf numFmtId="168" fontId="67" fillId="0" borderId="45" xfId="0" applyNumberFormat="1" applyFont="1" applyFill="1" applyBorder="1" applyAlignment="1">
      <alignment horizontal="right" vertical="top"/>
    </xf>
    <xf numFmtId="168" fontId="67" fillId="0" borderId="45" xfId="0" applyNumberFormat="1" applyFont="1" applyFill="1" applyBorder="1" applyAlignment="1">
      <alignment horizontal="left" vertical="top"/>
    </xf>
    <xf numFmtId="0" fontId="0" fillId="0" borderId="0" xfId="0" applyNumberFormat="1"/>
    <xf numFmtId="2" fontId="0" fillId="0" borderId="0" xfId="0" applyNumberFormat="1"/>
    <xf numFmtId="183" fontId="0" fillId="0" borderId="0" xfId="0" applyNumberFormat="1"/>
    <xf numFmtId="0" fontId="69" fillId="2" borderId="0" xfId="0" applyFont="1" applyFill="1" applyBorder="1" applyAlignment="1">
      <alignment horizontal="left" vertical="top"/>
    </xf>
    <xf numFmtId="0" fontId="72" fillId="2" borderId="0" xfId="0" applyFont="1" applyFill="1" applyBorder="1" applyAlignment="1">
      <alignment horizontal="left" vertical="top"/>
    </xf>
    <xf numFmtId="168" fontId="75" fillId="0" borderId="14" xfId="0" applyNumberFormat="1" applyFont="1" applyFill="1" applyBorder="1" applyAlignment="1">
      <alignment horizontal="left" vertical="top" wrapText="1"/>
    </xf>
    <xf numFmtId="0" fontId="76" fillId="0" borderId="0" xfId="0" applyFont="1" applyFill="1" applyBorder="1" applyAlignment="1">
      <alignment horizontal="left" vertical="top"/>
    </xf>
    <xf numFmtId="0" fontId="78" fillId="0" borderId="0" xfId="0" applyFont="1" applyFill="1" applyBorder="1" applyAlignment="1">
      <alignment horizontal="left" vertical="top"/>
    </xf>
    <xf numFmtId="0" fontId="80" fillId="0" borderId="0" xfId="0" applyFont="1" applyFill="1" applyBorder="1" applyAlignment="1">
      <alignment horizontal="left" vertical="top"/>
    </xf>
    <xf numFmtId="0" fontId="0" fillId="0" borderId="45" xfId="0" applyFill="1" applyBorder="1" applyAlignment="1">
      <alignment horizontal="right" vertical="top" wrapText="1"/>
    </xf>
    <xf numFmtId="0" fontId="0" fillId="0" borderId="45" xfId="0" applyFill="1" applyBorder="1" applyAlignment="1">
      <alignment horizontal="left" vertical="top" wrapText="1"/>
    </xf>
    <xf numFmtId="0" fontId="76" fillId="0" borderId="45" xfId="0" applyFont="1" applyFill="1" applyBorder="1" applyAlignment="1">
      <alignment horizontal="left" vertical="top" wrapText="1"/>
    </xf>
    <xf numFmtId="168" fontId="79" fillId="0" borderId="45" xfId="0" applyNumberFormat="1" applyFont="1" applyFill="1" applyBorder="1" applyAlignment="1">
      <alignment horizontal="left" vertical="top" wrapText="1"/>
    </xf>
    <xf numFmtId="168" fontId="79" fillId="0" borderId="45" xfId="0" applyNumberFormat="1" applyFont="1" applyFill="1" applyBorder="1" applyAlignment="1">
      <alignment horizontal="right" vertical="top" wrapText="1"/>
    </xf>
    <xf numFmtId="181" fontId="79" fillId="0" borderId="45" xfId="0" applyNumberFormat="1" applyFont="1" applyFill="1" applyBorder="1" applyAlignment="1">
      <alignment horizontal="left" vertical="top" wrapText="1"/>
    </xf>
    <xf numFmtId="181" fontId="79" fillId="0" borderId="45" xfId="0" applyNumberFormat="1" applyFont="1" applyFill="1" applyBorder="1" applyAlignment="1">
      <alignment horizontal="right" vertical="top" wrapText="1"/>
    </xf>
    <xf numFmtId="168" fontId="81" fillId="0" borderId="45" xfId="0" applyNumberFormat="1" applyFont="1" applyFill="1" applyBorder="1" applyAlignment="1">
      <alignment horizontal="left" vertical="top" wrapText="1"/>
    </xf>
    <xf numFmtId="168" fontId="81" fillId="0" borderId="45" xfId="0" applyNumberFormat="1" applyFont="1" applyFill="1" applyBorder="1" applyAlignment="1">
      <alignment horizontal="right" vertical="top" wrapText="1"/>
    </xf>
    <xf numFmtId="168" fontId="82" fillId="0" borderId="45" xfId="0" applyNumberFormat="1" applyFont="1" applyFill="1" applyBorder="1" applyAlignment="1">
      <alignment horizontal="right" vertical="top" wrapText="1"/>
    </xf>
    <xf numFmtId="168" fontId="82" fillId="0" borderId="45" xfId="0" applyNumberFormat="1" applyFont="1" applyFill="1" applyBorder="1" applyAlignment="1">
      <alignment horizontal="left" vertical="top" wrapText="1"/>
    </xf>
    <xf numFmtId="0" fontId="78" fillId="0" borderId="45" xfId="0" applyFont="1" applyFill="1" applyBorder="1" applyAlignment="1">
      <alignment horizontal="right" vertical="top" wrapText="1"/>
    </xf>
    <xf numFmtId="0" fontId="78" fillId="0" borderId="45" xfId="0" applyFont="1" applyFill="1" applyBorder="1" applyAlignment="1">
      <alignment horizontal="left" vertical="top" wrapText="1"/>
    </xf>
    <xf numFmtId="0" fontId="80" fillId="0" borderId="45" xfId="0" applyFont="1" applyFill="1" applyBorder="1" applyAlignment="1">
      <alignment horizontal="left" vertical="top" wrapText="1"/>
    </xf>
    <xf numFmtId="0" fontId="71" fillId="17" borderId="0" xfId="24"/>
    <xf numFmtId="182" fontId="0" fillId="2" borderId="0" xfId="0" applyNumberFormat="1" applyFill="1"/>
    <xf numFmtId="0" fontId="0" fillId="10" borderId="25" xfId="0" applyFill="1" applyBorder="1" applyAlignment="1">
      <alignment horizontal="left" vertical="top"/>
    </xf>
    <xf numFmtId="0" fontId="0" fillId="10" borderId="26" xfId="0" applyFill="1" applyBorder="1" applyAlignment="1">
      <alignment horizontal="left" vertical="top"/>
    </xf>
    <xf numFmtId="0" fontId="0" fillId="10" borderId="27" xfId="0" applyFill="1" applyBorder="1" applyAlignment="1">
      <alignment horizontal="left" vertical="top"/>
    </xf>
    <xf numFmtId="0" fontId="0" fillId="10" borderId="18" xfId="0" applyFill="1" applyBorder="1" applyAlignment="1">
      <alignment horizontal="left" vertical="top"/>
    </xf>
    <xf numFmtId="0" fontId="0" fillId="10" borderId="20" xfId="0" applyFill="1" applyBorder="1" applyAlignment="1">
      <alignment horizontal="left" vertical="top"/>
    </xf>
    <xf numFmtId="0" fontId="43" fillId="11" borderId="31" xfId="0" applyFont="1" applyFill="1" applyBorder="1" applyAlignment="1">
      <alignment horizontal="left" vertical="top"/>
    </xf>
    <xf numFmtId="0" fontId="43" fillId="11" borderId="32" xfId="0" applyFont="1" applyFill="1" applyBorder="1" applyAlignment="1">
      <alignment horizontal="left" vertical="top"/>
    </xf>
    <xf numFmtId="0" fontId="35" fillId="0" borderId="18" xfId="0" applyFont="1" applyFill="1" applyBorder="1" applyAlignment="1">
      <alignment horizontal="right" vertical="top"/>
    </xf>
    <xf numFmtId="0" fontId="35" fillId="0" borderId="19" xfId="0" applyFont="1" applyFill="1" applyBorder="1" applyAlignment="1">
      <alignment horizontal="right" vertical="top"/>
    </xf>
    <xf numFmtId="0" fontId="35" fillId="0" borderId="20" xfId="0" applyFont="1" applyFill="1" applyBorder="1" applyAlignment="1">
      <alignment horizontal="right" vertical="top"/>
    </xf>
    <xf numFmtId="0" fontId="26" fillId="8" borderId="18" xfId="0" applyFont="1" applyFill="1" applyBorder="1" applyAlignment="1">
      <alignment horizontal="left" vertical="top"/>
    </xf>
    <xf numFmtId="0" fontId="26" fillId="8" borderId="19" xfId="0" applyFont="1" applyFill="1" applyBorder="1" applyAlignment="1">
      <alignment horizontal="left" vertical="top"/>
    </xf>
    <xf numFmtId="0" fontId="26" fillId="8" borderId="20" xfId="0" applyFont="1" applyFill="1" applyBorder="1" applyAlignment="1">
      <alignment horizontal="left" vertical="top"/>
    </xf>
    <xf numFmtId="0" fontId="37" fillId="9" borderId="18" xfId="0" applyFont="1" applyFill="1" applyBorder="1" applyAlignment="1">
      <alignment horizontal="center" vertical="top"/>
    </xf>
    <xf numFmtId="0" fontId="37" fillId="9" borderId="20" xfId="0" applyFont="1" applyFill="1" applyBorder="1" applyAlignment="1">
      <alignment horizontal="center" vertical="top"/>
    </xf>
    <xf numFmtId="172" fontId="39" fillId="9" borderId="18" xfId="0" applyNumberFormat="1" applyFont="1" applyFill="1" applyBorder="1" applyAlignment="1">
      <alignment horizontal="center" vertical="top"/>
    </xf>
    <xf numFmtId="172" fontId="39" fillId="9" borderId="20" xfId="0" applyNumberFormat="1" applyFont="1" applyFill="1" applyBorder="1" applyAlignment="1">
      <alignment horizontal="center" vertical="top"/>
    </xf>
    <xf numFmtId="0" fontId="37" fillId="0" borderId="18" xfId="0" applyFont="1" applyFill="1" applyBorder="1" applyAlignment="1">
      <alignment horizontal="left" vertical="top"/>
    </xf>
    <xf numFmtId="0" fontId="37" fillId="0" borderId="20" xfId="0" applyFont="1" applyFill="1" applyBorder="1" applyAlignment="1">
      <alignment horizontal="left" vertical="top"/>
    </xf>
    <xf numFmtId="168" fontId="36" fillId="0" borderId="23" xfId="0" applyNumberFormat="1" applyFont="1" applyFill="1" applyBorder="1" applyAlignment="1">
      <alignment horizontal="center" vertical="top"/>
    </xf>
    <xf numFmtId="168" fontId="36" fillId="0" borderId="24" xfId="0" applyNumberFormat="1" applyFont="1" applyFill="1" applyBorder="1" applyAlignment="1">
      <alignment horizontal="center" vertical="top"/>
    </xf>
    <xf numFmtId="0" fontId="37" fillId="0" borderId="18" xfId="0" applyFont="1" applyFill="1" applyBorder="1" applyAlignment="1">
      <alignment horizontal="center" vertical="top"/>
    </xf>
    <xf numFmtId="0" fontId="37" fillId="0" borderId="19" xfId="0" applyFont="1" applyFill="1" applyBorder="1" applyAlignment="1">
      <alignment horizontal="center" vertical="top"/>
    </xf>
    <xf numFmtId="0" fontId="37" fillId="0" borderId="20" xfId="0" applyFont="1" applyFill="1" applyBorder="1" applyAlignment="1">
      <alignment horizontal="center" vertical="top"/>
    </xf>
    <xf numFmtId="0" fontId="36" fillId="0" borderId="18" xfId="0" applyFont="1" applyFill="1" applyBorder="1" applyAlignment="1">
      <alignment horizontal="right" vertical="top"/>
    </xf>
    <xf numFmtId="11" fontId="37" fillId="0" borderId="18" xfId="0" applyNumberFormat="1" applyFont="1" applyFill="1" applyBorder="1" applyAlignment="1">
      <alignment horizontal="center" vertical="top"/>
    </xf>
    <xf numFmtId="11" fontId="37" fillId="0" borderId="19" xfId="0" applyNumberFormat="1" applyFont="1" applyFill="1" applyBorder="1" applyAlignment="1">
      <alignment horizontal="center" vertical="top"/>
    </xf>
    <xf numFmtId="11" fontId="37" fillId="0" borderId="20" xfId="0" applyNumberFormat="1" applyFont="1" applyFill="1" applyBorder="1" applyAlignment="1">
      <alignment horizontal="center" vertical="top"/>
    </xf>
    <xf numFmtId="0" fontId="29" fillId="0" borderId="18" xfId="0" applyFont="1" applyFill="1" applyBorder="1" applyAlignment="1">
      <alignment horizontal="right" vertical="top"/>
    </xf>
    <xf numFmtId="0" fontId="29" fillId="0" borderId="19" xfId="0" applyFont="1" applyFill="1" applyBorder="1" applyAlignment="1">
      <alignment horizontal="right" vertical="top"/>
    </xf>
    <xf numFmtId="0" fontId="29" fillId="0" borderId="20" xfId="0" applyFont="1" applyFill="1" applyBorder="1" applyAlignment="1">
      <alignment horizontal="right" vertical="top"/>
    </xf>
    <xf numFmtId="0" fontId="31" fillId="0" borderId="18" xfId="0" applyFont="1" applyFill="1" applyBorder="1" applyAlignment="1">
      <alignment horizontal="left" vertical="top"/>
    </xf>
    <xf numFmtId="0" fontId="31" fillId="0" borderId="19" xfId="0" applyFont="1" applyFill="1" applyBorder="1" applyAlignment="1">
      <alignment horizontal="left" vertical="top"/>
    </xf>
    <xf numFmtId="0" fontId="31" fillId="0" borderId="20" xfId="0" applyFont="1" applyFill="1" applyBorder="1" applyAlignment="1">
      <alignment horizontal="left" vertical="top"/>
    </xf>
    <xf numFmtId="0" fontId="49" fillId="0" borderId="18" xfId="0" applyFont="1" applyFill="1" applyBorder="1" applyAlignment="1">
      <alignment horizontal="right" vertical="top"/>
    </xf>
    <xf numFmtId="0" fontId="0" fillId="0" borderId="0" xfId="0" applyAlignment="1">
      <alignment horizontal="center"/>
    </xf>
    <xf numFmtId="0" fontId="27" fillId="0" borderId="9" xfId="0" applyFont="1" applyFill="1" applyBorder="1" applyAlignment="1">
      <alignment horizontal="left" wrapText="1"/>
    </xf>
    <xf numFmtId="0" fontId="27" fillId="0" borderId="13" xfId="0" applyFont="1" applyFill="1" applyBorder="1" applyAlignment="1">
      <alignment horizontal="left" wrapText="1"/>
    </xf>
    <xf numFmtId="0" fontId="27" fillId="0" borderId="15" xfId="0" applyFont="1" applyFill="1" applyBorder="1" applyAlignment="1">
      <alignment horizontal="left" wrapText="1"/>
    </xf>
    <xf numFmtId="0" fontId="27" fillId="0" borderId="10" xfId="0" applyFont="1" applyFill="1" applyBorder="1" applyAlignment="1">
      <alignment horizontal="center" vertical="top" wrapText="1"/>
    </xf>
    <xf numFmtId="0" fontId="27" fillId="0" borderId="11" xfId="0" applyFont="1" applyFill="1" applyBorder="1" applyAlignment="1">
      <alignment horizontal="center" vertical="top" wrapText="1"/>
    </xf>
    <xf numFmtId="0" fontId="27" fillId="0" borderId="12" xfId="0" applyFont="1" applyFill="1" applyBorder="1" applyAlignment="1">
      <alignment horizontal="center" vertical="top" wrapText="1"/>
    </xf>
    <xf numFmtId="0" fontId="27" fillId="0" borderId="10" xfId="0" applyFont="1" applyFill="1" applyBorder="1" applyAlignment="1">
      <alignment horizontal="left" vertical="top" wrapText="1"/>
    </xf>
    <xf numFmtId="0" fontId="27" fillId="0" borderId="12" xfId="0" applyFont="1" applyFill="1" applyBorder="1" applyAlignment="1">
      <alignment horizontal="left" vertical="top" wrapText="1"/>
    </xf>
    <xf numFmtId="0" fontId="80" fillId="0" borderId="46" xfId="0" applyFont="1" applyFill="1" applyBorder="1" applyAlignment="1">
      <alignment horizontal="left" vertical="top" wrapText="1"/>
    </xf>
    <xf numFmtId="0" fontId="80" fillId="0" borderId="47" xfId="0" applyFont="1" applyFill="1" applyBorder="1" applyAlignment="1">
      <alignment horizontal="left" vertical="top" wrapText="1"/>
    </xf>
    <xf numFmtId="0" fontId="76" fillId="0" borderId="46" xfId="0" applyFont="1" applyFill="1" applyBorder="1" applyAlignment="1">
      <alignment horizontal="left" vertical="top" wrapText="1"/>
    </xf>
    <xf numFmtId="0" fontId="76" fillId="0" borderId="47" xfId="0" applyFont="1" applyFill="1" applyBorder="1" applyAlignment="1">
      <alignment horizontal="left" vertical="top" wrapText="1"/>
    </xf>
    <xf numFmtId="0" fontId="78" fillId="0" borderId="46" xfId="0" applyFont="1" applyFill="1" applyBorder="1" applyAlignment="1">
      <alignment horizontal="left" vertical="top" wrapText="1"/>
    </xf>
    <xf numFmtId="0" fontId="78" fillId="0" borderId="47" xfId="0" applyFont="1" applyFill="1" applyBorder="1" applyAlignment="1">
      <alignment horizontal="left" vertical="top" wrapText="1"/>
    </xf>
    <xf numFmtId="0" fontId="9" fillId="0" borderId="0" xfId="0" applyFont="1" applyFill="1" applyBorder="1" applyAlignment="1">
      <alignment horizontal="right"/>
    </xf>
    <xf numFmtId="0" fontId="1" fillId="18" borderId="0" xfId="0" applyFont="1" applyFill="1"/>
    <xf numFmtId="0" fontId="0" fillId="18" borderId="0" xfId="0" applyFill="1"/>
    <xf numFmtId="0" fontId="85" fillId="0" borderId="0" xfId="0" applyNumberFormat="1" applyFont="1" applyBorder="1" applyAlignment="1"/>
    <xf numFmtId="0" fontId="0" fillId="0" borderId="0" xfId="0" applyNumberFormat="1" applyFont="1" applyBorder="1" applyAlignment="1"/>
    <xf numFmtId="0" fontId="86" fillId="0" borderId="0" xfId="0" applyNumberFormat="1" applyFont="1" applyBorder="1" applyAlignment="1"/>
    <xf numFmtId="0" fontId="69" fillId="0" borderId="48" xfId="0" applyNumberFormat="1" applyFont="1" applyBorder="1" applyAlignment="1">
      <alignment horizontal="left"/>
    </xf>
    <xf numFmtId="0" fontId="69" fillId="0" borderId="48" xfId="0" applyNumberFormat="1" applyFont="1" applyBorder="1" applyAlignment="1">
      <alignment horizontal="centerContinuous"/>
    </xf>
    <xf numFmtId="0" fontId="69" fillId="0" borderId="49" xfId="0" applyNumberFormat="1" applyFont="1" applyBorder="1" applyAlignment="1">
      <alignment horizontal="centerContinuous"/>
    </xf>
    <xf numFmtId="0" fontId="69" fillId="0" borderId="49" xfId="0" applyNumberFormat="1" applyFont="1" applyBorder="1" applyAlignment="1">
      <alignment horizontal="right"/>
    </xf>
    <xf numFmtId="0" fontId="69" fillId="0" borderId="49" xfId="0" applyNumberFormat="1" applyFont="1" applyFill="1" applyBorder="1" applyAlignment="1">
      <alignment horizontal="right"/>
    </xf>
    <xf numFmtId="176" fontId="69" fillId="0" borderId="50" xfId="0" applyNumberFormat="1" applyFont="1" applyFill="1" applyBorder="1" applyAlignment="1">
      <alignment horizontal="right"/>
    </xf>
    <xf numFmtId="0" fontId="69" fillId="0" borderId="51" xfId="0" applyNumberFormat="1" applyFont="1" applyBorder="1" applyAlignment="1">
      <alignment horizontal="right"/>
    </xf>
    <xf numFmtId="0" fontId="69" fillId="0" borderId="51" xfId="0" applyNumberFormat="1" applyFont="1" applyBorder="1" applyAlignment="1">
      <alignment horizontal="right" wrapText="1"/>
    </xf>
    <xf numFmtId="0" fontId="69" fillId="0" borderId="0" xfId="0" applyNumberFormat="1" applyFont="1" applyBorder="1" applyAlignment="1">
      <alignment horizontal="right"/>
    </xf>
    <xf numFmtId="0" fontId="69" fillId="0" borderId="0" xfId="0" applyNumberFormat="1" applyFont="1" applyFill="1" applyBorder="1" applyAlignment="1">
      <alignment horizontal="right" wrapText="1"/>
    </xf>
    <xf numFmtId="176" fontId="69" fillId="0" borderId="52" xfId="0" applyNumberFormat="1" applyFont="1" applyFill="1" applyBorder="1" applyAlignment="1">
      <alignment horizontal="right" wrapText="1"/>
    </xf>
    <xf numFmtId="0" fontId="69" fillId="0" borderId="51" xfId="0" applyNumberFormat="1" applyFont="1" applyBorder="1" applyAlignment="1"/>
    <xf numFmtId="0" fontId="69" fillId="19" borderId="51" xfId="0" applyNumberFormat="1" applyFont="1" applyFill="1" applyBorder="1" applyAlignment="1"/>
    <xf numFmtId="0" fontId="12" fillId="0" borderId="0" xfId="0" applyNumberFormat="1" applyFont="1" applyBorder="1" applyAlignment="1"/>
    <xf numFmtId="0" fontId="69" fillId="0" borderId="0" xfId="0" applyNumberFormat="1" applyFont="1" applyBorder="1" applyAlignment="1"/>
    <xf numFmtId="0" fontId="69" fillId="0" borderId="0" xfId="0" applyNumberFormat="1" applyFont="1" applyFill="1" applyBorder="1" applyAlignment="1"/>
    <xf numFmtId="176" fontId="69" fillId="0" borderId="52" xfId="0" applyNumberFormat="1" applyFont="1" applyFill="1" applyBorder="1" applyAlignment="1"/>
    <xf numFmtId="0" fontId="69" fillId="0" borderId="53" xfId="0" applyNumberFormat="1" applyFont="1" applyBorder="1" applyAlignment="1"/>
    <xf numFmtId="0" fontId="69" fillId="0" borderId="53" xfId="0" applyNumberFormat="1" applyFont="1" applyFill="1" applyBorder="1" applyAlignment="1">
      <alignment horizontal="right"/>
    </xf>
    <xf numFmtId="0" fontId="69" fillId="0" borderId="54" xfId="0" applyNumberFormat="1" applyFont="1" applyBorder="1" applyAlignment="1">
      <alignment horizontal="right"/>
    </xf>
    <xf numFmtId="0" fontId="69" fillId="0" borderId="54" xfId="0" applyNumberFormat="1" applyFont="1" applyBorder="1" applyAlignment="1"/>
    <xf numFmtId="0" fontId="69" fillId="0" borderId="54" xfId="0" applyNumberFormat="1" applyFont="1" applyFill="1" applyBorder="1" applyAlignment="1"/>
    <xf numFmtId="176" fontId="69" fillId="0" borderId="55" xfId="0" applyNumberFormat="1" applyFont="1" applyFill="1" applyBorder="1" applyAlignment="1"/>
    <xf numFmtId="0" fontId="0" fillId="0" borderId="0" xfId="0" applyNumberFormat="1" applyBorder="1" applyAlignment="1"/>
    <xf numFmtId="0" fontId="0" fillId="0" borderId="51" xfId="0" applyNumberFormat="1" applyFont="1" applyBorder="1" applyAlignment="1"/>
    <xf numFmtId="3" fontId="12" fillId="0" borderId="51" xfId="25" applyNumberFormat="1" applyFont="1" applyFill="1" applyBorder="1" applyAlignment="1"/>
    <xf numFmtId="3" fontId="12" fillId="20" borderId="0" xfId="25" applyNumberFormat="1" applyFont="1" applyFill="1" applyBorder="1" applyAlignment="1"/>
    <xf numFmtId="184" fontId="12" fillId="20" borderId="0" xfId="19" applyNumberFormat="1" applyFont="1" applyFill="1" applyBorder="1" applyAlignment="1"/>
    <xf numFmtId="3" fontId="12" fillId="21" borderId="0" xfId="25" applyNumberFormat="1" applyFont="1" applyFill="1" applyBorder="1" applyAlignment="1"/>
    <xf numFmtId="185" fontId="12" fillId="0" borderId="0" xfId="25" applyNumberFormat="1" applyFont="1" applyFill="1" applyBorder="1" applyAlignment="1"/>
    <xf numFmtId="176" fontId="12" fillId="0" borderId="52" xfId="25" applyNumberFormat="1" applyFont="1" applyFill="1" applyBorder="1" applyAlignment="1"/>
    <xf numFmtId="0" fontId="0" fillId="0" borderId="0" xfId="0" applyNumberFormat="1" applyFill="1" applyBorder="1" applyAlignment="1"/>
    <xf numFmtId="3" fontId="12" fillId="22" borderId="0" xfId="25" applyNumberFormat="1" applyFont="1" applyFill="1" applyBorder="1" applyAlignment="1"/>
    <xf numFmtId="184" fontId="12" fillId="22" borderId="0" xfId="19" applyNumberFormat="1" applyFont="1" applyFill="1" applyBorder="1" applyAlignment="1"/>
    <xf numFmtId="3" fontId="12" fillId="0" borderId="0" xfId="25" applyNumberFormat="1" applyFont="1" applyFill="1" applyBorder="1" applyAlignment="1"/>
    <xf numFmtId="184" fontId="12" fillId="0" borderId="0" xfId="19" applyNumberFormat="1" applyFont="1" applyFill="1" applyBorder="1" applyAlignment="1"/>
    <xf numFmtId="176" fontId="12" fillId="0" borderId="0" xfId="25" applyNumberFormat="1" applyFont="1" applyFill="1" applyBorder="1" applyAlignment="1"/>
    <xf numFmtId="3" fontId="0" fillId="0" borderId="0" xfId="0" applyNumberFormat="1" applyFont="1" applyBorder="1" applyAlignment="1"/>
    <xf numFmtId="3" fontId="12" fillId="0" borderId="0" xfId="0" applyNumberFormat="1" applyFont="1" applyFill="1" applyBorder="1" applyAlignment="1">
      <alignment vertical="top"/>
    </xf>
    <xf numFmtId="0" fontId="0" fillId="23" borderId="0" xfId="0" applyNumberFormat="1" applyFont="1" applyFill="1" applyBorder="1" applyAlignment="1"/>
    <xf numFmtId="184" fontId="0" fillId="0" borderId="0" xfId="0" applyNumberFormat="1" applyFont="1" applyBorder="1" applyAlignment="1"/>
    <xf numFmtId="2" fontId="0" fillId="0" borderId="0" xfId="0" applyNumberFormat="1" applyFont="1" applyBorder="1" applyAlignment="1"/>
    <xf numFmtId="1" fontId="12" fillId="0" borderId="0" xfId="19" applyNumberFormat="1" applyFont="1" applyFill="1" applyBorder="1" applyAlignment="1"/>
    <xf numFmtId="0" fontId="0" fillId="0" borderId="51" xfId="0" applyNumberFormat="1" applyBorder="1" applyAlignment="1"/>
    <xf numFmtId="0" fontId="12" fillId="0" borderId="51" xfId="0" applyNumberFormat="1" applyFont="1" applyBorder="1" applyAlignment="1"/>
    <xf numFmtId="184" fontId="12" fillId="0" borderId="0" xfId="25" applyNumberFormat="1" applyFont="1" applyFill="1" applyBorder="1" applyAlignment="1"/>
    <xf numFmtId="0" fontId="0" fillId="0" borderId="51" xfId="0" applyNumberFormat="1" applyFill="1" applyBorder="1" applyAlignment="1"/>
    <xf numFmtId="0" fontId="0" fillId="0" borderId="51" xfId="0" applyNumberFormat="1" applyFont="1" applyFill="1" applyBorder="1" applyAlignment="1"/>
    <xf numFmtId="3" fontId="12" fillId="7" borderId="0" xfId="25" applyNumberFormat="1" applyFont="1" applyFill="1" applyBorder="1" applyAlignment="1"/>
    <xf numFmtId="0" fontId="0" fillId="0" borderId="0" xfId="0" applyNumberFormat="1" applyFont="1" applyFill="1" applyBorder="1" applyAlignment="1"/>
    <xf numFmtId="184" fontId="12" fillId="21" borderId="0" xfId="19" applyNumberFormat="1" applyFont="1" applyFill="1" applyBorder="1" applyAlignment="1"/>
    <xf numFmtId="3" fontId="0" fillId="7" borderId="0" xfId="0" applyNumberFormat="1" applyFont="1" applyFill="1" applyBorder="1" applyAlignment="1"/>
    <xf numFmtId="184" fontId="0" fillId="7" borderId="0" xfId="0" applyNumberFormat="1" applyFont="1" applyFill="1" applyBorder="1" applyAlignment="1"/>
    <xf numFmtId="3" fontId="0" fillId="0" borderId="0" xfId="0" applyNumberFormat="1" applyFont="1" applyFill="1" applyBorder="1" applyAlignment="1"/>
    <xf numFmtId="184" fontId="12" fillId="7" borderId="0" xfId="19" applyNumberFormat="1" applyFont="1" applyFill="1" applyBorder="1" applyAlignment="1"/>
    <xf numFmtId="3" fontId="12" fillId="0" borderId="0" xfId="19" applyNumberFormat="1" applyFont="1" applyFill="1" applyBorder="1" applyAlignment="1"/>
    <xf numFmtId="3" fontId="12" fillId="0" borderId="0" xfId="25" applyNumberFormat="1" applyFont="1" applyBorder="1" applyAlignment="1"/>
    <xf numFmtId="184" fontId="12" fillId="0" borderId="0" xfId="19" applyNumberFormat="1" applyFont="1" applyBorder="1" applyAlignment="1"/>
    <xf numFmtId="3" fontId="69" fillId="0" borderId="53" xfId="25" applyNumberFormat="1" applyFont="1" applyFill="1" applyBorder="1" applyAlignment="1">
      <alignment horizontal="right"/>
    </xf>
    <xf numFmtId="3" fontId="69" fillId="0" borderId="54" xfId="25" applyNumberFormat="1" applyFont="1" applyFill="1" applyBorder="1" applyAlignment="1">
      <alignment horizontal="right"/>
    </xf>
    <xf numFmtId="184" fontId="69" fillId="0" borderId="54" xfId="19" applyNumberFormat="1" applyFont="1" applyFill="1" applyBorder="1" applyAlignment="1"/>
    <xf numFmtId="3" fontId="69" fillId="0" borderId="54" xfId="25" applyNumberFormat="1" applyFont="1" applyBorder="1" applyAlignment="1"/>
    <xf numFmtId="185" fontId="69" fillId="0" borderId="54" xfId="25" applyNumberFormat="1" applyFont="1" applyFill="1" applyBorder="1" applyAlignment="1"/>
    <xf numFmtId="176" fontId="69" fillId="0" borderId="55" xfId="25" applyNumberFormat="1" applyFont="1" applyFill="1" applyBorder="1" applyAlignment="1"/>
    <xf numFmtId="186" fontId="12" fillId="20" borderId="0" xfId="25" applyNumberFormat="1" applyFont="1" applyFill="1" applyBorder="1" applyAlignment="1"/>
    <xf numFmtId="3" fontId="12" fillId="24" borderId="0" xfId="25" applyNumberFormat="1" applyFont="1" applyFill="1" applyBorder="1" applyAlignment="1"/>
    <xf numFmtId="186" fontId="12" fillId="24" borderId="0" xfId="25" applyNumberFormat="1" applyFont="1" applyFill="1" applyBorder="1" applyAlignment="1"/>
    <xf numFmtId="186" fontId="12" fillId="7" borderId="0" xfId="25" applyNumberFormat="1" applyFont="1" applyFill="1" applyBorder="1" applyAlignment="1"/>
    <xf numFmtId="186" fontId="12" fillId="22" borderId="0" xfId="25" applyNumberFormat="1" applyFont="1" applyFill="1" applyBorder="1" applyAlignment="1"/>
    <xf numFmtId="3" fontId="69" fillId="0" borderId="54" xfId="25" applyNumberFormat="1" applyFont="1" applyBorder="1" applyAlignment="1">
      <alignment horizontal="right"/>
    </xf>
    <xf numFmtId="176" fontId="12" fillId="7" borderId="52" xfId="25" applyNumberFormat="1" applyFont="1" applyFill="1" applyBorder="1" applyAlignment="1"/>
    <xf numFmtId="10" fontId="0" fillId="0" borderId="0" xfId="0" applyNumberFormat="1" applyFont="1" applyBorder="1" applyAlignment="1"/>
    <xf numFmtId="3" fontId="12" fillId="25" borderId="0" xfId="25" applyNumberFormat="1" applyFont="1" applyFill="1" applyBorder="1" applyAlignment="1"/>
    <xf numFmtId="0" fontId="12" fillId="0" borderId="0" xfId="19" applyNumberFormat="1" applyFont="1" applyBorder="1" applyAlignment="1"/>
    <xf numFmtId="187" fontId="12" fillId="0" borderId="0" xfId="25" applyNumberFormat="1" applyFont="1" applyFill="1" applyBorder="1" applyAlignment="1"/>
    <xf numFmtId="0" fontId="12" fillId="0" borderId="51" xfId="0" applyNumberFormat="1" applyFont="1" applyFill="1" applyBorder="1" applyAlignment="1"/>
    <xf numFmtId="184" fontId="12" fillId="21" borderId="0" xfId="0" applyNumberFormat="1" applyFont="1" applyFill="1" applyBorder="1" applyAlignment="1"/>
    <xf numFmtId="185" fontId="0" fillId="0" borderId="0" xfId="0" applyNumberFormat="1" applyFont="1" applyFill="1" applyBorder="1" applyAlignment="1"/>
    <xf numFmtId="176" fontId="0" fillId="0" borderId="52" xfId="0" applyNumberFormat="1" applyFont="1" applyFill="1" applyBorder="1" applyAlignment="1"/>
    <xf numFmtId="0" fontId="12" fillId="0" borderId="56" xfId="0" applyNumberFormat="1" applyFont="1" applyFill="1" applyBorder="1" applyAlignment="1"/>
    <xf numFmtId="184" fontId="12" fillId="7" borderId="0" xfId="0" applyNumberFormat="1" applyFont="1" applyFill="1" applyBorder="1" applyAlignment="1"/>
    <xf numFmtId="184" fontId="12" fillId="0" borderId="0" xfId="0" applyNumberFormat="1" applyFont="1" applyFill="1" applyBorder="1" applyAlignment="1"/>
    <xf numFmtId="0" fontId="0" fillId="0" borderId="56" xfId="0" applyNumberFormat="1" applyFont="1" applyFill="1" applyBorder="1" applyAlignment="1"/>
    <xf numFmtId="0" fontId="0" fillId="0" borderId="57" xfId="0" applyNumberFormat="1" applyFont="1" applyFill="1" applyBorder="1" applyAlignment="1"/>
    <xf numFmtId="3" fontId="12" fillId="0" borderId="8" xfId="25" applyNumberFormat="1" applyFont="1" applyFill="1" applyBorder="1" applyAlignment="1"/>
    <xf numFmtId="3" fontId="12" fillId="7" borderId="8" xfId="25" applyNumberFormat="1" applyFont="1" applyFill="1" applyBorder="1" applyAlignment="1"/>
    <xf numFmtId="184" fontId="12" fillId="7" borderId="8" xfId="0" applyNumberFormat="1" applyFont="1" applyFill="1" applyBorder="1" applyAlignment="1"/>
    <xf numFmtId="185" fontId="0" fillId="0" borderId="8" xfId="0" applyNumberFormat="1" applyFont="1" applyFill="1" applyBorder="1" applyAlignment="1"/>
    <xf numFmtId="176" fontId="0" fillId="0" borderId="58" xfId="0" applyNumberFormat="1" applyFont="1" applyFill="1" applyBorder="1" applyAlignment="1"/>
    <xf numFmtId="3" fontId="0" fillId="0" borderId="0" xfId="25" applyNumberFormat="1" applyFont="1" applyFill="1" applyBorder="1" applyAlignment="1"/>
    <xf numFmtId="0" fontId="0" fillId="0" borderId="0" xfId="25" applyNumberFormat="1" applyFont="1" applyFill="1" applyBorder="1" applyAlignment="1"/>
    <xf numFmtId="184" fontId="0" fillId="0" borderId="0" xfId="19" applyNumberFormat="1" applyFont="1" applyFill="1" applyBorder="1" applyAlignment="1"/>
    <xf numFmtId="176" fontId="0" fillId="0" borderId="0" xfId="0" applyNumberFormat="1" applyFont="1" applyFill="1" applyBorder="1" applyAlignment="1"/>
    <xf numFmtId="0" fontId="12" fillId="0" borderId="0" xfId="25" applyNumberFormat="1" applyFont="1" applyBorder="1" applyAlignment="1"/>
    <xf numFmtId="0" fontId="0" fillId="0" borderId="48" xfId="0" applyNumberFormat="1" applyFont="1" applyBorder="1" applyAlignment="1">
      <alignment horizontal="right"/>
    </xf>
    <xf numFmtId="0" fontId="12" fillId="26" borderId="59" xfId="25" applyNumberFormat="1" applyFont="1" applyFill="1" applyBorder="1" applyAlignment="1">
      <alignment horizontal="right"/>
    </xf>
    <xf numFmtId="0" fontId="0" fillId="0" borderId="49" xfId="25" applyNumberFormat="1" applyFont="1" applyBorder="1" applyAlignment="1">
      <alignment horizontal="right"/>
    </xf>
    <xf numFmtId="0" fontId="0" fillId="0" borderId="49" xfId="25" applyNumberFormat="1" applyFont="1" applyFill="1" applyBorder="1" applyAlignment="1">
      <alignment horizontal="right"/>
    </xf>
    <xf numFmtId="0" fontId="0" fillId="0" borderId="50" xfId="25" applyNumberFormat="1" applyFont="1" applyFill="1" applyBorder="1" applyAlignment="1">
      <alignment horizontal="right"/>
    </xf>
    <xf numFmtId="0" fontId="0" fillId="0" borderId="60" xfId="0" applyNumberFormat="1" applyFont="1" applyFill="1" applyBorder="1" applyAlignment="1">
      <alignment horizontal="right"/>
    </xf>
    <xf numFmtId="0" fontId="12" fillId="26" borderId="57" xfId="25" applyNumberFormat="1" applyFont="1" applyFill="1" applyBorder="1" applyAlignment="1">
      <alignment horizontal="right"/>
    </xf>
    <xf numFmtId="0" fontId="12" fillId="0" borderId="8" xfId="25" applyNumberFormat="1" applyFont="1" applyBorder="1" applyAlignment="1">
      <alignment horizontal="right"/>
    </xf>
    <xf numFmtId="0" fontId="12" fillId="0" borderId="58" xfId="25" applyNumberFormat="1" applyFont="1" applyBorder="1" applyAlignment="1">
      <alignment horizontal="right"/>
    </xf>
    <xf numFmtId="0" fontId="0" fillId="0" borderId="51" xfId="0" applyNumberFormat="1" applyFont="1" applyBorder="1" applyAlignment="1">
      <alignment horizontal="right"/>
    </xf>
    <xf numFmtId="3" fontId="0" fillId="0" borderId="56" xfId="0" applyNumberFormat="1" applyFont="1" applyBorder="1" applyAlignment="1"/>
    <xf numFmtId="0" fontId="0" fillId="0" borderId="52" xfId="0" applyNumberFormat="1" applyFont="1" applyBorder="1" applyAlignment="1"/>
    <xf numFmtId="0" fontId="0" fillId="0" borderId="60" xfId="0" applyNumberFormat="1" applyFont="1" applyBorder="1" applyAlignment="1">
      <alignment horizontal="right"/>
    </xf>
    <xf numFmtId="3" fontId="0" fillId="0" borderId="57" xfId="0" applyNumberFormat="1" applyFont="1" applyBorder="1" applyAlignment="1"/>
    <xf numFmtId="0" fontId="0" fillId="0" borderId="8" xfId="0" applyNumberFormat="1" applyFont="1" applyFill="1" applyBorder="1" applyAlignment="1"/>
    <xf numFmtId="0" fontId="0" fillId="0" borderId="8" xfId="0" applyNumberFormat="1" applyFont="1" applyBorder="1" applyAlignment="1"/>
    <xf numFmtId="0" fontId="0" fillId="0" borderId="58"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48" xfId="0" applyNumberFormat="1" applyFont="1" applyBorder="1" applyAlignment="1">
      <alignment horizontal="left"/>
    </xf>
    <xf numFmtId="3" fontId="0" fillId="26" borderId="59" xfId="0" applyNumberFormat="1" applyFont="1" applyFill="1" applyBorder="1" applyAlignment="1">
      <alignment horizontal="right"/>
    </xf>
    <xf numFmtId="0" fontId="0" fillId="0" borderId="49" xfId="0" applyNumberFormat="1" applyFont="1" applyFill="1" applyBorder="1" applyAlignment="1">
      <alignment horizontal="right"/>
    </xf>
    <xf numFmtId="0" fontId="0" fillId="0" borderId="50" xfId="0" applyNumberFormat="1" applyFont="1" applyFill="1" applyBorder="1" applyAlignment="1">
      <alignment horizontal="right"/>
    </xf>
    <xf numFmtId="0" fontId="0" fillId="0" borderId="8" xfId="0" applyNumberFormat="1" applyFont="1" applyFill="1" applyBorder="1" applyAlignment="1">
      <alignment horizontal="right"/>
    </xf>
    <xf numFmtId="0" fontId="0" fillId="0" borderId="58" xfId="0" applyNumberFormat="1" applyFont="1" applyFill="1" applyBorder="1" applyAlignment="1">
      <alignment horizontal="right"/>
    </xf>
    <xf numFmtId="0" fontId="0" fillId="25" borderId="0" xfId="0" applyNumberFormat="1" applyFont="1" applyFill="1" applyBorder="1" applyAlignment="1"/>
    <xf numFmtId="0" fontId="0" fillId="25" borderId="52" xfId="0" applyNumberFormat="1" applyFont="1" applyFill="1" applyBorder="1" applyAlignment="1"/>
    <xf numFmtId="2" fontId="0" fillId="0" borderId="50" xfId="0" applyNumberFormat="1" applyFont="1" applyBorder="1" applyAlignment="1"/>
    <xf numFmtId="2" fontId="0" fillId="0" borderId="52" xfId="0" applyNumberFormat="1" applyFont="1" applyBorder="1" applyAlignment="1"/>
    <xf numFmtId="2" fontId="0" fillId="0" borderId="58" xfId="0" applyNumberFormat="1" applyFont="1" applyBorder="1" applyAlignment="1"/>
    <xf numFmtId="0" fontId="86" fillId="0" borderId="0" xfId="0" applyNumberFormat="1" applyFont="1" applyFill="1" applyBorder="1" applyAlignment="1"/>
    <xf numFmtId="0" fontId="0" fillId="21" borderId="0" xfId="0" applyNumberFormat="1" applyFont="1" applyFill="1" applyBorder="1" applyAlignment="1">
      <alignment horizontal="center"/>
    </xf>
    <xf numFmtId="167" fontId="0" fillId="21" borderId="0" xfId="0" applyNumberFormat="1" applyFont="1" applyFill="1" applyBorder="1" applyAlignment="1">
      <alignment horizontal="center"/>
    </xf>
    <xf numFmtId="186" fontId="0" fillId="21" borderId="0" xfId="0" applyNumberFormat="1" applyFont="1" applyFill="1" applyBorder="1" applyAlignment="1">
      <alignment horizontal="center"/>
    </xf>
    <xf numFmtId="0" fontId="0" fillId="0" borderId="0" xfId="0" applyNumberFormat="1" applyFont="1" applyBorder="1" applyAlignment="1">
      <alignment horizontal="center"/>
    </xf>
    <xf numFmtId="167" fontId="0" fillId="0" borderId="0" xfId="0" applyNumberFormat="1" applyFont="1" applyBorder="1" applyAlignment="1">
      <alignment horizontal="center"/>
    </xf>
    <xf numFmtId="186" fontId="0" fillId="0" borderId="0" xfId="0" applyNumberFormat="1" applyFont="1" applyBorder="1" applyAlignment="1">
      <alignment horizontal="center"/>
    </xf>
    <xf numFmtId="0" fontId="69" fillId="0" borderId="53" xfId="0" applyNumberFormat="1" applyFont="1" applyBorder="1" applyAlignment="1">
      <alignment horizontal="right" wrapText="1"/>
    </xf>
    <xf numFmtId="0" fontId="69" fillId="0" borderId="54" xfId="0" applyNumberFormat="1" applyFont="1" applyBorder="1" applyAlignment="1">
      <alignment horizontal="center" wrapText="1"/>
    </xf>
    <xf numFmtId="0" fontId="69" fillId="0" borderId="55" xfId="0" applyNumberFormat="1" applyFont="1" applyBorder="1" applyAlignment="1">
      <alignment horizontal="right" wrapText="1"/>
    </xf>
    <xf numFmtId="0" fontId="69" fillId="0" borderId="54" xfId="0" applyNumberFormat="1" applyFont="1" applyBorder="1" applyAlignment="1">
      <alignment horizontal="right" wrapText="1"/>
    </xf>
    <xf numFmtId="0" fontId="0" fillId="0" borderId="48" xfId="0" applyNumberFormat="1" applyFont="1" applyFill="1" applyBorder="1" applyAlignment="1">
      <alignment horizontal="center"/>
    </xf>
    <xf numFmtId="186" fontId="0" fillId="0" borderId="49" xfId="0" applyNumberFormat="1" applyFont="1" applyFill="1" applyBorder="1" applyAlignment="1">
      <alignment horizontal="center"/>
    </xf>
    <xf numFmtId="184" fontId="0" fillId="0" borderId="50" xfId="0" applyNumberFormat="1" applyFont="1" applyFill="1" applyBorder="1" applyAlignment="1">
      <alignment horizontal="center"/>
    </xf>
    <xf numFmtId="0" fontId="0" fillId="0" borderId="51" xfId="0" applyNumberFormat="1" applyFont="1" applyFill="1" applyBorder="1" applyAlignment="1">
      <alignment horizontal="center"/>
    </xf>
    <xf numFmtId="186" fontId="0" fillId="0" borderId="0" xfId="0" applyNumberFormat="1" applyFont="1" applyFill="1" applyBorder="1" applyAlignment="1">
      <alignment horizontal="center"/>
    </xf>
    <xf numFmtId="184" fontId="0" fillId="0" borderId="52" xfId="0" applyNumberFormat="1" applyFont="1" applyFill="1" applyBorder="1" applyAlignment="1">
      <alignment horizontal="center"/>
    </xf>
    <xf numFmtId="0" fontId="69" fillId="0" borderId="51" xfId="0" applyNumberFormat="1" applyFont="1" applyFill="1" applyBorder="1" applyAlignment="1">
      <alignment horizontal="center"/>
    </xf>
    <xf numFmtId="186" fontId="69" fillId="0" borderId="0" xfId="0" applyNumberFormat="1" applyFont="1" applyFill="1" applyBorder="1" applyAlignment="1">
      <alignment horizontal="center"/>
    </xf>
    <xf numFmtId="184" fontId="69" fillId="0" borderId="52" xfId="0" applyNumberFormat="1" applyFont="1" applyFill="1" applyBorder="1" applyAlignment="1">
      <alignment horizontal="center"/>
    </xf>
    <xf numFmtId="0" fontId="0" fillId="0" borderId="60" xfId="0" applyNumberFormat="1" applyFont="1" applyFill="1" applyBorder="1" applyAlignment="1">
      <alignment horizontal="center"/>
    </xf>
    <xf numFmtId="186" fontId="0" fillId="0" borderId="8" xfId="0" applyNumberFormat="1" applyFont="1" applyFill="1" applyBorder="1" applyAlignment="1">
      <alignment horizontal="center"/>
    </xf>
    <xf numFmtId="184" fontId="0" fillId="0" borderId="58" xfId="0" applyNumberFormat="1" applyFont="1" applyFill="1" applyBorder="1" applyAlignment="1">
      <alignment horizontal="center"/>
    </xf>
    <xf numFmtId="0" fontId="69" fillId="0" borderId="61" xfId="0" applyFont="1" applyFill="1" applyBorder="1" applyAlignment="1">
      <alignment horizontal="center"/>
    </xf>
    <xf numFmtId="0" fontId="0" fillId="0" borderId="54" xfId="0" applyFill="1" applyBorder="1" applyAlignment="1">
      <alignment horizontal="center"/>
    </xf>
    <xf numFmtId="0" fontId="0" fillId="0" borderId="55" xfId="0" applyFill="1" applyBorder="1" applyAlignment="1">
      <alignment horizontal="center"/>
    </xf>
    <xf numFmtId="0" fontId="0" fillId="0" borderId="0" xfId="0" applyFont="1" applyFill="1" applyBorder="1" applyAlignment="1"/>
    <xf numFmtId="0" fontId="0" fillId="0" borderId="56" xfId="0" applyFill="1" applyBorder="1" applyAlignment="1">
      <alignment horizontal="center"/>
    </xf>
    <xf numFmtId="3" fontId="0" fillId="0" borderId="0" xfId="0" applyNumberFormat="1" applyFont="1" applyFill="1" applyBorder="1" applyAlignment="1">
      <alignment horizontal="center"/>
    </xf>
    <xf numFmtId="188" fontId="0" fillId="0" borderId="0" xfId="0" applyNumberFormat="1" applyFont="1" applyFill="1" applyBorder="1" applyAlignment="1">
      <alignment horizontal="center"/>
    </xf>
    <xf numFmtId="3" fontId="0" fillId="0" borderId="52" xfId="0" applyNumberFormat="1" applyFont="1" applyFill="1" applyBorder="1" applyAlignment="1">
      <alignment horizontal="center"/>
    </xf>
    <xf numFmtId="185" fontId="0" fillId="0" borderId="0" xfId="0" applyNumberFormat="1" applyFont="1" applyFill="1" applyBorder="1" applyAlignment="1">
      <alignment horizontal="center"/>
    </xf>
    <xf numFmtId="188" fontId="0" fillId="0" borderId="52" xfId="0" applyNumberFormat="1" applyFont="1" applyFill="1" applyBorder="1" applyAlignment="1">
      <alignment horizontal="center"/>
    </xf>
    <xf numFmtId="0" fontId="0" fillId="0" borderId="57" xfId="0" applyFill="1" applyBorder="1" applyAlignment="1">
      <alignment horizontal="center"/>
    </xf>
    <xf numFmtId="185" fontId="0" fillId="0" borderId="8" xfId="0" applyNumberFormat="1" applyFont="1" applyFill="1" applyBorder="1" applyAlignment="1">
      <alignment horizontal="center"/>
    </xf>
    <xf numFmtId="188" fontId="0" fillId="0" borderId="8" xfId="0" applyNumberFormat="1" applyFont="1" applyFill="1" applyBorder="1" applyAlignment="1">
      <alignment horizontal="center"/>
    </xf>
    <xf numFmtId="3" fontId="0" fillId="0" borderId="58" xfId="0" applyNumberFormat="1" applyFont="1" applyFill="1" applyBorder="1" applyAlignment="1">
      <alignment horizontal="center"/>
    </xf>
    <xf numFmtId="0" fontId="0" fillId="0" borderId="0" xfId="0" applyFont="1" applyFill="1" applyBorder="1" applyAlignment="1">
      <alignment horizontal="center"/>
    </xf>
    <xf numFmtId="187"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183" fontId="0" fillId="0" borderId="0" xfId="0" applyNumberFormat="1" applyFont="1" applyFill="1" applyBorder="1" applyAlignment="1">
      <alignment horizontal="center"/>
    </xf>
    <xf numFmtId="183" fontId="0" fillId="0" borderId="52" xfId="0" applyNumberFormat="1" applyFont="1" applyFill="1" applyBorder="1" applyAlignment="1">
      <alignment horizontal="center"/>
    </xf>
    <xf numFmtId="0" fontId="0" fillId="0" borderId="55" xfId="0" applyNumberFormat="1" applyFont="1" applyFill="1" applyBorder="1" applyAlignment="1">
      <alignment horizontal="center"/>
    </xf>
    <xf numFmtId="189" fontId="0" fillId="0" borderId="0" xfId="0" applyNumberFormat="1" applyFont="1" applyFill="1" applyBorder="1" applyAlignment="1">
      <alignment horizontal="center"/>
    </xf>
    <xf numFmtId="190" fontId="0" fillId="0" borderId="0" xfId="0" applyNumberFormat="1" applyFont="1" applyFill="1" applyBorder="1" applyAlignment="1">
      <alignment horizontal="center"/>
    </xf>
    <xf numFmtId="191" fontId="0" fillId="0" borderId="0" xfId="0" applyNumberFormat="1" applyFont="1" applyFill="1" applyBorder="1" applyAlignment="1">
      <alignment horizontal="center"/>
    </xf>
    <xf numFmtId="192" fontId="0" fillId="0" borderId="0" xfId="0" applyNumberFormat="1" applyFont="1" applyFill="1" applyBorder="1" applyAlignment="1">
      <alignment horizontal="center"/>
    </xf>
    <xf numFmtId="0" fontId="0" fillId="0" borderId="57" xfId="0" applyNumberFormat="1" applyFont="1" applyFill="1" applyBorder="1" applyAlignment="1">
      <alignment horizontal="center"/>
    </xf>
    <xf numFmtId="176" fontId="0" fillId="7" borderId="0" xfId="0" applyNumberFormat="1" applyFill="1"/>
    <xf numFmtId="11" fontId="0" fillId="7" borderId="0" xfId="0" applyNumberFormat="1" applyFill="1"/>
  </cellXfs>
  <cellStyles count="26">
    <cellStyle name="Bad" xfId="24" builtinId="27"/>
    <cellStyle name="Body: normal cell" xfId="2"/>
    <cellStyle name="Calculation" xfId="22" builtinId="22"/>
    <cellStyle name="Comma" xfId="18" builtinId="3"/>
    <cellStyle name="Comma 2" xfId="20"/>
    <cellStyle name="Comma 3" xfId="25"/>
    <cellStyle name="Followed Hyperlink" xfId="10" builtinId="9" customBuiltin="1"/>
    <cellStyle name="Font: Calibri, 9pt regular" xfId="8"/>
    <cellStyle name="Footnotes: all except top row" xfId="11"/>
    <cellStyle name="Footnotes: top row" xfId="6"/>
    <cellStyle name="Header: bottom row" xfId="1"/>
    <cellStyle name="Header: top rows" xfId="3"/>
    <cellStyle name="Hyperlink" xfId="9" builtinId="8" customBuiltin="1"/>
    <cellStyle name="Normal" xfId="0" builtinId="0"/>
    <cellStyle name="Normal 2 10" xfId="21"/>
    <cellStyle name="Normal 3" xfId="13"/>
    <cellStyle name="Normal 4" xfId="14"/>
    <cellStyle name="Normal 5" xfId="15"/>
    <cellStyle name="Normal 58" xfId="17"/>
    <cellStyle name="Normal 6" xfId="16"/>
    <cellStyle name="ofwhich" xfId="23"/>
    <cellStyle name="Parent row" xfId="5"/>
    <cellStyle name="Percent" xfId="19" builtinId="5"/>
    <cellStyle name="Section Break" xfId="7"/>
    <cellStyle name="Section Break: parent row" xfId="4"/>
    <cellStyle name="Table title" xfId="12"/>
  </cellStyles>
  <dxfs count="6">
    <dxf>
      <border>
        <left/>
        <right/>
        <top/>
        <bottom style="thick">
          <color theme="4"/>
        </bottom>
        <vertical/>
        <horizontal/>
      </border>
    </dxf>
    <dxf>
      <border>
        <left/>
        <right/>
        <top/>
        <bottom/>
        <vertical/>
        <horizontal style="dotted">
          <color theme="0" tint="-0.24994659260841701"/>
        </horizontal>
      </border>
    </dxf>
    <dxf>
      <fill>
        <patternFill>
          <bgColor theme="4" tint="0.79998168889431442"/>
        </patternFill>
      </fill>
    </dxf>
    <dxf>
      <font>
        <b/>
        <i val="0"/>
      </font>
      <border>
        <top style="thin">
          <color auto="1"/>
        </top>
      </border>
    </dxf>
    <dxf>
      <font>
        <b/>
        <i val="0"/>
      </font>
      <fill>
        <patternFill patternType="none">
          <bgColor auto="1"/>
        </patternFill>
      </fill>
      <border>
        <bottom style="thin">
          <color theme="0" tint="-0.34998626667073579"/>
        </bottom>
      </border>
    </dxf>
    <dxf>
      <border>
        <top style="thin">
          <color theme="1" tint="4.9989318521683403E-2"/>
        </top>
        <bottom style="thin">
          <color theme="1" tint="4.9989318521683403E-2"/>
        </bottom>
      </border>
    </dxf>
  </dxfs>
  <tableStyles count="2" defaultTableStyle="TableStyleMedium2" defaultPivotStyle="PivotStyleLight16">
    <tableStyle name="EnergyCalcTables" pivot="0" count="4">
      <tableStyleElement type="wholeTable" dxfId="5"/>
      <tableStyleElement type="headerRow" dxfId="4"/>
      <tableStyleElement type="totalRow" dxfId="3"/>
      <tableStyleElement type="secondRowStripe" dxfId="2"/>
    </tableStyle>
    <tableStyle name="Table Style 1" pivot="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eff-nonadmin\Dropbox%20(Energy%20InNovation)\Desktop\Indonesia%20Input%20Data%20Sources\Indonesia%20Calculator%20205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20(Energy%20Innovation)/EI-PlcyMdl/eps-1.4.2-india-v2/InputData/fuels/PEI/Pollutant%20Emissions%20Intensiti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Robbie\Downloads\model%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Output - Emissions"/>
      <sheetName val="XIV.c"/>
      <sheetName val="Intermediate output"/>
      <sheetName val="Electricity"/>
      <sheetName val="Energy"/>
      <sheetName val="GHG"/>
      <sheetName val="Perhitungan bioenergi"/>
      <sheetName val="Security"/>
      <sheetName val="Structure of the model"/>
      <sheetName val="Land"/>
      <sheetName val="Calculation for Flows"/>
      <sheetName val="Flows"/>
      <sheetName val="Air Quality"/>
      <sheetName val="Costs per capita"/>
      <sheetName val="Costs"/>
      <sheetName val="2050"/>
      <sheetName val="Conversions"/>
      <sheetName val="Global assumptions"/>
      <sheetName val="Constants"/>
      <sheetName val="Preferences"/>
      <sheetName val="I.a"/>
      <sheetName val="I.b"/>
      <sheetName val="I.c"/>
      <sheetName val="I.d"/>
      <sheetName val="II.a"/>
      <sheetName val="II.b"/>
      <sheetName val="II.c"/>
      <sheetName val="II.d"/>
      <sheetName val="II.e"/>
      <sheetName val="II.f"/>
      <sheetName val="III.a"/>
      <sheetName val="XII.a"/>
      <sheetName val="IV.a"/>
      <sheetName val="IV.b"/>
      <sheetName val="IV.c"/>
      <sheetName val="IV.d"/>
      <sheetName val="IV.e"/>
      <sheetName val="XIV.a"/>
      <sheetName val="XIV.b"/>
      <sheetName val="XIV.d"/>
      <sheetName val="XIV.e"/>
      <sheetName val="XIV.f"/>
      <sheetName val="V.a"/>
      <sheetName val="V.b"/>
      <sheetName val="V.c"/>
      <sheetName val="V.d"/>
      <sheetName val="VI.a"/>
      <sheetName val="VI.b"/>
      <sheetName val="VI.c"/>
      <sheetName val="VI.d"/>
      <sheetName val="VII.a"/>
      <sheetName val="VII.b"/>
      <sheetName val="VII.c"/>
      <sheetName val="VII.d"/>
      <sheetName val="VIII.a"/>
      <sheetName val="IX.a"/>
      <sheetName val="IX.b.1"/>
      <sheetName val="IX.b.2"/>
      <sheetName val="IX.c"/>
      <sheetName val="X.a"/>
      <sheetName val="XI.a"/>
      <sheetName val="XI.b"/>
      <sheetName val="XI.c"/>
      <sheetName val="XI.d"/>
      <sheetName val="XII.b"/>
      <sheetName val="XII.c"/>
      <sheetName val="XIII.a"/>
      <sheetName val="XIII.b"/>
      <sheetName val="2011"/>
      <sheetName val="2015"/>
      <sheetName val="2020"/>
      <sheetName val="2025"/>
      <sheetName val="2030"/>
      <sheetName val="2035"/>
      <sheetName val="2040"/>
      <sheetName val="2045"/>
    </sheetNames>
    <sheetDataSet>
      <sheetData sheetId="0">
        <row r="5">
          <cell r="E5">
            <v>4</v>
          </cell>
        </row>
        <row r="8">
          <cell r="E8">
            <v>4</v>
          </cell>
        </row>
        <row r="9">
          <cell r="E9">
            <v>4</v>
          </cell>
        </row>
        <row r="10">
          <cell r="E10">
            <v>4</v>
          </cell>
        </row>
        <row r="11">
          <cell r="E11">
            <v>4</v>
          </cell>
        </row>
        <row r="12">
          <cell r="E12">
            <v>4</v>
          </cell>
        </row>
        <row r="13">
          <cell r="E13">
            <v>4</v>
          </cell>
        </row>
        <row r="14">
          <cell r="E14">
            <v>4</v>
          </cell>
        </row>
        <row r="15">
          <cell r="E15">
            <v>4</v>
          </cell>
        </row>
        <row r="16">
          <cell r="E16">
            <v>4</v>
          </cell>
        </row>
        <row r="17">
          <cell r="E17">
            <v>4</v>
          </cell>
        </row>
        <row r="18">
          <cell r="E18">
            <v>4</v>
          </cell>
        </row>
        <row r="19">
          <cell r="E19">
            <v>4</v>
          </cell>
        </row>
        <row r="20">
          <cell r="E20">
            <v>1</v>
          </cell>
        </row>
        <row r="21">
          <cell r="E21">
            <v>4</v>
          </cell>
        </row>
        <row r="22">
          <cell r="E22">
            <v>4</v>
          </cell>
        </row>
        <row r="23">
          <cell r="E23">
            <v>4</v>
          </cell>
        </row>
        <row r="24">
          <cell r="E24">
            <v>4</v>
          </cell>
        </row>
        <row r="25">
          <cell r="E25">
            <v>4</v>
          </cell>
        </row>
        <row r="27">
          <cell r="E27">
            <v>1</v>
          </cell>
        </row>
        <row r="28">
          <cell r="E28">
            <v>1</v>
          </cell>
        </row>
        <row r="29">
          <cell r="E29">
            <v>1</v>
          </cell>
        </row>
        <row r="30">
          <cell r="E30">
            <v>1</v>
          </cell>
        </row>
        <row r="31">
          <cell r="E31">
            <v>1</v>
          </cell>
        </row>
        <row r="32">
          <cell r="E32">
            <v>1</v>
          </cell>
        </row>
        <row r="33">
          <cell r="E33">
            <v>1</v>
          </cell>
        </row>
        <row r="34">
          <cell r="E34">
            <v>1</v>
          </cell>
        </row>
        <row r="36">
          <cell r="E36">
            <v>1</v>
          </cell>
        </row>
        <row r="37">
          <cell r="E37">
            <v>1</v>
          </cell>
        </row>
        <row r="38">
          <cell r="E38">
            <v>1</v>
          </cell>
        </row>
        <row r="40">
          <cell r="E40">
            <v>1</v>
          </cell>
        </row>
        <row r="41">
          <cell r="E41">
            <v>1</v>
          </cell>
        </row>
        <row r="43">
          <cell r="E43">
            <v>1</v>
          </cell>
        </row>
        <row r="44">
          <cell r="E44">
            <v>1</v>
          </cell>
        </row>
        <row r="45">
          <cell r="E45">
            <v>1</v>
          </cell>
        </row>
        <row r="46">
          <cell r="E46">
            <v>1</v>
          </cell>
        </row>
        <row r="48">
          <cell r="E48">
            <v>1</v>
          </cell>
        </row>
        <row r="49">
          <cell r="E49">
            <v>1</v>
          </cell>
        </row>
        <row r="50">
          <cell r="E50">
            <v>1</v>
          </cell>
        </row>
        <row r="51">
          <cell r="E51">
            <v>1</v>
          </cell>
        </row>
        <row r="52">
          <cell r="E52">
            <v>1</v>
          </cell>
        </row>
        <row r="55">
          <cell r="E55">
            <v>4</v>
          </cell>
        </row>
        <row r="56">
          <cell r="E56">
            <v>1</v>
          </cell>
        </row>
        <row r="57">
          <cell r="E57">
            <v>4</v>
          </cell>
        </row>
        <row r="58">
          <cell r="E58">
            <v>1</v>
          </cell>
        </row>
        <row r="59">
          <cell r="E59">
            <v>4</v>
          </cell>
        </row>
        <row r="60">
          <cell r="E60">
            <v>1</v>
          </cell>
        </row>
        <row r="61">
          <cell r="E61">
            <v>4</v>
          </cell>
        </row>
        <row r="62">
          <cell r="E62">
            <v>4</v>
          </cell>
        </row>
        <row r="63">
          <cell r="E63">
            <v>1</v>
          </cell>
        </row>
        <row r="64">
          <cell r="E64">
            <v>4</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5">
          <cell r="B5" t="str">
            <v>PJ</v>
          </cell>
          <cell r="E5">
            <v>1000000000000000</v>
          </cell>
          <cell r="F5">
            <v>0.27777777777777779</v>
          </cell>
        </row>
        <row r="6">
          <cell r="B6" t="str">
            <v>TJ</v>
          </cell>
          <cell r="E6">
            <v>1000000000000</v>
          </cell>
        </row>
        <row r="7">
          <cell r="B7" t="str">
            <v>GJ</v>
          </cell>
          <cell r="E7">
            <v>1000000000</v>
          </cell>
          <cell r="F7">
            <v>2.7777777777777776E-7</v>
          </cell>
        </row>
        <row r="8">
          <cell r="B8" t="str">
            <v>J</v>
          </cell>
          <cell r="E8">
            <v>1</v>
          </cell>
          <cell r="F8">
            <v>2.777777777777778E-16</v>
          </cell>
        </row>
        <row r="9">
          <cell r="B9" t="str">
            <v>MJ</v>
          </cell>
          <cell r="E9">
            <v>1000000</v>
          </cell>
          <cell r="F9">
            <v>2.7777777777777777E-10</v>
          </cell>
        </row>
        <row r="10">
          <cell r="B10" t="str">
            <v>kWh</v>
          </cell>
          <cell r="E10">
            <v>3600000</v>
          </cell>
          <cell r="F10">
            <v>1.0000000000000001E-9</v>
          </cell>
        </row>
        <row r="11">
          <cell r="B11" t="str">
            <v>kWh/p/d (UK)</v>
          </cell>
          <cell r="E11">
            <v>7.8894E+16</v>
          </cell>
        </row>
        <row r="12">
          <cell r="B12" t="str">
            <v>TWh</v>
          </cell>
          <cell r="E12">
            <v>3600000000000000</v>
          </cell>
          <cell r="F12">
            <v>1</v>
          </cell>
        </row>
        <row r="13">
          <cell r="B13" t="str">
            <v>GWh</v>
          </cell>
          <cell r="E13">
            <v>3600000000000</v>
          </cell>
          <cell r="F13">
            <v>1E-3</v>
          </cell>
        </row>
        <row r="14">
          <cell r="B14" t="str">
            <v>MWh</v>
          </cell>
          <cell r="E14">
            <v>3600000000</v>
          </cell>
        </row>
        <row r="15">
          <cell r="B15" t="str">
            <v>boe</v>
          </cell>
          <cell r="E15">
            <v>5861520000</v>
          </cell>
        </row>
        <row r="16">
          <cell r="B16" t="str">
            <v>Mboe</v>
          </cell>
          <cell r="E16">
            <v>5861520000000000</v>
          </cell>
          <cell r="F16">
            <v>1.6282000000000001</v>
          </cell>
        </row>
        <row r="17">
          <cell r="B17" t="str">
            <v>toe</v>
          </cell>
          <cell r="E17">
            <v>41868000000</v>
          </cell>
        </row>
        <row r="18">
          <cell r="B18" t="str">
            <v>ktoe</v>
          </cell>
          <cell r="E18">
            <v>41868000000000</v>
          </cell>
        </row>
        <row r="19">
          <cell r="B19" t="str">
            <v>Mtoe</v>
          </cell>
          <cell r="E19">
            <v>4.1868E+16</v>
          </cell>
        </row>
        <row r="20">
          <cell r="B20" t="str">
            <v>therm</v>
          </cell>
          <cell r="E20">
            <v>105506136.12882091</v>
          </cell>
          <cell r="F20">
            <v>2.9307260035783588E-8</v>
          </cell>
        </row>
        <row r="21">
          <cell r="B21" t="str">
            <v>Btu</v>
          </cell>
          <cell r="E21">
            <v>1055.0613612882091</v>
          </cell>
        </row>
        <row r="22">
          <cell r="B22" t="str">
            <v>calorie</v>
          </cell>
          <cell r="E22">
            <v>4.1840000000000002</v>
          </cell>
        </row>
        <row r="23">
          <cell r="B23" t="str">
            <v>GW y</v>
          </cell>
          <cell r="E23">
            <v>3.1556879999999996E+16</v>
          </cell>
        </row>
        <row r="30">
          <cell r="B30" t="str">
            <v>GW</v>
          </cell>
          <cell r="E30">
            <v>1000000000</v>
          </cell>
          <cell r="F30">
            <v>1</v>
          </cell>
        </row>
        <row r="31">
          <cell r="B31" t="str">
            <v>MW</v>
          </cell>
          <cell r="E31">
            <v>1000000</v>
          </cell>
          <cell r="F31">
            <v>1E-3</v>
          </cell>
        </row>
        <row r="32">
          <cell r="B32" t="str">
            <v>kW</v>
          </cell>
          <cell r="E32">
            <v>1000</v>
          </cell>
        </row>
        <row r="33">
          <cell r="B33" t="str">
            <v>W</v>
          </cell>
          <cell r="E33">
            <v>1</v>
          </cell>
          <cell r="F33">
            <v>1.0000000000000001E-9</v>
          </cell>
        </row>
        <row r="34">
          <cell r="B34" t="str">
            <v>mcm/d</v>
          </cell>
          <cell r="E34">
            <v>335648148.14814812</v>
          </cell>
        </row>
        <row r="35">
          <cell r="B35" t="str">
            <v>Mtoe/y</v>
          </cell>
          <cell r="E35">
            <v>1326716860.597764</v>
          </cell>
        </row>
        <row r="40">
          <cell r="F40">
            <v>31557600</v>
          </cell>
        </row>
        <row r="41">
          <cell r="F41">
            <v>86400</v>
          </cell>
        </row>
        <row r="42">
          <cell r="F42">
            <v>3600</v>
          </cell>
        </row>
        <row r="43">
          <cell r="F43">
            <v>60</v>
          </cell>
        </row>
        <row r="48">
          <cell r="B48" t="str">
            <v>ha</v>
          </cell>
          <cell r="E48">
            <v>10000</v>
          </cell>
          <cell r="F48">
            <v>1</v>
          </cell>
        </row>
        <row r="49">
          <cell r="B49" t="str">
            <v>M ha</v>
          </cell>
          <cell r="E49">
            <v>10000000000</v>
          </cell>
        </row>
        <row r="50">
          <cell r="B50" t="str">
            <v>acres</v>
          </cell>
          <cell r="E50">
            <v>4046.8564224000002</v>
          </cell>
        </row>
        <row r="51">
          <cell r="B51" t="str">
            <v>km^2</v>
          </cell>
          <cell r="E51">
            <v>1000000</v>
          </cell>
        </row>
        <row r="52">
          <cell r="B52" t="str">
            <v>m^2</v>
          </cell>
          <cell r="E52">
            <v>1</v>
          </cell>
          <cell r="F52">
            <v>1E-4</v>
          </cell>
        </row>
        <row r="53">
          <cell r="B53" t="str">
            <v>Wales</v>
          </cell>
          <cell r="E53">
            <v>20700000000</v>
          </cell>
        </row>
        <row r="58">
          <cell r="E58">
            <v>0.1140771161305042</v>
          </cell>
        </row>
        <row r="59">
          <cell r="E59">
            <v>8.766</v>
          </cell>
        </row>
        <row r="71">
          <cell r="B71" t="str">
            <v>£trn</v>
          </cell>
          <cell r="F71">
            <v>1000000000000</v>
          </cell>
        </row>
        <row r="72">
          <cell r="B72" t="str">
            <v>£bn</v>
          </cell>
          <cell r="F72">
            <v>1000000000</v>
          </cell>
        </row>
        <row r="73">
          <cell r="B73" t="str">
            <v>£m</v>
          </cell>
          <cell r="E73">
            <v>20000</v>
          </cell>
          <cell r="F73">
            <v>1000000</v>
          </cell>
        </row>
        <row r="74">
          <cell r="B74" t="str">
            <v>£k</v>
          </cell>
          <cell r="F74">
            <v>1000</v>
          </cell>
        </row>
        <row r="75">
          <cell r="B75" t="str">
            <v>IDRtrn</v>
          </cell>
          <cell r="F75">
            <v>50000000</v>
          </cell>
        </row>
        <row r="76">
          <cell r="B76" t="str">
            <v>IDRbn</v>
          </cell>
          <cell r="E76">
            <v>1000</v>
          </cell>
          <cell r="F76">
            <v>50000</v>
          </cell>
        </row>
        <row r="77">
          <cell r="B77" t="str">
            <v>IDRm</v>
          </cell>
          <cell r="E77">
            <v>1</v>
          </cell>
          <cell r="F77">
            <v>50</v>
          </cell>
        </row>
        <row r="78">
          <cell r="B78" t="str">
            <v>IDRk</v>
          </cell>
          <cell r="F78">
            <v>0.05</v>
          </cell>
        </row>
        <row r="79">
          <cell r="B79" t="str">
            <v>IDR</v>
          </cell>
          <cell r="E79">
            <v>9.9999999999999995E-7</v>
          </cell>
          <cell r="F79">
            <v>5.0000000000000002E-5</v>
          </cell>
        </row>
        <row r="80">
          <cell r="B80" t="str">
            <v>kepeng</v>
          </cell>
          <cell r="F80">
            <v>1</v>
          </cell>
        </row>
        <row r="81">
          <cell r="B81" t="str">
            <v>Euro2002</v>
          </cell>
          <cell r="F81">
            <v>0.62893081761006286</v>
          </cell>
        </row>
        <row r="82">
          <cell r="B82" t="str">
            <v>$2009</v>
          </cell>
          <cell r="F82">
            <v>0.625</v>
          </cell>
        </row>
        <row r="83">
          <cell r="B83" t="str">
            <v>$2010</v>
          </cell>
          <cell r="F83">
            <v>0.64683053040103489</v>
          </cell>
        </row>
        <row r="84">
          <cell r="B84" t="str">
            <v>£</v>
          </cell>
          <cell r="E84">
            <v>0.02</v>
          </cell>
          <cell r="F84">
            <v>1</v>
          </cell>
        </row>
        <row r="105">
          <cell r="D105">
            <v>1.1409663985395631</v>
          </cell>
        </row>
      </sheetData>
      <sheetData sheetId="18">
        <row r="26">
          <cell r="C26">
            <v>3.5000000000000003E-2</v>
          </cell>
        </row>
        <row r="28">
          <cell r="H28">
            <v>0.42314698926998878</v>
          </cell>
          <cell r="I28">
            <v>0.35627841060230242</v>
          </cell>
          <cell r="J28">
            <v>0.30732888667197417</v>
          </cell>
          <cell r="K28">
            <v>0.26510459733825015</v>
          </cell>
        </row>
      </sheetData>
      <sheetData sheetId="19">
        <row r="8">
          <cell r="C8">
            <v>7.7990779999999993E-9</v>
          </cell>
          <cell r="F8">
            <v>0.30799999999999994</v>
          </cell>
          <cell r="G8">
            <v>9.0479269613658628E-4</v>
          </cell>
          <cell r="H8">
            <v>2.7284221385464481E-3</v>
          </cell>
        </row>
        <row r="9">
          <cell r="F9">
            <v>0.25</v>
          </cell>
          <cell r="G9">
            <v>3.1124901306220826E-4</v>
          </cell>
          <cell r="H9">
            <v>4.4980122726580142E-3</v>
          </cell>
          <cell r="K9">
            <v>21</v>
          </cell>
        </row>
        <row r="10">
          <cell r="F10">
            <v>0.18399999999999997</v>
          </cell>
          <cell r="G10">
            <v>3.6882537033173374E-4</v>
          </cell>
          <cell r="H10">
            <v>3.9668961680228111E-4</v>
          </cell>
          <cell r="K10">
            <v>310</v>
          </cell>
        </row>
        <row r="11">
          <cell r="F11">
            <v>0.78482259931212373</v>
          </cell>
        </row>
        <row r="21">
          <cell r="C21">
            <v>1.1022914E-8</v>
          </cell>
        </row>
      </sheetData>
      <sheetData sheetId="20">
        <row r="3">
          <cell r="C3" t="str">
            <v>TWh</v>
          </cell>
          <cell r="F3">
            <v>3599999999999999.5</v>
          </cell>
        </row>
        <row r="5">
          <cell r="C5" t="str">
            <v>GW</v>
          </cell>
          <cell r="F5">
            <v>999999999.99999988</v>
          </cell>
        </row>
        <row r="7">
          <cell r="C7" t="str">
            <v>ha</v>
          </cell>
        </row>
        <row r="9">
          <cell r="C9" t="str">
            <v>IDRm</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Key to Data Locs"/>
      <sheetName val="GREET1 Results"/>
      <sheetName val="GREET1 EF"/>
      <sheetName val="GREET1 Electric"/>
      <sheetName val="GREET1 JetFuel_WTWa"/>
      <sheetName val="GREET1 Fuel_Specs"/>
      <sheetName val="eGrid Plant"/>
      <sheetName val="US Hard Coal and Lignite EFs"/>
      <sheetName val="GHG EFs"/>
      <sheetName val="Transport Non-GHG EFs"/>
      <sheetName val="Non-GHG EFs &amp; Calcs"/>
      <sheetName val="India Crop Residue Burning"/>
      <sheetName val="PEI-TFPEI-LDVs"/>
      <sheetName val="PEI-TFPEI-HDVs"/>
      <sheetName val="PEI-TFPEI-rail"/>
      <sheetName val="PEI-TFPEI-aircraft"/>
      <sheetName val="PEI-TFPEI-ships"/>
      <sheetName val="PEI-TFPEI-motorbikes"/>
      <sheetName val="PEI-EFPEI"/>
      <sheetName val="PEI-BFPEI"/>
      <sheetName val="PEI-IFPEI"/>
    </sheetNames>
    <sheetDataSet>
      <sheetData sheetId="0">
        <row r="84">
          <cell r="A84" t="b">
            <v>1</v>
          </cell>
        </row>
        <row r="161">
          <cell r="A161" t="b">
            <v>1</v>
          </cell>
        </row>
        <row r="164">
          <cell r="A164">
            <v>3412.1416300000001</v>
          </cell>
        </row>
        <row r="166">
          <cell r="A166">
            <v>947817120</v>
          </cell>
        </row>
        <row r="168">
          <cell r="A168">
            <v>1.0550558529687669E-3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Output - Emissions"/>
      <sheetName val="XIV.c"/>
      <sheetName val="Intermediate output"/>
      <sheetName val="Electricity"/>
      <sheetName val="Energy"/>
      <sheetName val="GHG"/>
      <sheetName val="Perhitungan bioenergi"/>
      <sheetName val="Security"/>
      <sheetName val="Structure of the model"/>
      <sheetName val="Land"/>
      <sheetName val="Calculation for Flows"/>
      <sheetName val="Flows"/>
      <sheetName val="Air Quality"/>
      <sheetName val="Costs per capita"/>
      <sheetName val="Costs"/>
      <sheetName val="2050"/>
      <sheetName val="Conversions"/>
      <sheetName val="Global assumptions"/>
      <sheetName val="Constants"/>
      <sheetName val="Preferences"/>
      <sheetName val="I.a"/>
      <sheetName val="I.b"/>
      <sheetName val="I.c"/>
      <sheetName val="I.d"/>
      <sheetName val="II.a"/>
      <sheetName val="II.b"/>
      <sheetName val="II.c"/>
      <sheetName val="II.d"/>
      <sheetName val="II.e"/>
      <sheetName val="II.f"/>
      <sheetName val="III.a"/>
      <sheetName val="XII.a"/>
      <sheetName val="IV.a"/>
      <sheetName val="IV.b"/>
      <sheetName val="IV.c"/>
      <sheetName val="IV.d"/>
      <sheetName val="IV.e"/>
      <sheetName val="XIV.a"/>
      <sheetName val="XIV.b"/>
      <sheetName val="XIV.d"/>
      <sheetName val="XIV.e"/>
      <sheetName val="XIV.f"/>
      <sheetName val="V.a"/>
      <sheetName val="V.b"/>
      <sheetName val="V.c"/>
      <sheetName val="V.d"/>
      <sheetName val="VI.a"/>
      <sheetName val="VI.b"/>
      <sheetName val="VI.c"/>
      <sheetName val="VI.d"/>
      <sheetName val="VII.a"/>
      <sheetName val="VII.b"/>
      <sheetName val="VII.c"/>
      <sheetName val="VII.d"/>
      <sheetName val="VIII.a"/>
      <sheetName val="IX.a"/>
      <sheetName val="IX.b.1"/>
      <sheetName val="IX.b.2"/>
      <sheetName val="IX.c"/>
      <sheetName val="X.a"/>
      <sheetName val="XI.a"/>
      <sheetName val="XI.b"/>
      <sheetName val="XI.c"/>
      <sheetName val="XI.d"/>
      <sheetName val="XII.b"/>
      <sheetName val="XII.c"/>
      <sheetName val="XIII.a"/>
      <sheetName val="XIII.b"/>
      <sheetName val="2011"/>
      <sheetName val="2015"/>
      <sheetName val="2020"/>
      <sheetName val="2025"/>
      <sheetName val="2030"/>
      <sheetName val="2035"/>
      <sheetName val="2040"/>
      <sheetName val="204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15">
          <cell r="F15">
            <v>1.6281999999999999E-6</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6"/>
  <sheetViews>
    <sheetView tabSelected="1" zoomScaleNormal="100" zoomScalePageLayoutView="125" workbookViewId="0"/>
  </sheetViews>
  <sheetFormatPr defaultColWidth="8.85546875" defaultRowHeight="15" x14ac:dyDescent="0.25"/>
  <cols>
    <col min="2" max="2" width="56.85546875" customWidth="1"/>
    <col min="3" max="3" width="6" style="4" customWidth="1"/>
    <col min="4" max="4" width="68.7109375" style="4" customWidth="1"/>
    <col min="5" max="5" width="60.42578125" style="4" customWidth="1"/>
    <col min="6" max="16384" width="8.85546875" style="4"/>
  </cols>
  <sheetData>
    <row r="1" spans="1:4" x14ac:dyDescent="0.25">
      <c r="A1" s="1" t="s">
        <v>0</v>
      </c>
      <c r="B1" s="4"/>
    </row>
    <row r="3" spans="1:4" x14ac:dyDescent="0.25">
      <c r="A3" s="1" t="s">
        <v>1</v>
      </c>
      <c r="B3" s="3" t="s">
        <v>314</v>
      </c>
      <c r="D3" s="3" t="s">
        <v>315</v>
      </c>
    </row>
    <row r="4" spans="1:4" x14ac:dyDescent="0.25">
      <c r="A4" s="4"/>
      <c r="B4" s="4" t="s">
        <v>199</v>
      </c>
      <c r="D4" s="2" t="s">
        <v>316</v>
      </c>
    </row>
    <row r="5" spans="1:4" x14ac:dyDescent="0.25">
      <c r="A5" s="4"/>
      <c r="B5" s="2">
        <v>2017</v>
      </c>
      <c r="D5" s="2">
        <v>2015</v>
      </c>
    </row>
    <row r="6" spans="1:4" x14ac:dyDescent="0.25">
      <c r="A6" s="4"/>
      <c r="B6" s="4" t="s">
        <v>200</v>
      </c>
      <c r="D6" s="6" t="s">
        <v>317</v>
      </c>
    </row>
    <row r="7" spans="1:4" x14ac:dyDescent="0.25">
      <c r="A7" s="4"/>
      <c r="B7" s="4" t="s">
        <v>2</v>
      </c>
      <c r="D7" s="6" t="s">
        <v>318</v>
      </c>
    </row>
    <row r="8" spans="1:4" x14ac:dyDescent="0.25">
      <c r="A8" s="4"/>
      <c r="B8" s="4" t="s">
        <v>201</v>
      </c>
      <c r="D8" s="4" t="s">
        <v>319</v>
      </c>
    </row>
    <row r="9" spans="1:4" x14ac:dyDescent="0.25">
      <c r="A9" s="4"/>
      <c r="B9" s="4"/>
    </row>
    <row r="10" spans="1:4" x14ac:dyDescent="0.25">
      <c r="A10" s="4"/>
      <c r="B10" s="3" t="s">
        <v>307</v>
      </c>
      <c r="D10" s="3" t="s">
        <v>454</v>
      </c>
    </row>
    <row r="11" spans="1:4" x14ac:dyDescent="0.25">
      <c r="A11" s="4"/>
      <c r="B11" s="4" t="s">
        <v>308</v>
      </c>
      <c r="D11" s="4" t="s">
        <v>653</v>
      </c>
    </row>
    <row r="12" spans="1:4" x14ac:dyDescent="0.25">
      <c r="A12" s="4"/>
      <c r="B12" s="2">
        <v>2016</v>
      </c>
      <c r="D12" s="2">
        <v>2014</v>
      </c>
    </row>
    <row r="13" spans="1:4" x14ac:dyDescent="0.25">
      <c r="A13" s="4"/>
      <c r="B13" s="4" t="s">
        <v>309</v>
      </c>
      <c r="D13" s="4" t="s">
        <v>455</v>
      </c>
    </row>
    <row r="14" spans="1:4" x14ac:dyDescent="0.25">
      <c r="A14" s="4"/>
      <c r="B14" t="s">
        <v>311</v>
      </c>
      <c r="D14" s="4" t="s">
        <v>456</v>
      </c>
    </row>
    <row r="15" spans="1:4" x14ac:dyDescent="0.25">
      <c r="A15" s="4"/>
      <c r="B15" s="4" t="s">
        <v>310</v>
      </c>
      <c r="D15" s="4" t="s">
        <v>457</v>
      </c>
    </row>
    <row r="16" spans="1:4" x14ac:dyDescent="0.25">
      <c r="A16" s="4"/>
      <c r="B16" s="4"/>
    </row>
    <row r="17" spans="1:4" x14ac:dyDescent="0.25">
      <c r="A17" s="4"/>
      <c r="B17" s="3" t="s">
        <v>312</v>
      </c>
      <c r="D17" s="3" t="s">
        <v>458</v>
      </c>
    </row>
    <row r="18" spans="1:4" x14ac:dyDescent="0.25">
      <c r="A18" s="4"/>
      <c r="B18" s="4" t="s">
        <v>308</v>
      </c>
      <c r="D18" s="4" t="s">
        <v>459</v>
      </c>
    </row>
    <row r="19" spans="1:4" x14ac:dyDescent="0.25">
      <c r="A19" s="4"/>
      <c r="B19" s="2">
        <v>2018</v>
      </c>
      <c r="D19" s="2">
        <v>2016</v>
      </c>
    </row>
    <row r="20" spans="1:4" x14ac:dyDescent="0.25">
      <c r="A20" s="4"/>
      <c r="B20" s="4" t="s">
        <v>313</v>
      </c>
      <c r="D20" s="4" t="s">
        <v>460</v>
      </c>
    </row>
    <row r="21" spans="1:4" x14ac:dyDescent="0.25">
      <c r="A21" s="4"/>
      <c r="B21" s="4" t="s">
        <v>311</v>
      </c>
      <c r="D21" s="4" t="s">
        <v>461</v>
      </c>
    </row>
    <row r="22" spans="1:4" x14ac:dyDescent="0.25">
      <c r="A22" s="4"/>
      <c r="B22" s="4" t="s">
        <v>310</v>
      </c>
      <c r="D22" s="4" t="s">
        <v>462</v>
      </c>
    </row>
    <row r="23" spans="1:4" x14ac:dyDescent="0.25">
      <c r="A23" s="4"/>
      <c r="B23" s="4"/>
    </row>
    <row r="24" spans="1:4" x14ac:dyDescent="0.25">
      <c r="A24" s="4"/>
      <c r="B24" s="4"/>
    </row>
    <row r="25" spans="1:4" x14ac:dyDescent="0.25">
      <c r="A25" s="1" t="s">
        <v>320</v>
      </c>
      <c r="B25" s="4"/>
    </row>
    <row r="26" spans="1:4" x14ac:dyDescent="0.25">
      <c r="A26" s="4" t="s">
        <v>321</v>
      </c>
      <c r="B26" s="4"/>
    </row>
    <row r="27" spans="1:4" x14ac:dyDescent="0.25">
      <c r="A27" t="s">
        <v>449</v>
      </c>
      <c r="B27" s="4"/>
    </row>
    <row r="28" spans="1:4" x14ac:dyDescent="0.25">
      <c r="A28" t="s">
        <v>450</v>
      </c>
      <c r="B28" s="4"/>
    </row>
    <row r="29" spans="1:4" x14ac:dyDescent="0.25">
      <c r="A29" t="s">
        <v>451</v>
      </c>
      <c r="B29" s="4"/>
    </row>
    <row r="30" spans="1:4" x14ac:dyDescent="0.25">
      <c r="B30" s="4"/>
    </row>
    <row r="31" spans="1:4" x14ac:dyDescent="0.25">
      <c r="A31" s="4" t="s">
        <v>322</v>
      </c>
      <c r="B31" s="4"/>
    </row>
    <row r="32" spans="1:4" x14ac:dyDescent="0.25">
      <c r="A32" s="4" t="s">
        <v>323</v>
      </c>
      <c r="B32" s="4"/>
    </row>
    <row r="33" spans="1:2" x14ac:dyDescent="0.25">
      <c r="A33" s="4" t="s">
        <v>324</v>
      </c>
      <c r="B33" s="4"/>
    </row>
    <row r="34" spans="1:2" x14ac:dyDescent="0.25">
      <c r="A34" s="4" t="s">
        <v>325</v>
      </c>
      <c r="B34" s="4"/>
    </row>
    <row r="35" spans="1:2" x14ac:dyDescent="0.25">
      <c r="A35" s="4"/>
      <c r="B35" s="4"/>
    </row>
    <row r="36" spans="1:2" x14ac:dyDescent="0.25">
      <c r="A36" s="4" t="s">
        <v>452</v>
      </c>
      <c r="B36" s="4"/>
    </row>
    <row r="37" spans="1:2" x14ac:dyDescent="0.25">
      <c r="A37" s="4" t="s">
        <v>453</v>
      </c>
    </row>
    <row r="38" spans="1:2" x14ac:dyDescent="0.25">
      <c r="A38" s="4"/>
    </row>
    <row r="39" spans="1:2" x14ac:dyDescent="0.25">
      <c r="A39" s="1" t="s">
        <v>463</v>
      </c>
    </row>
    <row r="40" spans="1:2" x14ac:dyDescent="0.25">
      <c r="A40" s="4" t="s">
        <v>464</v>
      </c>
    </row>
    <row r="41" spans="1:2" x14ac:dyDescent="0.25">
      <c r="A41" s="4" t="s">
        <v>465</v>
      </c>
    </row>
    <row r="42" spans="1:2" x14ac:dyDescent="0.25">
      <c r="A42" s="4" t="s">
        <v>466</v>
      </c>
      <c r="B42" s="4"/>
    </row>
    <row r="43" spans="1:2" x14ac:dyDescent="0.25">
      <c r="A43" s="4"/>
      <c r="B43" s="4"/>
    </row>
    <row r="44" spans="1:2" x14ac:dyDescent="0.25">
      <c r="A44" s="4"/>
      <c r="B44" s="4"/>
    </row>
    <row r="45" spans="1:2" x14ac:dyDescent="0.25">
      <c r="A45" s="4"/>
      <c r="B45" s="4"/>
    </row>
    <row r="47" spans="1:2" x14ac:dyDescent="0.25">
      <c r="A47" s="4"/>
      <c r="B47" s="4"/>
    </row>
    <row r="48" spans="1:2" x14ac:dyDescent="0.25">
      <c r="A48" s="4"/>
      <c r="B48" s="4"/>
    </row>
    <row r="49" spans="1:2" x14ac:dyDescent="0.25">
      <c r="A49" s="4"/>
      <c r="B49" s="4"/>
    </row>
    <row r="50" spans="1:2" x14ac:dyDescent="0.25">
      <c r="A50" s="4"/>
      <c r="B50" s="4"/>
    </row>
    <row r="51" spans="1:2" x14ac:dyDescent="0.25">
      <c r="A51" s="4"/>
      <c r="B51" s="4"/>
    </row>
    <row r="52" spans="1:2" x14ac:dyDescent="0.25">
      <c r="A52" s="4"/>
      <c r="B52" s="4"/>
    </row>
    <row r="53" spans="1:2" x14ac:dyDescent="0.25">
      <c r="A53" s="4"/>
      <c r="B53" s="4"/>
    </row>
    <row r="54" spans="1:2" x14ac:dyDescent="0.25">
      <c r="A54" s="4"/>
      <c r="B54" s="4"/>
    </row>
    <row r="55" spans="1:2" x14ac:dyDescent="0.25">
      <c r="A55" s="4"/>
      <c r="B55" s="4"/>
    </row>
    <row r="56" spans="1:2" x14ac:dyDescent="0.25">
      <c r="A56" s="5"/>
      <c r="B56" s="4"/>
    </row>
  </sheetData>
  <pageMargins left="0.7" right="0.7" top="0.75" bottom="0.75" header="0.3" footer="0.3"/>
  <pageSetup orientation="portrait" horizontalDpi="1200" verticalDpi="12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9"/>
  <sheetViews>
    <sheetView workbookViewId="0">
      <selection activeCell="C32" sqref="C32"/>
    </sheetView>
  </sheetViews>
  <sheetFormatPr defaultRowHeight="15" x14ac:dyDescent="0.25"/>
  <cols>
    <col min="1" max="1" width="44.140625" customWidth="1"/>
    <col min="2" max="2" width="16.42578125" customWidth="1"/>
    <col min="3" max="5" width="12" bestFit="1" customWidth="1"/>
  </cols>
  <sheetData>
    <row r="1" spans="1:39" x14ac:dyDescent="0.25">
      <c r="A1" t="s">
        <v>4</v>
      </c>
      <c r="B1" t="s">
        <v>3</v>
      </c>
      <c r="C1">
        <v>2014</v>
      </c>
      <c r="D1" s="4">
        <v>2015</v>
      </c>
      <c r="E1" s="4">
        <v>2016</v>
      </c>
      <c r="F1" s="4">
        <v>2017</v>
      </c>
      <c r="G1" s="4">
        <v>2018</v>
      </c>
      <c r="H1" s="4">
        <v>2019</v>
      </c>
      <c r="I1" s="4">
        <v>2020</v>
      </c>
      <c r="J1" s="4">
        <v>2021</v>
      </c>
      <c r="K1" s="4">
        <v>2022</v>
      </c>
      <c r="L1" s="4">
        <v>2023</v>
      </c>
      <c r="M1" s="4">
        <v>2024</v>
      </c>
      <c r="N1" s="4">
        <v>2025</v>
      </c>
      <c r="O1" s="4">
        <v>2026</v>
      </c>
      <c r="P1" s="4">
        <v>2027</v>
      </c>
      <c r="Q1" s="4">
        <v>2028</v>
      </c>
      <c r="R1" s="4">
        <v>2029</v>
      </c>
      <c r="S1" s="4">
        <v>2030</v>
      </c>
      <c r="T1" s="4">
        <v>2031</v>
      </c>
      <c r="U1" s="4">
        <v>2032</v>
      </c>
      <c r="V1" s="4">
        <v>2033</v>
      </c>
      <c r="W1" s="4">
        <v>2034</v>
      </c>
      <c r="X1" s="4">
        <v>2035</v>
      </c>
      <c r="Y1" s="4">
        <v>2036</v>
      </c>
      <c r="Z1" s="4">
        <v>2037</v>
      </c>
      <c r="AA1" s="4">
        <v>2038</v>
      </c>
      <c r="AB1" s="4">
        <v>2039</v>
      </c>
      <c r="AC1" s="4">
        <v>2040</v>
      </c>
      <c r="AD1" s="4">
        <v>2041</v>
      </c>
      <c r="AE1" s="4">
        <v>2042</v>
      </c>
      <c r="AF1" s="4">
        <v>2043</v>
      </c>
      <c r="AG1" s="4">
        <v>2044</v>
      </c>
      <c r="AH1" s="4">
        <v>2045</v>
      </c>
      <c r="AI1" s="4">
        <v>2046</v>
      </c>
      <c r="AJ1" s="4">
        <v>2047</v>
      </c>
      <c r="AK1" s="4">
        <v>2048</v>
      </c>
      <c r="AL1" s="4">
        <v>2049</v>
      </c>
      <c r="AM1" s="4">
        <v>2050</v>
      </c>
    </row>
    <row r="2" spans="1:39" x14ac:dyDescent="0.25">
      <c r="A2" s="4" t="s">
        <v>13</v>
      </c>
      <c r="B2" t="s">
        <v>9</v>
      </c>
      <c r="C2" s="4">
        <f>('Annual Survey of Industries'!L29)*('Start Year Fuel Use Adjustments'!C2*'IEA 2014 Actual'!$B$137)</f>
        <v>43224474997439.891</v>
      </c>
      <c r="D2">
        <f>$C2*'Future Year Scaling'!F156/'Future Year Scaling'!$E156</f>
        <v>43824814927959.883</v>
      </c>
      <c r="E2" s="4">
        <f>$C2*'Future Year Scaling'!G156/'Future Year Scaling'!$E156</f>
        <v>44425154858479.883</v>
      </c>
      <c r="F2" s="4">
        <f>$C2*'Future Year Scaling'!H156/'Future Year Scaling'!$E156</f>
        <v>45025494788999.875</v>
      </c>
      <c r="G2" s="4">
        <f>$C2*'Future Year Scaling'!I156/'Future Year Scaling'!$E156</f>
        <v>47666990483287.867</v>
      </c>
      <c r="H2" s="4">
        <f>$C2*'Future Year Scaling'!J156/'Future Year Scaling'!$E156</f>
        <v>50308486177575.859</v>
      </c>
      <c r="I2" s="4">
        <f>$C2*'Future Year Scaling'!K156/'Future Year Scaling'!$E156</f>
        <v>52949981871863.859</v>
      </c>
      <c r="J2" s="4">
        <f>$C2*'Future Year Scaling'!L156/'Future Year Scaling'!$E156</f>
        <v>55591477566151.852</v>
      </c>
      <c r="K2" s="4">
        <f>$C2*'Future Year Scaling'!M156/'Future Year Scaling'!$E156</f>
        <v>58232973260439.852</v>
      </c>
      <c r="L2" s="4">
        <f>$C2*'Future Year Scaling'!N156/'Future Year Scaling'!$E156</f>
        <v>62075148815767.836</v>
      </c>
      <c r="M2" s="4">
        <f>$C2*'Future Year Scaling'!O156/'Future Year Scaling'!$E156</f>
        <v>65917324371095.828</v>
      </c>
      <c r="N2" s="4">
        <f>$C2*'Future Year Scaling'!P156/'Future Year Scaling'!$E156</f>
        <v>69759499926423.813</v>
      </c>
      <c r="O2" s="4">
        <f>$C2*'Future Year Scaling'!Q156/'Future Year Scaling'!$E156</f>
        <v>73601675481751.797</v>
      </c>
      <c r="P2" s="4">
        <f>$C2*'Future Year Scaling'!R156/'Future Year Scaling'!$E156</f>
        <v>77443851037079.797</v>
      </c>
      <c r="Q2" s="4">
        <f>$C2*'Future Year Scaling'!S156/'Future Year Scaling'!$E156</f>
        <v>82606774439551.781</v>
      </c>
      <c r="R2" s="4">
        <f>$C2*'Future Year Scaling'!T156/'Future Year Scaling'!$E156</f>
        <v>87769697842023.766</v>
      </c>
      <c r="S2" s="4">
        <f>$C2*'Future Year Scaling'!U156/'Future Year Scaling'!$E156</f>
        <v>92932621244495.75</v>
      </c>
      <c r="T2" s="4">
        <f>$C2*'Future Year Scaling'!V156/'Future Year Scaling'!$E156</f>
        <v>98095544646967.734</v>
      </c>
      <c r="U2" s="4">
        <f>$C2*'Future Year Scaling'!W156/'Future Year Scaling'!$E156</f>
        <v>103258468049439.72</v>
      </c>
      <c r="V2" s="4">
        <f>$C2*'Future Year Scaling'!X156/'Future Year Scaling'!$E156</f>
        <v>108661527424119.7</v>
      </c>
      <c r="W2" s="4">
        <f>$C2*'Future Year Scaling'!Y156/'Future Year Scaling'!$E156</f>
        <v>114064586798799.7</v>
      </c>
      <c r="X2" s="4">
        <f>$C2*'Future Year Scaling'!Z156/'Future Year Scaling'!$E156</f>
        <v>119467646173479.66</v>
      </c>
      <c r="Y2" s="4">
        <f>$C2*'Future Year Scaling'!AA156/'Future Year Scaling'!$E156</f>
        <v>124870705548159.67</v>
      </c>
      <c r="Z2" s="4">
        <f>$C2*'Future Year Scaling'!AB156/'Future Year Scaling'!$E156</f>
        <v>130273764922839.67</v>
      </c>
      <c r="AA2" s="4">
        <f>$C2*'Future Year Scaling'!AC156/'Future Year Scaling'!$E156</f>
        <v>134236008464271.64</v>
      </c>
      <c r="AB2" s="4">
        <f>$C2*'Future Year Scaling'!AD156/'Future Year Scaling'!$E156</f>
        <v>138198252005703.64</v>
      </c>
      <c r="AC2" s="4">
        <f>$C2*'Future Year Scaling'!AE156/'Future Year Scaling'!$E156</f>
        <v>142160495547135.63</v>
      </c>
      <c r="AD2" s="4">
        <f>$C2*'Future Year Scaling'!AF156/'Future Year Scaling'!$E156</f>
        <v>146122739088567.63</v>
      </c>
      <c r="AE2" s="4">
        <f>$C2*'Future Year Scaling'!AG156/'Future Year Scaling'!$E156</f>
        <v>150084982629999.59</v>
      </c>
      <c r="AF2" s="4">
        <f>$C2*'Future Year Scaling'!AH156/'Future Year Scaling'!$E156</f>
        <v>152726478324287.59</v>
      </c>
      <c r="AG2" s="4">
        <f>$C2*'Future Year Scaling'!AI156/'Future Year Scaling'!$E156</f>
        <v>155367974018575.59</v>
      </c>
      <c r="AH2" s="4">
        <f>$C2*'Future Year Scaling'!AJ156/'Future Year Scaling'!$E156</f>
        <v>158009469712863.59</v>
      </c>
      <c r="AI2" s="4">
        <f>$C2*'Future Year Scaling'!AK156/'Future Year Scaling'!$E156</f>
        <v>160650965407151.56</v>
      </c>
      <c r="AJ2" s="4">
        <f>$C2*'Future Year Scaling'!AL156/'Future Year Scaling'!$E156</f>
        <v>163292461101439.56</v>
      </c>
      <c r="AK2" s="4">
        <f>$C2*'Future Year Scaling'!AM156/'Future Year Scaling'!$E156</f>
        <v>165933956795727.59</v>
      </c>
      <c r="AL2" s="4">
        <f>$C2*'Future Year Scaling'!AN156/'Future Year Scaling'!$E156</f>
        <v>168575452490015.56</v>
      </c>
      <c r="AM2" s="4">
        <f>$C2*'Future Year Scaling'!AO156/'Future Year Scaling'!$E156</f>
        <v>171216948184303.53</v>
      </c>
    </row>
    <row r="3" spans="1:39" x14ac:dyDescent="0.25">
      <c r="A3" s="4" t="s">
        <v>14</v>
      </c>
      <c r="B3" s="4" t="s">
        <v>9</v>
      </c>
      <c r="C3" s="4">
        <f>0*('Start Year Fuel Use Adjustments'!C3*'IEA 2014 Actual'!$B$137)</f>
        <v>0</v>
      </c>
      <c r="D3" s="4">
        <f>$C3*'Future Year Scaling'!F157/'Future Year Scaling'!$E157</f>
        <v>0</v>
      </c>
      <c r="E3" s="4">
        <f>$C3*'Future Year Scaling'!G157/'Future Year Scaling'!$E157</f>
        <v>0</v>
      </c>
      <c r="F3" s="4">
        <f>$C3*'Future Year Scaling'!H157/'Future Year Scaling'!$E157</f>
        <v>0</v>
      </c>
      <c r="G3" s="4">
        <f>$C3*'Future Year Scaling'!I157/'Future Year Scaling'!$E157</f>
        <v>0</v>
      </c>
      <c r="H3" s="4">
        <f>$C3*'Future Year Scaling'!J157/'Future Year Scaling'!$E157</f>
        <v>0</v>
      </c>
      <c r="I3" s="4">
        <f>$C3*'Future Year Scaling'!K157/'Future Year Scaling'!$E157</f>
        <v>0</v>
      </c>
      <c r="J3" s="4">
        <f>$C3*'Future Year Scaling'!L157/'Future Year Scaling'!$E157</f>
        <v>0</v>
      </c>
      <c r="K3" s="4">
        <f>$C3*'Future Year Scaling'!M157/'Future Year Scaling'!$E157</f>
        <v>0</v>
      </c>
      <c r="L3" s="4">
        <f>$C3*'Future Year Scaling'!N157/'Future Year Scaling'!$E157</f>
        <v>0</v>
      </c>
      <c r="M3" s="4">
        <f>$C3*'Future Year Scaling'!O157/'Future Year Scaling'!$E157</f>
        <v>0</v>
      </c>
      <c r="N3" s="4">
        <f>$C3*'Future Year Scaling'!P157/'Future Year Scaling'!$E157</f>
        <v>0</v>
      </c>
      <c r="O3" s="4">
        <f>$C3*'Future Year Scaling'!Q157/'Future Year Scaling'!$E157</f>
        <v>0</v>
      </c>
      <c r="P3" s="4">
        <f>$C3*'Future Year Scaling'!R157/'Future Year Scaling'!$E157</f>
        <v>0</v>
      </c>
      <c r="Q3" s="4">
        <f>$C3*'Future Year Scaling'!S157/'Future Year Scaling'!$E157</f>
        <v>0</v>
      </c>
      <c r="R3" s="4">
        <f>$C3*'Future Year Scaling'!T157/'Future Year Scaling'!$E157</f>
        <v>0</v>
      </c>
      <c r="S3" s="4">
        <f>$C3*'Future Year Scaling'!U157/'Future Year Scaling'!$E157</f>
        <v>0</v>
      </c>
      <c r="T3" s="4">
        <f>$C3*'Future Year Scaling'!V157/'Future Year Scaling'!$E157</f>
        <v>0</v>
      </c>
      <c r="U3" s="4">
        <f>$C3*'Future Year Scaling'!W157/'Future Year Scaling'!$E157</f>
        <v>0</v>
      </c>
      <c r="V3" s="4">
        <f>$C3*'Future Year Scaling'!X157/'Future Year Scaling'!$E157</f>
        <v>0</v>
      </c>
      <c r="W3" s="4">
        <f>$C3*'Future Year Scaling'!Y157/'Future Year Scaling'!$E157</f>
        <v>0</v>
      </c>
      <c r="X3" s="4">
        <f>$C3*'Future Year Scaling'!Z157/'Future Year Scaling'!$E157</f>
        <v>0</v>
      </c>
      <c r="Y3" s="4">
        <f>$C3*'Future Year Scaling'!AA157/'Future Year Scaling'!$E157</f>
        <v>0</v>
      </c>
      <c r="Z3" s="4">
        <f>$C3*'Future Year Scaling'!AB157/'Future Year Scaling'!$E157</f>
        <v>0</v>
      </c>
      <c r="AA3" s="4">
        <f>$C3*'Future Year Scaling'!AC157/'Future Year Scaling'!$E157</f>
        <v>0</v>
      </c>
      <c r="AB3" s="4">
        <f>$C3*'Future Year Scaling'!AD157/'Future Year Scaling'!$E157</f>
        <v>0</v>
      </c>
      <c r="AC3" s="4">
        <f>$C3*'Future Year Scaling'!AE157/'Future Year Scaling'!$E157</f>
        <v>0</v>
      </c>
      <c r="AD3" s="4">
        <f>$C3*'Future Year Scaling'!AF157/'Future Year Scaling'!$E157</f>
        <v>0</v>
      </c>
      <c r="AE3" s="4">
        <f>$C3*'Future Year Scaling'!AG157/'Future Year Scaling'!$E157</f>
        <v>0</v>
      </c>
      <c r="AF3" s="4">
        <f>$C3*'Future Year Scaling'!AH157/'Future Year Scaling'!$E157</f>
        <v>0</v>
      </c>
      <c r="AG3" s="4">
        <f>$C3*'Future Year Scaling'!AI157/'Future Year Scaling'!$E157</f>
        <v>0</v>
      </c>
      <c r="AH3" s="4">
        <f>$C3*'Future Year Scaling'!AJ157/'Future Year Scaling'!$E157</f>
        <v>0</v>
      </c>
      <c r="AI3" s="4">
        <f>$C3*'Future Year Scaling'!AK157/'Future Year Scaling'!$E157</f>
        <v>0</v>
      </c>
      <c r="AJ3" s="4">
        <f>$C3*'Future Year Scaling'!AL157/'Future Year Scaling'!$E157</f>
        <v>0</v>
      </c>
      <c r="AK3" s="4">
        <f>$C3*'Future Year Scaling'!AM157/'Future Year Scaling'!$E157</f>
        <v>0</v>
      </c>
      <c r="AL3" s="4">
        <f>$C3*'Future Year Scaling'!AN157/'Future Year Scaling'!$E157</f>
        <v>0</v>
      </c>
      <c r="AM3" s="4">
        <f>$C3*'Future Year Scaling'!AO157/'Future Year Scaling'!$E157</f>
        <v>0</v>
      </c>
    </row>
    <row r="4" spans="1:39" x14ac:dyDescent="0.25">
      <c r="A4" s="4" t="s">
        <v>15</v>
      </c>
      <c r="B4" s="4" t="s">
        <v>9</v>
      </c>
      <c r="C4" s="4">
        <f>('Annual Survey of Industries'!L31)*('Start Year Fuel Use Adjustments'!C4*'IEA 2014 Actual'!$B$137)</f>
        <v>230567720456532.03</v>
      </c>
      <c r="D4" s="4">
        <f>$C4*'Future Year Scaling'!F158/'Future Year Scaling'!$E158</f>
        <v>251915018810003.09</v>
      </c>
      <c r="E4" s="4">
        <f>$C4*'Future Year Scaling'!G158/'Future Year Scaling'!$E158</f>
        <v>273262317163474.22</v>
      </c>
      <c r="F4" s="4">
        <f>$C4*'Future Year Scaling'!H158/'Future Year Scaling'!$E158</f>
        <v>294609615516945.25</v>
      </c>
      <c r="G4" s="4">
        <f>$C4*'Future Year Scaling'!I158/'Future Year Scaling'!$E158</f>
        <v>324955453426708.44</v>
      </c>
      <c r="H4" s="4">
        <f>$C4*'Future Year Scaling'!J158/'Future Year Scaling'!$E158</f>
        <v>355301291336471.69</v>
      </c>
      <c r="I4" s="4">
        <f>$C4*'Future Year Scaling'!K158/'Future Year Scaling'!$E158</f>
        <v>385647129246234.88</v>
      </c>
      <c r="J4" s="4">
        <f>$C4*'Future Year Scaling'!L158/'Future Year Scaling'!$E158</f>
        <v>415992967155998.13</v>
      </c>
      <c r="K4" s="4">
        <f>$C4*'Future Year Scaling'!M158/'Future Year Scaling'!$E158</f>
        <v>446338805065761.38</v>
      </c>
      <c r="L4" s="4">
        <f>$C4*'Future Year Scaling'!N158/'Future Year Scaling'!$E158</f>
        <v>482476868840785.19</v>
      </c>
      <c r="M4" s="4">
        <f>$C4*'Future Year Scaling'!O158/'Future Year Scaling'!$E158</f>
        <v>518614932615808.94</v>
      </c>
      <c r="N4" s="4">
        <f>$C4*'Future Year Scaling'!P158/'Future Year Scaling'!$E158</f>
        <v>554752996390832.63</v>
      </c>
      <c r="O4" s="4">
        <f>$C4*'Future Year Scaling'!Q158/'Future Year Scaling'!$E158</f>
        <v>590891060165856.38</v>
      </c>
      <c r="P4" s="4">
        <f>$C4*'Future Year Scaling'!R158/'Future Year Scaling'!$E158</f>
        <v>627029123940880.13</v>
      </c>
      <c r="Q4" s="4">
        <f>$C4*'Future Year Scaling'!S158/'Future Year Scaling'!$E158</f>
        <v>669174660916868.5</v>
      </c>
      <c r="R4" s="4">
        <f>$C4*'Future Year Scaling'!T158/'Future Year Scaling'!$E158</f>
        <v>711320197892856.88</v>
      </c>
      <c r="S4" s="4">
        <f>$C4*'Future Year Scaling'!U158/'Future Year Scaling'!$E158</f>
        <v>753465734868845.25</v>
      </c>
      <c r="T4" s="4">
        <f>$C4*'Future Year Scaling'!V158/'Future Year Scaling'!$E158</f>
        <v>795611271844833.75</v>
      </c>
      <c r="U4" s="4">
        <f>$C4*'Future Year Scaling'!W158/'Future Year Scaling'!$E158</f>
        <v>837756808820822.13</v>
      </c>
      <c r="V4" s="4">
        <f>$C4*'Future Year Scaling'!X158/'Future Year Scaling'!$E158</f>
        <v>878155478524853.88</v>
      </c>
      <c r="W4" s="4">
        <f>$C4*'Future Year Scaling'!Y158/'Future Year Scaling'!$E158</f>
        <v>918554148228885.63</v>
      </c>
      <c r="X4" s="4">
        <f>$C4*'Future Year Scaling'!Z158/'Future Year Scaling'!$E158</f>
        <v>958952817932917.38</v>
      </c>
      <c r="Y4" s="4">
        <f>$C4*'Future Year Scaling'!AA158/'Future Year Scaling'!$E158</f>
        <v>999351487636949</v>
      </c>
      <c r="Z4" s="4">
        <f>$C4*'Future Year Scaling'!AB158/'Future Year Scaling'!$E158</f>
        <v>1039750157340980.8</v>
      </c>
      <c r="AA4" s="4">
        <f>$C4*'Future Year Scaling'!AC158/'Future Year Scaling'!$E158</f>
        <v>1073250146527745.6</v>
      </c>
      <c r="AB4" s="4">
        <f>$C4*'Future Year Scaling'!AD158/'Future Year Scaling'!$E158</f>
        <v>1106750135714510.5</v>
      </c>
      <c r="AC4" s="4">
        <f>$C4*'Future Year Scaling'!AE158/'Future Year Scaling'!$E158</f>
        <v>1140250124901275.3</v>
      </c>
      <c r="AD4" s="4">
        <f>$C4*'Future Year Scaling'!AF158/'Future Year Scaling'!$E158</f>
        <v>1173750114088040.3</v>
      </c>
      <c r="AE4" s="4">
        <f>$C4*'Future Year Scaling'!AG158/'Future Year Scaling'!$E158</f>
        <v>1207250103274805</v>
      </c>
      <c r="AF4" s="4">
        <f>$C4*'Future Year Scaling'!AH158/'Future Year Scaling'!$E158</f>
        <v>1232438688640325.3</v>
      </c>
      <c r="AG4" s="4">
        <f>$C4*'Future Year Scaling'!AI158/'Future Year Scaling'!$E158</f>
        <v>1257627274005845.5</v>
      </c>
      <c r="AH4" s="4">
        <f>$C4*'Future Year Scaling'!AJ158/'Future Year Scaling'!$E158</f>
        <v>1282815859371365.3</v>
      </c>
      <c r="AI4" s="4">
        <f>$C4*'Future Year Scaling'!AK158/'Future Year Scaling'!$E158</f>
        <v>1308004444736885.5</v>
      </c>
      <c r="AJ4" s="4">
        <f>$C4*'Future Year Scaling'!AL158/'Future Year Scaling'!$E158</f>
        <v>1333193030102405.5</v>
      </c>
      <c r="AK4" s="4">
        <f>$C4*'Future Year Scaling'!AM158/'Future Year Scaling'!$E158</f>
        <v>1358381615467925.5</v>
      </c>
      <c r="AL4" s="4">
        <f>$C4*'Future Year Scaling'!AN158/'Future Year Scaling'!$E158</f>
        <v>1383570200833445.5</v>
      </c>
      <c r="AM4" s="4">
        <f>$C4*'Future Year Scaling'!AO158/'Future Year Scaling'!$E158</f>
        <v>1408758786198965.5</v>
      </c>
    </row>
    <row r="5" spans="1:39" x14ac:dyDescent="0.25">
      <c r="A5" s="4" t="s">
        <v>16</v>
      </c>
      <c r="B5" s="4" t="s">
        <v>9</v>
      </c>
      <c r="C5" s="4">
        <f>('Annual Survey of Industries'!L32)*('Start Year Fuel Use Adjustments'!C5*'IEA 2014 Actual'!$B$137)</f>
        <v>115464495469182.27</v>
      </c>
      <c r="D5" s="4">
        <f>$C5*'Future Year Scaling'!F159/'Future Year Scaling'!$E159</f>
        <v>117383731373755.22</v>
      </c>
      <c r="E5" s="4">
        <f>$C5*'Future Year Scaling'!G159/'Future Year Scaling'!$E159</f>
        <v>119302967278328.19</v>
      </c>
      <c r="F5" s="4">
        <f>$C5*'Future Year Scaling'!H159/'Future Year Scaling'!$E159</f>
        <v>121222203182901.16</v>
      </c>
      <c r="G5" s="4">
        <f>$C5*'Future Year Scaling'!I159/'Future Year Scaling'!$E159</f>
        <v>122343283821883.56</v>
      </c>
      <c r="H5" s="4">
        <f>$C5*'Future Year Scaling'!J159/'Future Year Scaling'!$E159</f>
        <v>123464364460865.97</v>
      </c>
      <c r="I5" s="4">
        <f>$C5*'Future Year Scaling'!K159/'Future Year Scaling'!$E159</f>
        <v>124585445099848.38</v>
      </c>
      <c r="J5" s="4">
        <f>$C5*'Future Year Scaling'!L159/'Future Year Scaling'!$E159</f>
        <v>125706525738830.75</v>
      </c>
      <c r="K5" s="4">
        <f>$C5*'Future Year Scaling'!M159/'Future Year Scaling'!$E159</f>
        <v>126827606377813.17</v>
      </c>
      <c r="L5" s="4">
        <f>$C5*'Future Year Scaling'!N159/'Future Year Scaling'!$E159</f>
        <v>127495351555684.56</v>
      </c>
      <c r="M5" s="4">
        <f>$C5*'Future Year Scaling'!O159/'Future Year Scaling'!$E159</f>
        <v>128163096733555.94</v>
      </c>
      <c r="N5" s="4">
        <f>$C5*'Future Year Scaling'!P159/'Future Year Scaling'!$E159</f>
        <v>128830841911427.36</v>
      </c>
      <c r="O5" s="4">
        <f>$C5*'Future Year Scaling'!Q159/'Future Year Scaling'!$E159</f>
        <v>129498587089298.75</v>
      </c>
      <c r="P5" s="4">
        <f>$C5*'Future Year Scaling'!R159/'Future Year Scaling'!$E159</f>
        <v>130166332267170.14</v>
      </c>
      <c r="Q5" s="4">
        <f>$C5*'Future Year Scaling'!S159/'Future Year Scaling'!$E159</f>
        <v>130516219129546.5</v>
      </c>
      <c r="R5" s="4">
        <f>$C5*'Future Year Scaling'!T159/'Future Year Scaling'!$E159</f>
        <v>130866105991922.86</v>
      </c>
      <c r="S5" s="4">
        <f>$C5*'Future Year Scaling'!U159/'Future Year Scaling'!$E159</f>
        <v>131215992854299.2</v>
      </c>
      <c r="T5" s="4">
        <f>$C5*'Future Year Scaling'!V159/'Future Year Scaling'!$E159</f>
        <v>131565879716675.53</v>
      </c>
      <c r="U5" s="4">
        <f>$C5*'Future Year Scaling'!W159/'Future Year Scaling'!$E159</f>
        <v>131915766579051.89</v>
      </c>
      <c r="V5" s="4">
        <f>$C5*'Future Year Scaling'!X159/'Future Year Scaling'!$E159</f>
        <v>132174416418134.64</v>
      </c>
      <c r="W5" s="4">
        <f>$C5*'Future Year Scaling'!Y159/'Future Year Scaling'!$E159</f>
        <v>132433066257217.39</v>
      </c>
      <c r="X5" s="4">
        <f>$C5*'Future Year Scaling'!Z159/'Future Year Scaling'!$E159</f>
        <v>132691716096300.14</v>
      </c>
      <c r="Y5" s="4">
        <f>$C5*'Future Year Scaling'!AA159/'Future Year Scaling'!$E159</f>
        <v>132950365935382.88</v>
      </c>
      <c r="Z5" s="4">
        <f>$C5*'Future Year Scaling'!AB159/'Future Year Scaling'!$E159</f>
        <v>133209015774465.63</v>
      </c>
      <c r="AA5" s="4">
        <f>$C5*'Future Year Scaling'!AC159/'Future Year Scaling'!$E159</f>
        <v>133467848481835.06</v>
      </c>
      <c r="AB5" s="4">
        <f>$C5*'Future Year Scaling'!AD159/'Future Year Scaling'!$E159</f>
        <v>133726681189204.5</v>
      </c>
      <c r="AC5" s="4">
        <f>$C5*'Future Year Scaling'!AE159/'Future Year Scaling'!$E159</f>
        <v>133985513896573.95</v>
      </c>
      <c r="AD5" s="4">
        <f>$C5*'Future Year Scaling'!AF159/'Future Year Scaling'!$E159</f>
        <v>134244346603943.36</v>
      </c>
      <c r="AE5" s="4">
        <f>$C5*'Future Year Scaling'!AG159/'Future Year Scaling'!$E159</f>
        <v>134503179311312.8</v>
      </c>
      <c r="AF5" s="4">
        <f>$C5*'Future Year Scaling'!AH159/'Future Year Scaling'!$E159</f>
        <v>134525476829856.69</v>
      </c>
      <c r="AG5" s="4">
        <f>$C5*'Future Year Scaling'!AI159/'Future Year Scaling'!$E159</f>
        <v>134547774348400.61</v>
      </c>
      <c r="AH5" s="4">
        <f>$C5*'Future Year Scaling'!AJ159/'Future Year Scaling'!$E159</f>
        <v>134570071866944.52</v>
      </c>
      <c r="AI5" s="4">
        <f>$C5*'Future Year Scaling'!AK159/'Future Year Scaling'!$E159</f>
        <v>134592369385488.44</v>
      </c>
      <c r="AJ5" s="4">
        <f>$C5*'Future Year Scaling'!AL159/'Future Year Scaling'!$E159</f>
        <v>134614666904032.33</v>
      </c>
      <c r="AK5" s="4">
        <f>$C5*'Future Year Scaling'!AM159/'Future Year Scaling'!$E159</f>
        <v>134636964422576.22</v>
      </c>
      <c r="AL5" s="4">
        <f>$C5*'Future Year Scaling'!AN159/'Future Year Scaling'!$E159</f>
        <v>134659261941120.14</v>
      </c>
      <c r="AM5" s="4">
        <f>$C5*'Future Year Scaling'!AO159/'Future Year Scaling'!$E159</f>
        <v>134681559459664.05</v>
      </c>
    </row>
    <row r="6" spans="1:39" x14ac:dyDescent="0.25">
      <c r="A6" s="4" t="s">
        <v>17</v>
      </c>
      <c r="B6" s="4" t="s">
        <v>9</v>
      </c>
      <c r="C6" s="4">
        <f>0*('Start Year Fuel Use Adjustments'!C6*'IEA 2014 Actual'!$B$137)</f>
        <v>0</v>
      </c>
      <c r="D6" s="4">
        <f>$C6*'Future Year Scaling'!F160/'Future Year Scaling'!$E160</f>
        <v>0</v>
      </c>
      <c r="E6" s="4">
        <f>$C6*'Future Year Scaling'!G160/'Future Year Scaling'!$E160</f>
        <v>0</v>
      </c>
      <c r="F6" s="4">
        <f>$C6*'Future Year Scaling'!H160/'Future Year Scaling'!$E160</f>
        <v>0</v>
      </c>
      <c r="G6" s="4">
        <f>$C6*'Future Year Scaling'!I160/'Future Year Scaling'!$E160</f>
        <v>0</v>
      </c>
      <c r="H6" s="4">
        <f>$C6*'Future Year Scaling'!J160/'Future Year Scaling'!$E160</f>
        <v>0</v>
      </c>
      <c r="I6" s="4">
        <f>$C6*'Future Year Scaling'!K160/'Future Year Scaling'!$E160</f>
        <v>0</v>
      </c>
      <c r="J6" s="4">
        <f>$C6*'Future Year Scaling'!L160/'Future Year Scaling'!$E160</f>
        <v>0</v>
      </c>
      <c r="K6" s="4">
        <f>$C6*'Future Year Scaling'!M160/'Future Year Scaling'!$E160</f>
        <v>0</v>
      </c>
      <c r="L6" s="4">
        <f>$C6*'Future Year Scaling'!N160/'Future Year Scaling'!$E160</f>
        <v>0</v>
      </c>
      <c r="M6" s="4">
        <f>$C6*'Future Year Scaling'!O160/'Future Year Scaling'!$E160</f>
        <v>0</v>
      </c>
      <c r="N6" s="4">
        <f>$C6*'Future Year Scaling'!P160/'Future Year Scaling'!$E160</f>
        <v>0</v>
      </c>
      <c r="O6" s="4">
        <f>$C6*'Future Year Scaling'!Q160/'Future Year Scaling'!$E160</f>
        <v>0</v>
      </c>
      <c r="P6" s="4">
        <f>$C6*'Future Year Scaling'!R160/'Future Year Scaling'!$E160</f>
        <v>0</v>
      </c>
      <c r="Q6" s="4">
        <f>$C6*'Future Year Scaling'!S160/'Future Year Scaling'!$E160</f>
        <v>0</v>
      </c>
      <c r="R6" s="4">
        <f>$C6*'Future Year Scaling'!T160/'Future Year Scaling'!$E160</f>
        <v>0</v>
      </c>
      <c r="S6" s="4">
        <f>$C6*'Future Year Scaling'!U160/'Future Year Scaling'!$E160</f>
        <v>0</v>
      </c>
      <c r="T6" s="4">
        <f>$C6*'Future Year Scaling'!V160/'Future Year Scaling'!$E160</f>
        <v>0</v>
      </c>
      <c r="U6" s="4">
        <f>$C6*'Future Year Scaling'!W160/'Future Year Scaling'!$E160</f>
        <v>0</v>
      </c>
      <c r="V6" s="4">
        <f>$C6*'Future Year Scaling'!X160/'Future Year Scaling'!$E160</f>
        <v>0</v>
      </c>
      <c r="W6" s="4">
        <f>$C6*'Future Year Scaling'!Y160/'Future Year Scaling'!$E160</f>
        <v>0</v>
      </c>
      <c r="X6" s="4">
        <f>$C6*'Future Year Scaling'!Z160/'Future Year Scaling'!$E160</f>
        <v>0</v>
      </c>
      <c r="Y6" s="4">
        <f>$C6*'Future Year Scaling'!AA160/'Future Year Scaling'!$E160</f>
        <v>0</v>
      </c>
      <c r="Z6" s="4">
        <f>$C6*'Future Year Scaling'!AB160/'Future Year Scaling'!$E160</f>
        <v>0</v>
      </c>
      <c r="AA6" s="4">
        <f>$C6*'Future Year Scaling'!AC160/'Future Year Scaling'!$E160</f>
        <v>0</v>
      </c>
      <c r="AB6" s="4">
        <f>$C6*'Future Year Scaling'!AD160/'Future Year Scaling'!$E160</f>
        <v>0</v>
      </c>
      <c r="AC6" s="4">
        <f>$C6*'Future Year Scaling'!AE160/'Future Year Scaling'!$E160</f>
        <v>0</v>
      </c>
      <c r="AD6" s="4">
        <f>$C6*'Future Year Scaling'!AF160/'Future Year Scaling'!$E160</f>
        <v>0</v>
      </c>
      <c r="AE6" s="4">
        <f>$C6*'Future Year Scaling'!AG160/'Future Year Scaling'!$E160</f>
        <v>0</v>
      </c>
      <c r="AF6" s="4">
        <f>$C6*'Future Year Scaling'!AH160/'Future Year Scaling'!$E160</f>
        <v>0</v>
      </c>
      <c r="AG6" s="4">
        <f>$C6*'Future Year Scaling'!AI160/'Future Year Scaling'!$E160</f>
        <v>0</v>
      </c>
      <c r="AH6" s="4">
        <f>$C6*'Future Year Scaling'!AJ160/'Future Year Scaling'!$E160</f>
        <v>0</v>
      </c>
      <c r="AI6" s="4">
        <f>$C6*'Future Year Scaling'!AK160/'Future Year Scaling'!$E160</f>
        <v>0</v>
      </c>
      <c r="AJ6" s="4">
        <f>$C6*'Future Year Scaling'!AL160/'Future Year Scaling'!$E160</f>
        <v>0</v>
      </c>
      <c r="AK6" s="4">
        <f>$C6*'Future Year Scaling'!AM160/'Future Year Scaling'!$E160</f>
        <v>0</v>
      </c>
      <c r="AL6" s="4">
        <f>$C6*'Future Year Scaling'!AN160/'Future Year Scaling'!$E160</f>
        <v>0</v>
      </c>
      <c r="AM6" s="4">
        <f>$C6*'Future Year Scaling'!AO160/'Future Year Scaling'!$E160</f>
        <v>0</v>
      </c>
    </row>
    <row r="7" spans="1:39" x14ac:dyDescent="0.25">
      <c r="A7" s="4" t="s">
        <v>18</v>
      </c>
      <c r="B7" s="4" t="s">
        <v>9</v>
      </c>
      <c r="C7" s="4">
        <f>('Annual Survey of Industries'!L34)*('Start Year Fuel Use Adjustments'!C7*'IEA 2014 Actual'!$B$137)</f>
        <v>681884103282.53101</v>
      </c>
      <c r="D7" s="4">
        <f>$C7*'Future Year Scaling'!F161/'Future Year Scaling'!$E161</f>
        <v>689891940677.07361</v>
      </c>
      <c r="E7" s="4">
        <f>$C7*'Future Year Scaling'!G161/'Future Year Scaling'!$E161</f>
        <v>697859033437.2981</v>
      </c>
      <c r="F7" s="4">
        <f>$C7*'Future Year Scaling'!H161/'Future Year Scaling'!$E161</f>
        <v>705768824839.38782</v>
      </c>
      <c r="G7" s="4">
        <f>$C7*'Future Year Scaling'!I161/'Future Year Scaling'!$E161</f>
        <v>713606601660.28674</v>
      </c>
      <c r="H7" s="4">
        <f>$C7*'Future Year Scaling'!J161/'Future Year Scaling'!$E161</f>
        <v>721346353569.35876</v>
      </c>
      <c r="I7" s="4">
        <f>$C7*'Future Year Scaling'!K161/'Future Year Scaling'!$E161</f>
        <v>728966999940.40491</v>
      </c>
      <c r="J7" s="4">
        <f>$C7*'Future Year Scaling'!L161/'Future Year Scaling'!$E161</f>
        <v>736463797632.53015</v>
      </c>
      <c r="K7" s="4">
        <f>$C7*'Future Year Scaling'!M161/'Future Year Scaling'!$E161</f>
        <v>743837800677.04443</v>
      </c>
      <c r="L7" s="4">
        <f>$C7*'Future Year Scaling'!N161/'Future Year Scaling'!$E161</f>
        <v>751080576823.46814</v>
      </c>
      <c r="M7" s="4">
        <f>$C7*'Future Year Scaling'!O161/'Future Year Scaling'!$E161</f>
        <v>758183166805.66663</v>
      </c>
      <c r="N7" s="4">
        <f>$C7*'Future Year Scaling'!P161/'Future Year Scaling'!$E161</f>
        <v>765136611357.505</v>
      </c>
      <c r="O7" s="4">
        <f>$C7*'Future Year Scaling'!Q161/'Future Year Scaling'!$E161</f>
        <v>771933532259.81348</v>
      </c>
      <c r="P7" s="4">
        <f>$C7*'Future Year Scaling'!R161/'Future Year Scaling'!$E161</f>
        <v>778566551293.42261</v>
      </c>
      <c r="Q7" s="4">
        <f>$C7*'Future Year Scaling'!S161/'Future Year Scaling'!$E161</f>
        <v>785024074113.92236</v>
      </c>
      <c r="R7" s="4">
        <f>$C7*'Future Year Scaling'!T161/'Future Year Scaling'!$E161</f>
        <v>791293979361.24854</v>
      </c>
      <c r="S7" s="4">
        <f>$C7*'Future Year Scaling'!U161/'Future Year Scaling'!$E161</f>
        <v>797366780753.61121</v>
      </c>
      <c r="T7" s="4">
        <f>$C7*'Future Year Scaling'!V161/'Future Year Scaling'!$E161</f>
        <v>803237208134.46069</v>
      </c>
      <c r="U7" s="4">
        <f>$C7*'Future Year Scaling'!W161/'Future Year Scaling'!$E161</f>
        <v>808899991347.24707</v>
      </c>
      <c r="V7" s="4">
        <f>$C7*'Future Year Scaling'!X161/'Future Year Scaling'!$E161</f>
        <v>814346698141.49048</v>
      </c>
      <c r="W7" s="4">
        <f>$C7*'Future Year Scaling'!Y161/'Future Year Scaling'!$E161</f>
        <v>819566261188.43665</v>
      </c>
      <c r="X7" s="4">
        <f>$C7*'Future Year Scaling'!Z161/'Future Year Scaling'!$E161</f>
        <v>824552883315.88062</v>
      </c>
      <c r="Y7" s="4">
        <f>$C7*'Future Year Scaling'!AA161/'Future Year Scaling'!$E161</f>
        <v>829302348398.58228</v>
      </c>
      <c r="Z7" s="4">
        <f>$C7*'Future Year Scaling'!AB161/'Future Year Scaling'!$E161</f>
        <v>833816237483.50684</v>
      </c>
      <c r="AA7" s="4">
        <f>$C7*'Future Year Scaling'!AC161/'Future Year Scaling'!$E161</f>
        <v>838103509836.78906</v>
      </c>
      <c r="AB7" s="4">
        <f>$C7*'Future Year Scaling'!AD161/'Future Year Scaling'!$E161</f>
        <v>842176813834.14832</v>
      </c>
      <c r="AC7" s="4">
        <f>$C7*'Future Year Scaling'!AE161/'Future Year Scaling'!$E161</f>
        <v>846047743819.99438</v>
      </c>
      <c r="AD7" s="4">
        <f>$C7*'Future Year Scaling'!AF161/'Future Year Scaling'!$E161</f>
        <v>849717880841.29224</v>
      </c>
      <c r="AE7" s="4">
        <f>$C7*'Future Year Scaling'!AG161/'Future Year Scaling'!$E161</f>
        <v>853188805945.00659</v>
      </c>
      <c r="AF7" s="4">
        <f>$C7*'Future Year Scaling'!AH161/'Future Year Scaling'!$E161</f>
        <v>856465262272.03247</v>
      </c>
      <c r="AG7" s="4">
        <f>$C7*'Future Year Scaling'!AI161/'Future Year Scaling'!$E161</f>
        <v>859554101025.88452</v>
      </c>
      <c r="AH7" s="4">
        <f>$C7*'Future Year Scaling'!AJ161/'Future Year Scaling'!$E161</f>
        <v>862459011316.14783</v>
      </c>
      <c r="AI7" s="4">
        <f>$C7*'Future Year Scaling'!AK161/'Future Year Scaling'!$E161</f>
        <v>865184209268.06201</v>
      </c>
      <c r="AJ7" s="4">
        <f>$C7*'Future Year Scaling'!AL161/'Future Year Scaling'!$E161</f>
        <v>867730221897.2821</v>
      </c>
      <c r="AK7" s="4">
        <f>$C7*'Future Year Scaling'!AM161/'Future Year Scaling'!$E161</f>
        <v>870099684282.08313</v>
      </c>
      <c r="AL7" s="4">
        <f>$C7*'Future Year Scaling'!AN161/'Future Year Scaling'!$E161</f>
        <v>872291542391.15527</v>
      </c>
      <c r="AM7" s="4">
        <f>$C7*'Future Year Scaling'!AO161/'Future Year Scaling'!$E161</f>
        <v>874307377271.46313</v>
      </c>
    </row>
    <row r="8" spans="1:39" x14ac:dyDescent="0.25">
      <c r="A8" s="4" t="s">
        <v>19</v>
      </c>
      <c r="B8" s="4" t="s">
        <v>9</v>
      </c>
      <c r="C8" s="4">
        <f>('Annual Survey of Industries'!L35)*('Start Year Fuel Use Adjustments'!C8*'IEA 2014 Actual'!$B$137)</f>
        <v>942630773445755.75</v>
      </c>
      <c r="D8" s="4">
        <f>$C8*'Future Year Scaling'!F162/'Future Year Scaling'!$E162</f>
        <v>1006184443223706.5</v>
      </c>
      <c r="E8" s="4">
        <f>$C8*'Future Year Scaling'!G162/'Future Year Scaling'!$E162</f>
        <v>1069738113001657.3</v>
      </c>
      <c r="F8" s="4">
        <f>$C8*'Future Year Scaling'!H162/'Future Year Scaling'!$E162</f>
        <v>1133291782779608</v>
      </c>
      <c r="G8" s="4">
        <f>$C8*'Future Year Scaling'!I162/'Future Year Scaling'!$E162</f>
        <v>1221602624069440.3</v>
      </c>
      <c r="H8" s="4">
        <f>$C8*'Future Year Scaling'!J162/'Future Year Scaling'!$E162</f>
        <v>1309913465359272.8</v>
      </c>
      <c r="I8" s="4">
        <f>$C8*'Future Year Scaling'!K162/'Future Year Scaling'!$E162</f>
        <v>1398224306649105</v>
      </c>
      <c r="J8" s="4">
        <f>$C8*'Future Year Scaling'!L162/'Future Year Scaling'!$E162</f>
        <v>1486535147938937</v>
      </c>
      <c r="K8" s="4">
        <f>$C8*'Future Year Scaling'!M162/'Future Year Scaling'!$E162</f>
        <v>1574845989228769.5</v>
      </c>
      <c r="L8" s="4">
        <f>$C8*'Future Year Scaling'!N162/'Future Year Scaling'!$E162</f>
        <v>1662993871306297.3</v>
      </c>
      <c r="M8" s="4">
        <f>$C8*'Future Year Scaling'!O162/'Future Year Scaling'!$E162</f>
        <v>1751141753383825.5</v>
      </c>
      <c r="N8" s="4">
        <f>$C8*'Future Year Scaling'!P162/'Future Year Scaling'!$E162</f>
        <v>1839289635461354</v>
      </c>
      <c r="O8" s="4">
        <f>$C8*'Future Year Scaling'!Q162/'Future Year Scaling'!$E162</f>
        <v>1927437517538882</v>
      </c>
      <c r="P8" s="4">
        <f>$C8*'Future Year Scaling'!R162/'Future Year Scaling'!$E162</f>
        <v>2015585399616409.5</v>
      </c>
      <c r="Q8" s="4">
        <f>$C8*'Future Year Scaling'!S162/'Future Year Scaling'!$E162</f>
        <v>2127293504612960</v>
      </c>
      <c r="R8" s="4">
        <f>$C8*'Future Year Scaling'!T162/'Future Year Scaling'!$E162</f>
        <v>2239001609609509.3</v>
      </c>
      <c r="S8" s="4">
        <f>$C8*'Future Year Scaling'!U162/'Future Year Scaling'!$E162</f>
        <v>2350709714606060</v>
      </c>
      <c r="T8" s="4">
        <f>$C8*'Future Year Scaling'!V162/'Future Year Scaling'!$E162</f>
        <v>2462417819602609</v>
      </c>
      <c r="U8" s="4">
        <f>$C8*'Future Year Scaling'!W162/'Future Year Scaling'!$E162</f>
        <v>2574125924599159.5</v>
      </c>
      <c r="V8" s="4">
        <f>$C8*'Future Year Scaling'!X162/'Future Year Scaling'!$E162</f>
        <v>2667938137583440</v>
      </c>
      <c r="W8" s="4">
        <f>$C8*'Future Year Scaling'!Y162/'Future Year Scaling'!$E162</f>
        <v>2761750350567720.5</v>
      </c>
      <c r="X8" s="4">
        <f>$C8*'Future Year Scaling'!Z162/'Future Year Scaling'!$E162</f>
        <v>2855562563552000.5</v>
      </c>
      <c r="Y8" s="4">
        <f>$C8*'Future Year Scaling'!AA162/'Future Year Scaling'!$E162</f>
        <v>2949374776536281.5</v>
      </c>
      <c r="Z8" s="4">
        <f>$C8*'Future Year Scaling'!AB162/'Future Year Scaling'!$E162</f>
        <v>3043186989520561.5</v>
      </c>
      <c r="AA8" s="4">
        <f>$C8*'Future Year Scaling'!AC162/'Future Year Scaling'!$E162</f>
        <v>3154078429022519.5</v>
      </c>
      <c r="AB8" s="4">
        <f>$C8*'Future Year Scaling'!AD162/'Future Year Scaling'!$E162</f>
        <v>3264969868524476.5</v>
      </c>
      <c r="AC8" s="4">
        <f>$C8*'Future Year Scaling'!AE162/'Future Year Scaling'!$E162</f>
        <v>3375861308026433</v>
      </c>
      <c r="AD8" s="4">
        <f>$C8*'Future Year Scaling'!AF162/'Future Year Scaling'!$E162</f>
        <v>3486752747528391</v>
      </c>
      <c r="AE8" s="4">
        <f>$C8*'Future Year Scaling'!AG162/'Future Year Scaling'!$E162</f>
        <v>3597644187030348</v>
      </c>
      <c r="AF8" s="4">
        <f>$C8*'Future Year Scaling'!AH162/'Future Year Scaling'!$E162</f>
        <v>3668844078783186</v>
      </c>
      <c r="AG8" s="4">
        <f>$C8*'Future Year Scaling'!AI162/'Future Year Scaling'!$E162</f>
        <v>3740043970536023</v>
      </c>
      <c r="AH8" s="4">
        <f>$C8*'Future Year Scaling'!AJ162/'Future Year Scaling'!$E162</f>
        <v>3811243862288861</v>
      </c>
      <c r="AI8" s="4">
        <f>$C8*'Future Year Scaling'!AK162/'Future Year Scaling'!$E162</f>
        <v>3882443754041698</v>
      </c>
      <c r="AJ8" s="4">
        <f>$C8*'Future Year Scaling'!AL162/'Future Year Scaling'!$E162</f>
        <v>3953643645794536</v>
      </c>
      <c r="AK8" s="4">
        <f>$C8*'Future Year Scaling'!AM162/'Future Year Scaling'!$E162</f>
        <v>4024843537547373.5</v>
      </c>
      <c r="AL8" s="4">
        <f>$C8*'Future Year Scaling'!AN162/'Future Year Scaling'!$E162</f>
        <v>4096043429300211.5</v>
      </c>
      <c r="AM8" s="4">
        <f>$C8*'Future Year Scaling'!AO162/'Future Year Scaling'!$E162</f>
        <v>4167243321053049</v>
      </c>
    </row>
    <row r="9" spans="1:39" x14ac:dyDescent="0.25">
      <c r="A9" s="4" t="s">
        <v>20</v>
      </c>
      <c r="B9" s="4" t="s">
        <v>9</v>
      </c>
      <c r="C9" s="4">
        <f>('Annual Survey of Industries'!L36)*('Start Year Fuel Use Adjustments'!C9*'IEA 2014 Actual'!$B$137)</f>
        <v>840197137971057.5</v>
      </c>
      <c r="D9" s="4">
        <f>$C9*'Future Year Scaling'!F163/'Future Year Scaling'!$E163</f>
        <v>862242198237834.25</v>
      </c>
      <c r="E9" s="4">
        <f>$C9*'Future Year Scaling'!G163/'Future Year Scaling'!$E163</f>
        <v>884287258504611.13</v>
      </c>
      <c r="F9" s="4">
        <f>$C9*'Future Year Scaling'!H163/'Future Year Scaling'!$E163</f>
        <v>906332318771388</v>
      </c>
      <c r="G9" s="4">
        <f>$C9*'Future Year Scaling'!I163/'Future Year Scaling'!$E163</f>
        <v>946472168390085.63</v>
      </c>
      <c r="H9" s="4">
        <f>$C9*'Future Year Scaling'!J163/'Future Year Scaling'!$E163</f>
        <v>986612018008783.25</v>
      </c>
      <c r="I9" s="4">
        <f>$C9*'Future Year Scaling'!K163/'Future Year Scaling'!$E163</f>
        <v>1026751867627481</v>
      </c>
      <c r="J9" s="4">
        <f>$C9*'Future Year Scaling'!L163/'Future Year Scaling'!$E163</f>
        <v>1066891717246178.5</v>
      </c>
      <c r="K9" s="4">
        <f>$C9*'Future Year Scaling'!M163/'Future Year Scaling'!$E163</f>
        <v>1107031566864876.4</v>
      </c>
      <c r="L9" s="4">
        <f>$C9*'Future Year Scaling'!N163/'Future Year Scaling'!$E163</f>
        <v>1158767373040086.8</v>
      </c>
      <c r="M9" s="4">
        <f>$C9*'Future Year Scaling'!O163/'Future Year Scaling'!$E163</f>
        <v>1210503179215297</v>
      </c>
      <c r="N9" s="4">
        <f>$C9*'Future Year Scaling'!P163/'Future Year Scaling'!$E163</f>
        <v>1262238985390507.5</v>
      </c>
      <c r="O9" s="4">
        <f>$C9*'Future Year Scaling'!Q163/'Future Year Scaling'!$E163</f>
        <v>1313974791565717.5</v>
      </c>
      <c r="P9" s="4">
        <f>$C9*'Future Year Scaling'!R163/'Future Year Scaling'!$E163</f>
        <v>1365710597740928</v>
      </c>
      <c r="Q9" s="4">
        <f>$C9*'Future Year Scaling'!S163/'Future Year Scaling'!$E163</f>
        <v>1426557512639112.8</v>
      </c>
      <c r="R9" s="4">
        <f>$C9*'Future Year Scaling'!T163/'Future Year Scaling'!$E163</f>
        <v>1487404427537297</v>
      </c>
      <c r="S9" s="4">
        <f>$C9*'Future Year Scaling'!U163/'Future Year Scaling'!$E163</f>
        <v>1548251342435481.5</v>
      </c>
      <c r="T9" s="4">
        <f>$C9*'Future Year Scaling'!V163/'Future Year Scaling'!$E163</f>
        <v>1609098257333666.5</v>
      </c>
      <c r="U9" s="4">
        <f>$C9*'Future Year Scaling'!W163/'Future Year Scaling'!$E163</f>
        <v>1669945172231851</v>
      </c>
      <c r="V9" s="4">
        <f>$C9*'Future Year Scaling'!X163/'Future Year Scaling'!$E163</f>
        <v>1759718264474303</v>
      </c>
      <c r="W9" s="4">
        <f>$C9*'Future Year Scaling'!Y163/'Future Year Scaling'!$E163</f>
        <v>1849491356716756</v>
      </c>
      <c r="X9" s="4">
        <f>$C9*'Future Year Scaling'!Z163/'Future Year Scaling'!$E163</f>
        <v>1939264448959208</v>
      </c>
      <c r="Y9" s="4">
        <f>$C9*'Future Year Scaling'!AA163/'Future Year Scaling'!$E163</f>
        <v>2029037541201660.8</v>
      </c>
      <c r="Z9" s="4">
        <f>$C9*'Future Year Scaling'!AB163/'Future Year Scaling'!$E163</f>
        <v>2118810633444113</v>
      </c>
      <c r="AA9" s="4">
        <f>$C9*'Future Year Scaling'!AC163/'Future Year Scaling'!$E163</f>
        <v>2236809048513681.3</v>
      </c>
      <c r="AB9" s="4">
        <f>$C9*'Future Year Scaling'!AD163/'Future Year Scaling'!$E163</f>
        <v>2354807463583249.5</v>
      </c>
      <c r="AC9" s="4">
        <f>$C9*'Future Year Scaling'!AE163/'Future Year Scaling'!$E163</f>
        <v>2472805878652818</v>
      </c>
      <c r="AD9" s="4">
        <f>$C9*'Future Year Scaling'!AF163/'Future Year Scaling'!$E163</f>
        <v>2590804293722386.5</v>
      </c>
      <c r="AE9" s="4">
        <f>$C9*'Future Year Scaling'!AG163/'Future Year Scaling'!$E163</f>
        <v>2708802708791955</v>
      </c>
      <c r="AF9" s="4">
        <f>$C9*'Future Year Scaling'!AH163/'Future Year Scaling'!$E163</f>
        <v>2813612316129665</v>
      </c>
      <c r="AG9" s="4">
        <f>$C9*'Future Year Scaling'!AI163/'Future Year Scaling'!$E163</f>
        <v>2918421923467375.5</v>
      </c>
      <c r="AH9" s="4">
        <f>$C9*'Future Year Scaling'!AJ163/'Future Year Scaling'!$E163</f>
        <v>3023231530805086.5</v>
      </c>
      <c r="AI9" s="4">
        <f>$C9*'Future Year Scaling'!AK163/'Future Year Scaling'!$E163</f>
        <v>3128041138142797.5</v>
      </c>
      <c r="AJ9" s="4">
        <f>$C9*'Future Year Scaling'!AL163/'Future Year Scaling'!$E163</f>
        <v>3232850745480507.5</v>
      </c>
      <c r="AK9" s="4">
        <f>$C9*'Future Year Scaling'!AM163/'Future Year Scaling'!$E163</f>
        <v>3337660352818218</v>
      </c>
      <c r="AL9" s="4">
        <f>$C9*'Future Year Scaling'!AN163/'Future Year Scaling'!$E163</f>
        <v>3442469960155929</v>
      </c>
      <c r="AM9" s="4">
        <f>$C9*'Future Year Scaling'!AO163/'Future Year Scaling'!$E163</f>
        <v>3547279567493640</v>
      </c>
    </row>
    <row r="10" spans="1:39" x14ac:dyDescent="0.25">
      <c r="A10" s="4" t="s">
        <v>13</v>
      </c>
      <c r="B10" t="s">
        <v>66</v>
      </c>
      <c r="C10" s="4">
        <f>('Annual Survey of Industries'!M29*Coal_Multiplier)*('Start Year Fuel Use Adjustments'!C10*Coal_Multiplier)</f>
        <v>987773135965928.88</v>
      </c>
      <c r="D10" s="4">
        <f>$C10*'Future Year Scaling'!F164/'Future Year Scaling'!$E164</f>
        <v>1001753594068876.1</v>
      </c>
      <c r="E10" s="4">
        <f>$C10*'Future Year Scaling'!G164/'Future Year Scaling'!$E164</f>
        <v>1015734052171823.4</v>
      </c>
      <c r="F10" s="4">
        <f>$C10*'Future Year Scaling'!H164/'Future Year Scaling'!$E164</f>
        <v>1029714510274770.9</v>
      </c>
      <c r="G10" s="4">
        <f>$C10*'Future Year Scaling'!I164/'Future Year Scaling'!$E164</f>
        <v>1090475732029887.9</v>
      </c>
      <c r="H10" s="4">
        <f>$C10*'Future Year Scaling'!J164/'Future Year Scaling'!$E164</f>
        <v>1151236953785004.8</v>
      </c>
      <c r="I10" s="4">
        <f>$C10*'Future Year Scaling'!K164/'Future Year Scaling'!$E164</f>
        <v>1211998175540121.8</v>
      </c>
      <c r="J10" s="4">
        <f>$C10*'Future Year Scaling'!L164/'Future Year Scaling'!$E164</f>
        <v>1272759397295238.8</v>
      </c>
      <c r="K10" s="4">
        <f>$C10*'Future Year Scaling'!M164/'Future Year Scaling'!$E164</f>
        <v>1333520619050355.8</v>
      </c>
      <c r="L10" s="4">
        <f>$C10*'Future Year Scaling'!N164/'Future Year Scaling'!$E164</f>
        <v>1421525810441985.3</v>
      </c>
      <c r="M10" s="4">
        <f>$C10*'Future Year Scaling'!O164/'Future Year Scaling'!$E164</f>
        <v>1509531001833614.8</v>
      </c>
      <c r="N10" s="4">
        <f>$C10*'Future Year Scaling'!P164/'Future Year Scaling'!$E164</f>
        <v>1597536193225244.8</v>
      </c>
      <c r="O10" s="4">
        <f>$C10*'Future Year Scaling'!Q164/'Future Year Scaling'!$E164</f>
        <v>1685541384616874.5</v>
      </c>
      <c r="P10" s="4">
        <f>$C10*'Future Year Scaling'!R164/'Future Year Scaling'!$E164</f>
        <v>1773546576008504</v>
      </c>
      <c r="Q10" s="4">
        <f>$C10*'Future Year Scaling'!S164/'Future Year Scaling'!$E164</f>
        <v>1890319248496583</v>
      </c>
      <c r="R10" s="4">
        <f>$C10*'Future Year Scaling'!T164/'Future Year Scaling'!$E164</f>
        <v>2007091920984661.8</v>
      </c>
      <c r="S10" s="4">
        <f>$C10*'Future Year Scaling'!U164/'Future Year Scaling'!$E164</f>
        <v>2123864593472740.5</v>
      </c>
      <c r="T10" s="4">
        <f>$C10*'Future Year Scaling'!V164/'Future Year Scaling'!$E164</f>
        <v>2240637265960819.5</v>
      </c>
      <c r="U10" s="4">
        <f>$C10*'Future Year Scaling'!W164/'Future Year Scaling'!$E164</f>
        <v>2357409938448898</v>
      </c>
      <c r="V10" s="4">
        <f>$C10*'Future Year Scaling'!X164/'Future Year Scaling'!$E164</f>
        <v>2482069023200178.5</v>
      </c>
      <c r="W10" s="4">
        <f>$C10*'Future Year Scaling'!Y164/'Future Year Scaling'!$E164</f>
        <v>2606728107951458</v>
      </c>
      <c r="X10" s="4">
        <f>$C10*'Future Year Scaling'!Z164/'Future Year Scaling'!$E164</f>
        <v>2731387192702738</v>
      </c>
      <c r="Y10" s="4">
        <f>$C10*'Future Year Scaling'!AA164/'Future Year Scaling'!$E164</f>
        <v>2856046277454017.5</v>
      </c>
      <c r="Z10" s="4">
        <f>$C10*'Future Year Scaling'!AB164/'Future Year Scaling'!$E164</f>
        <v>2980705362205298</v>
      </c>
      <c r="AA10" s="4">
        <f>$C10*'Future Year Scaling'!AC164/'Future Year Scaling'!$E164</f>
        <v>3072653759728528</v>
      </c>
      <c r="AB10" s="4">
        <f>$C10*'Future Year Scaling'!AD164/'Future Year Scaling'!$E164</f>
        <v>3164602157251758</v>
      </c>
      <c r="AC10" s="4">
        <f>$C10*'Future Year Scaling'!AE164/'Future Year Scaling'!$E164</f>
        <v>3256550554774988</v>
      </c>
      <c r="AD10" s="4">
        <f>$C10*'Future Year Scaling'!AF164/'Future Year Scaling'!$E164</f>
        <v>3348498952298218.5</v>
      </c>
      <c r="AE10" s="4">
        <f>$C10*'Future Year Scaling'!AG164/'Future Year Scaling'!$E164</f>
        <v>3440447349821448.5</v>
      </c>
      <c r="AF10" s="4">
        <f>$C10*'Future Year Scaling'!AH164/'Future Year Scaling'!$E164</f>
        <v>3499326586831938</v>
      </c>
      <c r="AG10" s="4">
        <f>$C10*'Future Year Scaling'!AI164/'Future Year Scaling'!$E164</f>
        <v>3558205823842427.5</v>
      </c>
      <c r="AH10" s="4">
        <f>$C10*'Future Year Scaling'!AJ164/'Future Year Scaling'!$E164</f>
        <v>3617085060852917.5</v>
      </c>
      <c r="AI10" s="4">
        <f>$C10*'Future Year Scaling'!AK164/'Future Year Scaling'!$E164</f>
        <v>3675964297863406.5</v>
      </c>
      <c r="AJ10" s="4">
        <f>$C10*'Future Year Scaling'!AL164/'Future Year Scaling'!$E164</f>
        <v>3734843534873896</v>
      </c>
      <c r="AK10" s="4">
        <f>$C10*'Future Year Scaling'!AM164/'Future Year Scaling'!$E164</f>
        <v>3793722771884385.5</v>
      </c>
      <c r="AL10" s="4">
        <f>$C10*'Future Year Scaling'!AN164/'Future Year Scaling'!$E164</f>
        <v>3852602008894875</v>
      </c>
      <c r="AM10" s="4">
        <f>$C10*'Future Year Scaling'!AO164/'Future Year Scaling'!$E164</f>
        <v>3911481245905365</v>
      </c>
    </row>
    <row r="11" spans="1:39" x14ac:dyDescent="0.25">
      <c r="A11" s="4" t="s">
        <v>14</v>
      </c>
      <c r="B11" s="4" t="s">
        <v>66</v>
      </c>
      <c r="C11" s="4">
        <f>0*('Start Year Fuel Use Adjustments'!C11*Coal_Multiplier)</f>
        <v>0</v>
      </c>
      <c r="D11" s="4">
        <f>$C11*'Future Year Scaling'!F165/'Future Year Scaling'!$E165</f>
        <v>0</v>
      </c>
      <c r="E11" s="4">
        <f>$C11*'Future Year Scaling'!G165/'Future Year Scaling'!$E165</f>
        <v>0</v>
      </c>
      <c r="F11" s="4">
        <f>$C11*'Future Year Scaling'!H165/'Future Year Scaling'!$E165</f>
        <v>0</v>
      </c>
      <c r="G11" s="4">
        <f>$C11*'Future Year Scaling'!I165/'Future Year Scaling'!$E165</f>
        <v>0</v>
      </c>
      <c r="H11" s="4">
        <f>$C11*'Future Year Scaling'!J165/'Future Year Scaling'!$E165</f>
        <v>0</v>
      </c>
      <c r="I11" s="4">
        <f>$C11*'Future Year Scaling'!K165/'Future Year Scaling'!$E165</f>
        <v>0</v>
      </c>
      <c r="J11" s="4">
        <f>$C11*'Future Year Scaling'!L165/'Future Year Scaling'!$E165</f>
        <v>0</v>
      </c>
      <c r="K11" s="4">
        <f>$C11*'Future Year Scaling'!M165/'Future Year Scaling'!$E165</f>
        <v>0</v>
      </c>
      <c r="L11" s="4">
        <f>$C11*'Future Year Scaling'!N165/'Future Year Scaling'!$E165</f>
        <v>0</v>
      </c>
      <c r="M11" s="4">
        <f>$C11*'Future Year Scaling'!O165/'Future Year Scaling'!$E165</f>
        <v>0</v>
      </c>
      <c r="N11" s="4">
        <f>$C11*'Future Year Scaling'!P165/'Future Year Scaling'!$E165</f>
        <v>0</v>
      </c>
      <c r="O11" s="4">
        <f>$C11*'Future Year Scaling'!Q165/'Future Year Scaling'!$E165</f>
        <v>0</v>
      </c>
      <c r="P11" s="4">
        <f>$C11*'Future Year Scaling'!R165/'Future Year Scaling'!$E165</f>
        <v>0</v>
      </c>
      <c r="Q11" s="4">
        <f>$C11*'Future Year Scaling'!S165/'Future Year Scaling'!$E165</f>
        <v>0</v>
      </c>
      <c r="R11" s="4">
        <f>$C11*'Future Year Scaling'!T165/'Future Year Scaling'!$E165</f>
        <v>0</v>
      </c>
      <c r="S11" s="4">
        <f>$C11*'Future Year Scaling'!U165/'Future Year Scaling'!$E165</f>
        <v>0</v>
      </c>
      <c r="T11" s="4">
        <f>$C11*'Future Year Scaling'!V165/'Future Year Scaling'!$E165</f>
        <v>0</v>
      </c>
      <c r="U11" s="4">
        <f>$C11*'Future Year Scaling'!W165/'Future Year Scaling'!$E165</f>
        <v>0</v>
      </c>
      <c r="V11" s="4">
        <f>$C11*'Future Year Scaling'!X165/'Future Year Scaling'!$E165</f>
        <v>0</v>
      </c>
      <c r="W11" s="4">
        <f>$C11*'Future Year Scaling'!Y165/'Future Year Scaling'!$E165</f>
        <v>0</v>
      </c>
      <c r="X11" s="4">
        <f>$C11*'Future Year Scaling'!Z165/'Future Year Scaling'!$E165</f>
        <v>0</v>
      </c>
      <c r="Y11" s="4">
        <f>$C11*'Future Year Scaling'!AA165/'Future Year Scaling'!$E165</f>
        <v>0</v>
      </c>
      <c r="Z11" s="4">
        <f>$C11*'Future Year Scaling'!AB165/'Future Year Scaling'!$E165</f>
        <v>0</v>
      </c>
      <c r="AA11" s="4">
        <f>$C11*'Future Year Scaling'!AC165/'Future Year Scaling'!$E165</f>
        <v>0</v>
      </c>
      <c r="AB11" s="4">
        <f>$C11*'Future Year Scaling'!AD165/'Future Year Scaling'!$E165</f>
        <v>0</v>
      </c>
      <c r="AC11" s="4">
        <f>$C11*'Future Year Scaling'!AE165/'Future Year Scaling'!$E165</f>
        <v>0</v>
      </c>
      <c r="AD11" s="4">
        <f>$C11*'Future Year Scaling'!AF165/'Future Year Scaling'!$E165</f>
        <v>0</v>
      </c>
      <c r="AE11" s="4">
        <f>$C11*'Future Year Scaling'!AG165/'Future Year Scaling'!$E165</f>
        <v>0</v>
      </c>
      <c r="AF11" s="4">
        <f>$C11*'Future Year Scaling'!AH165/'Future Year Scaling'!$E165</f>
        <v>0</v>
      </c>
      <c r="AG11" s="4">
        <f>$C11*'Future Year Scaling'!AI165/'Future Year Scaling'!$E165</f>
        <v>0</v>
      </c>
      <c r="AH11" s="4">
        <f>$C11*'Future Year Scaling'!AJ165/'Future Year Scaling'!$E165</f>
        <v>0</v>
      </c>
      <c r="AI11" s="4">
        <f>$C11*'Future Year Scaling'!AK165/'Future Year Scaling'!$E165</f>
        <v>0</v>
      </c>
      <c r="AJ11" s="4">
        <f>$C11*'Future Year Scaling'!AL165/'Future Year Scaling'!$E165</f>
        <v>0</v>
      </c>
      <c r="AK11" s="4">
        <f>$C11*'Future Year Scaling'!AM165/'Future Year Scaling'!$E165</f>
        <v>0</v>
      </c>
      <c r="AL11" s="4">
        <f>$C11*'Future Year Scaling'!AN165/'Future Year Scaling'!$E165</f>
        <v>0</v>
      </c>
      <c r="AM11" s="4">
        <f>$C11*'Future Year Scaling'!AO165/'Future Year Scaling'!$E165</f>
        <v>0</v>
      </c>
    </row>
    <row r="12" spans="1:39" x14ac:dyDescent="0.25">
      <c r="A12" s="4" t="s">
        <v>15</v>
      </c>
      <c r="B12" s="4" t="s">
        <v>66</v>
      </c>
      <c r="C12" s="4">
        <f>('Annual Survey of Industries'!M31*Coal_Multiplier)*('Start Year Fuel Use Adjustments'!C12*Coal_Multiplier)</f>
        <v>2663857143274500</v>
      </c>
      <c r="D12" s="4">
        <f>$C12*'Future Year Scaling'!F166/'Future Year Scaling'!$E166</f>
        <v>2910492505310040</v>
      </c>
      <c r="E12" s="4">
        <f>$C12*'Future Year Scaling'!G166/'Future Year Scaling'!$E166</f>
        <v>3157127867345579.5</v>
      </c>
      <c r="F12" s="4">
        <f>$C12*'Future Year Scaling'!H166/'Future Year Scaling'!$E166</f>
        <v>3403763229381119</v>
      </c>
      <c r="G12" s="4">
        <f>$C12*'Future Year Scaling'!I166/'Future Year Scaling'!$E166</f>
        <v>3754362944399825.5</v>
      </c>
      <c r="H12" s="4">
        <f>$C12*'Future Year Scaling'!J166/'Future Year Scaling'!$E166</f>
        <v>4104962659418531.5</v>
      </c>
      <c r="I12" s="4">
        <f>$C12*'Future Year Scaling'!K166/'Future Year Scaling'!$E166</f>
        <v>4455562374437237.5</v>
      </c>
      <c r="J12" s="4">
        <f>$C12*'Future Year Scaling'!L166/'Future Year Scaling'!$E166</f>
        <v>4806162089455944</v>
      </c>
      <c r="K12" s="4">
        <f>$C12*'Future Year Scaling'!M166/'Future Year Scaling'!$E166</f>
        <v>5156761804474651</v>
      </c>
      <c r="L12" s="4">
        <f>$C12*'Future Year Scaling'!N166/'Future Year Scaling'!$E166</f>
        <v>5574281824799244</v>
      </c>
      <c r="M12" s="4">
        <f>$C12*'Future Year Scaling'!O166/'Future Year Scaling'!$E166</f>
        <v>5991801845123838</v>
      </c>
      <c r="N12" s="4">
        <f>$C12*'Future Year Scaling'!P166/'Future Year Scaling'!$E166</f>
        <v>6409321865448431</v>
      </c>
      <c r="O12" s="4">
        <f>$C12*'Future Year Scaling'!Q166/'Future Year Scaling'!$E166</f>
        <v>6826841885773024</v>
      </c>
      <c r="P12" s="4">
        <f>$C12*'Future Year Scaling'!R166/'Future Year Scaling'!$E166</f>
        <v>7244361906097618</v>
      </c>
      <c r="Q12" s="4">
        <f>$C12*'Future Year Scaling'!S166/'Future Year Scaling'!$E166</f>
        <v>7731289085272258</v>
      </c>
      <c r="R12" s="4">
        <f>$C12*'Future Year Scaling'!T166/'Future Year Scaling'!$E166</f>
        <v>8218216264446900</v>
      </c>
      <c r="S12" s="4">
        <f>$C12*'Future Year Scaling'!U166/'Future Year Scaling'!$E166</f>
        <v>8705143443621540</v>
      </c>
      <c r="T12" s="4">
        <f>$C12*'Future Year Scaling'!V166/'Future Year Scaling'!$E166</f>
        <v>9192070622796182</v>
      </c>
      <c r="U12" s="4">
        <f>$C12*'Future Year Scaling'!W166/'Future Year Scaling'!$E166</f>
        <v>9678997801970822</v>
      </c>
      <c r="V12" s="4">
        <f>$C12*'Future Year Scaling'!X166/'Future Year Scaling'!$E166</f>
        <v>1.0145742603267326E+16</v>
      </c>
      <c r="W12" s="4">
        <f>$C12*'Future Year Scaling'!Y166/'Future Year Scaling'!$E166</f>
        <v>1.061248740456383E+16</v>
      </c>
      <c r="X12" s="4">
        <f>$C12*'Future Year Scaling'!Z166/'Future Year Scaling'!$E166</f>
        <v>1.1079232205860336E+16</v>
      </c>
      <c r="Y12" s="4">
        <f>$C12*'Future Year Scaling'!AA166/'Future Year Scaling'!$E166</f>
        <v>1.154597700715684E+16</v>
      </c>
      <c r="Z12" s="4">
        <f>$C12*'Future Year Scaling'!AB166/'Future Year Scaling'!$E166</f>
        <v>1.2012721808453344E+16</v>
      </c>
      <c r="AA12" s="4">
        <f>$C12*'Future Year Scaling'!AC166/'Future Year Scaling'!$E166</f>
        <v>1.2399762914285876E+16</v>
      </c>
      <c r="AB12" s="4">
        <f>$C12*'Future Year Scaling'!AD166/'Future Year Scaling'!$E166</f>
        <v>1.278680402011841E+16</v>
      </c>
      <c r="AC12" s="4">
        <f>$C12*'Future Year Scaling'!AE166/'Future Year Scaling'!$E166</f>
        <v>1.3173845125950942E+16</v>
      </c>
      <c r="AD12" s="4">
        <f>$C12*'Future Year Scaling'!AF166/'Future Year Scaling'!$E166</f>
        <v>1.3560886231783472E+16</v>
      </c>
      <c r="AE12" s="4">
        <f>$C12*'Future Year Scaling'!AG166/'Future Year Scaling'!$E166</f>
        <v>1.3947927337616002E+16</v>
      </c>
      <c r="AF12" s="4">
        <f>$C12*'Future Year Scaling'!AH166/'Future Year Scaling'!$E166</f>
        <v>1.4238942892274142E+16</v>
      </c>
      <c r="AG12" s="4">
        <f>$C12*'Future Year Scaling'!AI166/'Future Year Scaling'!$E166</f>
        <v>1.452995844693228E+16</v>
      </c>
      <c r="AH12" s="4">
        <f>$C12*'Future Year Scaling'!AJ166/'Future Year Scaling'!$E166</f>
        <v>1.4820974001590418E+16</v>
      </c>
      <c r="AI12" s="4">
        <f>$C12*'Future Year Scaling'!AK166/'Future Year Scaling'!$E166</f>
        <v>1.5111989556248552E+16</v>
      </c>
      <c r="AJ12" s="4">
        <f>$C12*'Future Year Scaling'!AL166/'Future Year Scaling'!$E166</f>
        <v>1.540300511090669E+16</v>
      </c>
      <c r="AK12" s="4">
        <f>$C12*'Future Year Scaling'!AM166/'Future Year Scaling'!$E166</f>
        <v>1.5694020665564828E+16</v>
      </c>
      <c r="AL12" s="4">
        <f>$C12*'Future Year Scaling'!AN166/'Future Year Scaling'!$E166</f>
        <v>1.5985036220222968E+16</v>
      </c>
      <c r="AM12" s="4">
        <f>$C12*'Future Year Scaling'!AO166/'Future Year Scaling'!$E166</f>
        <v>1.6276051774881106E+16</v>
      </c>
    </row>
    <row r="13" spans="1:39" x14ac:dyDescent="0.25">
      <c r="A13" s="4" t="s">
        <v>16</v>
      </c>
      <c r="B13" s="4" t="s">
        <v>66</v>
      </c>
      <c r="C13" s="4">
        <f>('Annual Survey of Industries'!M32*Coal_Multiplier)*('Start Year Fuel Use Adjustments'!C13*Coal_Multiplier)</f>
        <v>555248953720934.75</v>
      </c>
      <c r="D13" s="4">
        <f>$C13*'Future Year Scaling'!F167/'Future Year Scaling'!$E167</f>
        <v>566639120523317.25</v>
      </c>
      <c r="E13" s="4">
        <f>$C13*'Future Year Scaling'!G167/'Future Year Scaling'!$E167</f>
        <v>578029287325699.75</v>
      </c>
      <c r="F13" s="4">
        <f>$C13*'Future Year Scaling'!H167/'Future Year Scaling'!$E167</f>
        <v>589419454128082.13</v>
      </c>
      <c r="G13" s="4">
        <f>$C13*'Future Year Scaling'!I167/'Future Year Scaling'!$E167</f>
        <v>595595950142265.25</v>
      </c>
      <c r="H13" s="4">
        <f>$C13*'Future Year Scaling'!J167/'Future Year Scaling'!$E167</f>
        <v>601772446156448.25</v>
      </c>
      <c r="I13" s="4">
        <f>$C13*'Future Year Scaling'!K167/'Future Year Scaling'!$E167</f>
        <v>607948942170631.38</v>
      </c>
      <c r="J13" s="4">
        <f>$C13*'Future Year Scaling'!L167/'Future Year Scaling'!$E167</f>
        <v>614125438184814.5</v>
      </c>
      <c r="K13" s="4">
        <f>$C13*'Future Year Scaling'!M167/'Future Year Scaling'!$E167</f>
        <v>620301934198997.5</v>
      </c>
      <c r="L13" s="4">
        <f>$C13*'Future Year Scaling'!N167/'Future Year Scaling'!$E167</f>
        <v>623305547027473.13</v>
      </c>
      <c r="M13" s="4">
        <f>$C13*'Future Year Scaling'!O167/'Future Year Scaling'!$E167</f>
        <v>626309159855948.88</v>
      </c>
      <c r="N13" s="4">
        <f>$C13*'Future Year Scaling'!P167/'Future Year Scaling'!$E167</f>
        <v>629312772684424.63</v>
      </c>
      <c r="O13" s="4">
        <f>$C13*'Future Year Scaling'!Q167/'Future Year Scaling'!$E167</f>
        <v>632316385512900.38</v>
      </c>
      <c r="P13" s="4">
        <f>$C13*'Future Year Scaling'!R167/'Future Year Scaling'!$E167</f>
        <v>635319998341376.13</v>
      </c>
      <c r="Q13" s="4">
        <f>$C13*'Future Year Scaling'!S167/'Future Year Scaling'!$E167</f>
        <v>636120680353381.13</v>
      </c>
      <c r="R13" s="4">
        <f>$C13*'Future Year Scaling'!T167/'Future Year Scaling'!$E167</f>
        <v>636921362365386.25</v>
      </c>
      <c r="S13" s="4">
        <f>$C13*'Future Year Scaling'!U167/'Future Year Scaling'!$E167</f>
        <v>637722044377391.38</v>
      </c>
      <c r="T13" s="4">
        <f>$C13*'Future Year Scaling'!V167/'Future Year Scaling'!$E167</f>
        <v>638522726389396.63</v>
      </c>
      <c r="U13" s="4">
        <f>$C13*'Future Year Scaling'!W167/'Future Year Scaling'!$E167</f>
        <v>639323408401401.63</v>
      </c>
      <c r="V13" s="4">
        <f>$C13*'Future Year Scaling'!X167/'Future Year Scaling'!$E167</f>
        <v>639540553193015</v>
      </c>
      <c r="W13" s="4">
        <f>$C13*'Future Year Scaling'!Y167/'Future Year Scaling'!$E167</f>
        <v>639757697984628.38</v>
      </c>
      <c r="X13" s="4">
        <f>$C13*'Future Year Scaling'!Z167/'Future Year Scaling'!$E167</f>
        <v>639974842776242</v>
      </c>
      <c r="Y13" s="4">
        <f>$C13*'Future Year Scaling'!AA167/'Future Year Scaling'!$E167</f>
        <v>640191987567855.38</v>
      </c>
      <c r="Z13" s="4">
        <f>$C13*'Future Year Scaling'!AB167/'Future Year Scaling'!$E167</f>
        <v>640409132359468.75</v>
      </c>
      <c r="AA13" s="4">
        <f>$C13*'Future Year Scaling'!AC167/'Future Year Scaling'!$E167</f>
        <v>640520909844508</v>
      </c>
      <c r="AB13" s="4">
        <f>$C13*'Future Year Scaling'!AD167/'Future Year Scaling'!$E167</f>
        <v>640632687329547.38</v>
      </c>
      <c r="AC13" s="4">
        <f>$C13*'Future Year Scaling'!AE167/'Future Year Scaling'!$E167</f>
        <v>640744464814586.75</v>
      </c>
      <c r="AD13" s="4">
        <f>$C13*'Future Year Scaling'!AF167/'Future Year Scaling'!$E167</f>
        <v>640856242299626.13</v>
      </c>
      <c r="AE13" s="4">
        <f>$C13*'Future Year Scaling'!AG167/'Future Year Scaling'!$E167</f>
        <v>640968019784665.38</v>
      </c>
      <c r="AF13" s="4">
        <f>$C13*'Future Year Scaling'!AH167/'Future Year Scaling'!$E167</f>
        <v>639703361342385.13</v>
      </c>
      <c r="AG13" s="4">
        <f>$C13*'Future Year Scaling'!AI167/'Future Year Scaling'!$E167</f>
        <v>638438702900105.13</v>
      </c>
      <c r="AH13" s="4">
        <f>$C13*'Future Year Scaling'!AJ167/'Future Year Scaling'!$E167</f>
        <v>637174044457824.88</v>
      </c>
      <c r="AI13" s="4">
        <f>$C13*'Future Year Scaling'!AK167/'Future Year Scaling'!$E167</f>
        <v>635909386015544.88</v>
      </c>
      <c r="AJ13" s="4">
        <f>$C13*'Future Year Scaling'!AL167/'Future Year Scaling'!$E167</f>
        <v>634644727573264.5</v>
      </c>
      <c r="AK13" s="4">
        <f>$C13*'Future Year Scaling'!AM167/'Future Year Scaling'!$E167</f>
        <v>633380069130984.5</v>
      </c>
      <c r="AL13" s="4">
        <f>$C13*'Future Year Scaling'!AN167/'Future Year Scaling'!$E167</f>
        <v>632115410688704.13</v>
      </c>
      <c r="AM13" s="4">
        <f>$C13*'Future Year Scaling'!AO167/'Future Year Scaling'!$E167</f>
        <v>630850752246424.13</v>
      </c>
    </row>
    <row r="14" spans="1:39" x14ac:dyDescent="0.25">
      <c r="A14" s="4" t="s">
        <v>17</v>
      </c>
      <c r="B14" s="4" t="s">
        <v>66</v>
      </c>
      <c r="C14" s="4">
        <f>0*('Start Year Fuel Use Adjustments'!C14*Coal_Multiplier)</f>
        <v>0</v>
      </c>
      <c r="D14" s="4">
        <f>$C14*'Future Year Scaling'!F168/'Future Year Scaling'!$E168</f>
        <v>0</v>
      </c>
      <c r="E14" s="4">
        <f>$C14*'Future Year Scaling'!G168/'Future Year Scaling'!$E168</f>
        <v>0</v>
      </c>
      <c r="F14" s="4">
        <f>$C14*'Future Year Scaling'!H168/'Future Year Scaling'!$E168</f>
        <v>0</v>
      </c>
      <c r="G14" s="4">
        <f>$C14*'Future Year Scaling'!I168/'Future Year Scaling'!$E168</f>
        <v>0</v>
      </c>
      <c r="H14" s="4">
        <f>$C14*'Future Year Scaling'!J168/'Future Year Scaling'!$E168</f>
        <v>0</v>
      </c>
      <c r="I14" s="4">
        <f>$C14*'Future Year Scaling'!K168/'Future Year Scaling'!$E168</f>
        <v>0</v>
      </c>
      <c r="J14" s="4">
        <f>$C14*'Future Year Scaling'!L168/'Future Year Scaling'!$E168</f>
        <v>0</v>
      </c>
      <c r="K14" s="4">
        <f>$C14*'Future Year Scaling'!M168/'Future Year Scaling'!$E168</f>
        <v>0</v>
      </c>
      <c r="L14" s="4">
        <f>$C14*'Future Year Scaling'!N168/'Future Year Scaling'!$E168</f>
        <v>0</v>
      </c>
      <c r="M14" s="4">
        <f>$C14*'Future Year Scaling'!O168/'Future Year Scaling'!$E168</f>
        <v>0</v>
      </c>
      <c r="N14" s="4">
        <f>$C14*'Future Year Scaling'!P168/'Future Year Scaling'!$E168</f>
        <v>0</v>
      </c>
      <c r="O14" s="4">
        <f>$C14*'Future Year Scaling'!Q168/'Future Year Scaling'!$E168</f>
        <v>0</v>
      </c>
      <c r="P14" s="4">
        <f>$C14*'Future Year Scaling'!R168/'Future Year Scaling'!$E168</f>
        <v>0</v>
      </c>
      <c r="Q14" s="4">
        <f>$C14*'Future Year Scaling'!S168/'Future Year Scaling'!$E168</f>
        <v>0</v>
      </c>
      <c r="R14" s="4">
        <f>$C14*'Future Year Scaling'!T168/'Future Year Scaling'!$E168</f>
        <v>0</v>
      </c>
      <c r="S14" s="4">
        <f>$C14*'Future Year Scaling'!U168/'Future Year Scaling'!$E168</f>
        <v>0</v>
      </c>
      <c r="T14" s="4">
        <f>$C14*'Future Year Scaling'!V168/'Future Year Scaling'!$E168</f>
        <v>0</v>
      </c>
      <c r="U14" s="4">
        <f>$C14*'Future Year Scaling'!W168/'Future Year Scaling'!$E168</f>
        <v>0</v>
      </c>
      <c r="V14" s="4">
        <f>$C14*'Future Year Scaling'!X168/'Future Year Scaling'!$E168</f>
        <v>0</v>
      </c>
      <c r="W14" s="4">
        <f>$C14*'Future Year Scaling'!Y168/'Future Year Scaling'!$E168</f>
        <v>0</v>
      </c>
      <c r="X14" s="4">
        <f>$C14*'Future Year Scaling'!Z168/'Future Year Scaling'!$E168</f>
        <v>0</v>
      </c>
      <c r="Y14" s="4">
        <f>$C14*'Future Year Scaling'!AA168/'Future Year Scaling'!$E168</f>
        <v>0</v>
      </c>
      <c r="Z14" s="4">
        <f>$C14*'Future Year Scaling'!AB168/'Future Year Scaling'!$E168</f>
        <v>0</v>
      </c>
      <c r="AA14" s="4">
        <f>$C14*'Future Year Scaling'!AC168/'Future Year Scaling'!$E168</f>
        <v>0</v>
      </c>
      <c r="AB14" s="4">
        <f>$C14*'Future Year Scaling'!AD168/'Future Year Scaling'!$E168</f>
        <v>0</v>
      </c>
      <c r="AC14" s="4">
        <f>$C14*'Future Year Scaling'!AE168/'Future Year Scaling'!$E168</f>
        <v>0</v>
      </c>
      <c r="AD14" s="4">
        <f>$C14*'Future Year Scaling'!AF168/'Future Year Scaling'!$E168</f>
        <v>0</v>
      </c>
      <c r="AE14" s="4">
        <f>$C14*'Future Year Scaling'!AG168/'Future Year Scaling'!$E168</f>
        <v>0</v>
      </c>
      <c r="AF14" s="4">
        <f>$C14*'Future Year Scaling'!AH168/'Future Year Scaling'!$E168</f>
        <v>0</v>
      </c>
      <c r="AG14" s="4">
        <f>$C14*'Future Year Scaling'!AI168/'Future Year Scaling'!$E168</f>
        <v>0</v>
      </c>
      <c r="AH14" s="4">
        <f>$C14*'Future Year Scaling'!AJ168/'Future Year Scaling'!$E168</f>
        <v>0</v>
      </c>
      <c r="AI14" s="4">
        <f>$C14*'Future Year Scaling'!AK168/'Future Year Scaling'!$E168</f>
        <v>0</v>
      </c>
      <c r="AJ14" s="4">
        <f>$C14*'Future Year Scaling'!AL168/'Future Year Scaling'!$E168</f>
        <v>0</v>
      </c>
      <c r="AK14" s="4">
        <f>$C14*'Future Year Scaling'!AM168/'Future Year Scaling'!$E168</f>
        <v>0</v>
      </c>
      <c r="AL14" s="4">
        <f>$C14*'Future Year Scaling'!AN168/'Future Year Scaling'!$E168</f>
        <v>0</v>
      </c>
      <c r="AM14" s="4">
        <f>$C14*'Future Year Scaling'!AO168/'Future Year Scaling'!$E168</f>
        <v>0</v>
      </c>
    </row>
    <row r="15" spans="1:39" x14ac:dyDescent="0.25">
      <c r="A15" s="4" t="s">
        <v>18</v>
      </c>
      <c r="B15" s="4" t="s">
        <v>66</v>
      </c>
      <c r="C15" s="4">
        <f>('Annual Survey of Industries'!M34*Coal_Multiplier)*('Start Year Fuel Use Adjustments'!C15*Coal_Multiplier)</f>
        <v>1641561192920.4431</v>
      </c>
      <c r="D15" s="4">
        <f>$C15*'Future Year Scaling'!F169/'Future Year Scaling'!$E169</f>
        <v>1660839183187.1433</v>
      </c>
      <c r="E15" s="4">
        <f>$C15*'Future Year Scaling'!G169/'Future Year Scaling'!$E169</f>
        <v>1680019085215.3962</v>
      </c>
      <c r="F15" s="4">
        <f>$C15*'Future Year Scaling'!H169/'Future Year Scaling'!$E169</f>
        <v>1699061040508.4739</v>
      </c>
      <c r="G15" s="4">
        <f>$C15*'Future Year Scaling'!I169/'Future Year Scaling'!$E169</f>
        <v>1717929628595.5432</v>
      </c>
      <c r="H15" s="4">
        <f>$C15*'Future Year Scaling'!J169/'Future Year Scaling'!$E169</f>
        <v>1736562232458.2856</v>
      </c>
      <c r="I15" s="4">
        <f>$C15*'Future Year Scaling'!K169/'Future Year Scaling'!$E169</f>
        <v>1754908102801.1465</v>
      </c>
      <c r="J15" s="4">
        <f>$C15*'Future Year Scaling'!L169/'Future Year Scaling'!$E169</f>
        <v>1772955821032.6265</v>
      </c>
      <c r="K15" s="4">
        <f>$C15*'Future Year Scaling'!M169/'Future Year Scaling'!$E169</f>
        <v>1790707924617.5027</v>
      </c>
      <c r="L15" s="4">
        <f>$C15*'Future Year Scaling'!N169/'Future Year Scaling'!$E169</f>
        <v>1808144113837.5535</v>
      </c>
      <c r="M15" s="4">
        <f>$C15*'Future Year Scaling'!O169/'Future Year Scaling'!$E169</f>
        <v>1825242820242.1689</v>
      </c>
      <c r="N15" s="4">
        <f>$C15*'Future Year Scaling'!P169/'Future Year Scaling'!$E169</f>
        <v>1841982475380.738</v>
      </c>
      <c r="O15" s="4">
        <f>$C15*'Future Year Scaling'!Q169/'Future Year Scaling'!$E169</f>
        <v>1858345316999.8167</v>
      </c>
      <c r="P15" s="4">
        <f>$C15*'Future Year Scaling'!R169/'Future Year Scaling'!$E169</f>
        <v>1874313582845.9614</v>
      </c>
      <c r="Q15" s="4">
        <f>$C15*'Future Year Scaling'!S169/'Future Year Scaling'!$E169</f>
        <v>1889859360806.6165</v>
      </c>
      <c r="R15" s="4">
        <f>$C15*'Future Year Scaling'!T169/'Future Year Scaling'!$E169</f>
        <v>1904953470036.8389</v>
      </c>
      <c r="S15" s="4">
        <f>$C15*'Future Year Scaling'!U169/'Future Year Scaling'!$E169</f>
        <v>1919573073353.6292</v>
      </c>
      <c r="T15" s="4">
        <f>$C15*'Future Year Scaling'!V169/'Future Year Scaling'!$E169</f>
        <v>1933705483433.0984</v>
      </c>
      <c r="U15" s="4">
        <f>$C15*'Future Year Scaling'!W169/'Future Year Scaling'!$E169</f>
        <v>1947338012951.3586</v>
      </c>
      <c r="V15" s="4">
        <f>$C15*'Future Year Scaling'!X169/'Future Year Scaling'!$E169</f>
        <v>1960450362190.1875</v>
      </c>
      <c r="W15" s="4">
        <f>$C15*'Future Year Scaling'!Y169/'Future Year Scaling'!$E169</f>
        <v>1973015887769.4197</v>
      </c>
      <c r="X15" s="4">
        <f>$C15*'Future Year Scaling'!Z169/'Future Year Scaling'!$E169</f>
        <v>1985020633632.7773</v>
      </c>
      <c r="Y15" s="4">
        <f>$C15*'Future Year Scaling'!AA169/'Future Year Scaling'!$E169</f>
        <v>1996454449921.1492</v>
      </c>
      <c r="Z15" s="4">
        <f>$C15*'Future Year Scaling'!AB169/'Future Year Scaling'!$E169</f>
        <v>2007321142831.7029</v>
      </c>
      <c r="AA15" s="4">
        <f>$C15*'Future Year Scaling'!AC169/'Future Year Scaling'!$E169</f>
        <v>2017642280815.0483</v>
      </c>
      <c r="AB15" s="4">
        <f>$C15*'Future Year Scaling'!AD169/'Future Year Scaling'!$E169</f>
        <v>2027448313448.5181</v>
      </c>
      <c r="AC15" s="4">
        <f>$C15*'Future Year Scaling'!AE169/'Future Year Scaling'!$E169</f>
        <v>2036767152844.667</v>
      </c>
      <c r="AD15" s="4">
        <f>$C15*'Future Year Scaling'!AF169/'Future Year Scaling'!$E169</f>
        <v>2045602605200.6619</v>
      </c>
      <c r="AE15" s="4">
        <f>$C15*'Future Year Scaling'!AG169/'Future Year Scaling'!$E169</f>
        <v>2053958476713.6689</v>
      </c>
      <c r="AF15" s="4">
        <f>$C15*'Future Year Scaling'!AH169/'Future Year Scaling'!$E169</f>
        <v>2061846185975.188</v>
      </c>
      <c r="AG15" s="4">
        <f>$C15*'Future Year Scaling'!AI169/'Future Year Scaling'!$E169</f>
        <v>2069282226506.2744</v>
      </c>
      <c r="AH15" s="4">
        <f>$C15*'Future Year Scaling'!AJ169/'Future Year Scaling'!$E169</f>
        <v>2076275479433.6497</v>
      </c>
      <c r="AI15" s="4">
        <f>$C15*'Future Year Scaling'!AK169/'Future Year Scaling'!$E169</f>
        <v>2082836094616.4253</v>
      </c>
      <c r="AJ15" s="4">
        <f>$C15*'Future Year Scaling'!AL169/'Future Year Scaling'!$E169</f>
        <v>2088965340786.9895</v>
      </c>
      <c r="AK15" s="4">
        <f>$C15*'Future Year Scaling'!AM169/'Future Year Scaling'!$E169</f>
        <v>2094669561607.2874</v>
      </c>
      <c r="AL15" s="4">
        <f>$C15*'Future Year Scaling'!AN169/'Future Year Scaling'!$E169</f>
        <v>2099946219612.5403</v>
      </c>
      <c r="AM15" s="4">
        <f>$C15*'Future Year Scaling'!AO169/'Future Year Scaling'!$E169</f>
        <v>2104799120999.9153</v>
      </c>
    </row>
    <row r="16" spans="1:39" x14ac:dyDescent="0.25">
      <c r="A16" s="4" t="s">
        <v>19</v>
      </c>
      <c r="B16" s="4" t="s">
        <v>66</v>
      </c>
      <c r="C16" s="4">
        <f>('Annual Survey of Industries'!M35*Coal_Multiplier)*('Start Year Fuel Use Adjustments'!C16*Coal_Multiplier)</f>
        <v>0</v>
      </c>
      <c r="D16" s="4">
        <f>$C16*'Future Year Scaling'!F170/'Future Year Scaling'!$E170</f>
        <v>0</v>
      </c>
      <c r="E16" s="4">
        <f>$C16*'Future Year Scaling'!G170/'Future Year Scaling'!$E170</f>
        <v>0</v>
      </c>
      <c r="F16" s="4">
        <f>$C16*'Future Year Scaling'!H170/'Future Year Scaling'!$E170</f>
        <v>0</v>
      </c>
      <c r="G16" s="4">
        <f>$C16*'Future Year Scaling'!I170/'Future Year Scaling'!$E170</f>
        <v>0</v>
      </c>
      <c r="H16" s="4">
        <f>$C16*'Future Year Scaling'!J170/'Future Year Scaling'!$E170</f>
        <v>0</v>
      </c>
      <c r="I16" s="4">
        <f>$C16*'Future Year Scaling'!K170/'Future Year Scaling'!$E170</f>
        <v>0</v>
      </c>
      <c r="J16" s="4">
        <f>$C16*'Future Year Scaling'!L170/'Future Year Scaling'!$E170</f>
        <v>0</v>
      </c>
      <c r="K16" s="4">
        <f>$C16*'Future Year Scaling'!M170/'Future Year Scaling'!$E170</f>
        <v>0</v>
      </c>
      <c r="L16" s="4">
        <f>$C16*'Future Year Scaling'!N170/'Future Year Scaling'!$E170</f>
        <v>0</v>
      </c>
      <c r="M16" s="4">
        <f>$C16*'Future Year Scaling'!O170/'Future Year Scaling'!$E170</f>
        <v>0</v>
      </c>
      <c r="N16" s="4">
        <f>$C16*'Future Year Scaling'!P170/'Future Year Scaling'!$E170</f>
        <v>0</v>
      </c>
      <c r="O16" s="4">
        <f>$C16*'Future Year Scaling'!Q170/'Future Year Scaling'!$E170</f>
        <v>0</v>
      </c>
      <c r="P16" s="4">
        <f>$C16*'Future Year Scaling'!R170/'Future Year Scaling'!$E170</f>
        <v>0</v>
      </c>
      <c r="Q16" s="4">
        <f>$C16*'Future Year Scaling'!S170/'Future Year Scaling'!$E170</f>
        <v>0</v>
      </c>
      <c r="R16" s="4">
        <f>$C16*'Future Year Scaling'!T170/'Future Year Scaling'!$E170</f>
        <v>0</v>
      </c>
      <c r="S16" s="4">
        <f>$C16*'Future Year Scaling'!U170/'Future Year Scaling'!$E170</f>
        <v>0</v>
      </c>
      <c r="T16" s="4">
        <f>$C16*'Future Year Scaling'!V170/'Future Year Scaling'!$E170</f>
        <v>0</v>
      </c>
      <c r="U16" s="4">
        <f>$C16*'Future Year Scaling'!W170/'Future Year Scaling'!$E170</f>
        <v>0</v>
      </c>
      <c r="V16" s="4">
        <f>$C16*'Future Year Scaling'!X170/'Future Year Scaling'!$E170</f>
        <v>0</v>
      </c>
      <c r="W16" s="4">
        <f>$C16*'Future Year Scaling'!Y170/'Future Year Scaling'!$E170</f>
        <v>0</v>
      </c>
      <c r="X16" s="4">
        <f>$C16*'Future Year Scaling'!Z170/'Future Year Scaling'!$E170</f>
        <v>0</v>
      </c>
      <c r="Y16" s="4">
        <f>$C16*'Future Year Scaling'!AA170/'Future Year Scaling'!$E170</f>
        <v>0</v>
      </c>
      <c r="Z16" s="4">
        <f>$C16*'Future Year Scaling'!AB170/'Future Year Scaling'!$E170</f>
        <v>0</v>
      </c>
      <c r="AA16" s="4">
        <f>$C16*'Future Year Scaling'!AC170/'Future Year Scaling'!$E170</f>
        <v>0</v>
      </c>
      <c r="AB16" s="4">
        <f>$C16*'Future Year Scaling'!AD170/'Future Year Scaling'!$E170</f>
        <v>0</v>
      </c>
      <c r="AC16" s="4">
        <f>$C16*'Future Year Scaling'!AE170/'Future Year Scaling'!$E170</f>
        <v>0</v>
      </c>
      <c r="AD16" s="4">
        <f>$C16*'Future Year Scaling'!AF170/'Future Year Scaling'!$E170</f>
        <v>0</v>
      </c>
      <c r="AE16" s="4">
        <f>$C16*'Future Year Scaling'!AG170/'Future Year Scaling'!$E170</f>
        <v>0</v>
      </c>
      <c r="AF16" s="4">
        <f>$C16*'Future Year Scaling'!AH170/'Future Year Scaling'!$E170</f>
        <v>0</v>
      </c>
      <c r="AG16" s="4">
        <f>$C16*'Future Year Scaling'!AI170/'Future Year Scaling'!$E170</f>
        <v>0</v>
      </c>
      <c r="AH16" s="4">
        <f>$C16*'Future Year Scaling'!AJ170/'Future Year Scaling'!$E170</f>
        <v>0</v>
      </c>
      <c r="AI16" s="4">
        <f>$C16*'Future Year Scaling'!AK170/'Future Year Scaling'!$E170</f>
        <v>0</v>
      </c>
      <c r="AJ16" s="4">
        <f>$C16*'Future Year Scaling'!AL170/'Future Year Scaling'!$E170</f>
        <v>0</v>
      </c>
      <c r="AK16" s="4">
        <f>$C16*'Future Year Scaling'!AM170/'Future Year Scaling'!$E170</f>
        <v>0</v>
      </c>
      <c r="AL16" s="4">
        <f>$C16*'Future Year Scaling'!AN170/'Future Year Scaling'!$E170</f>
        <v>0</v>
      </c>
      <c r="AM16" s="4">
        <f>$C16*'Future Year Scaling'!AO170/'Future Year Scaling'!$E170</f>
        <v>0</v>
      </c>
    </row>
    <row r="17" spans="1:39" x14ac:dyDescent="0.25">
      <c r="A17" s="4" t="s">
        <v>20</v>
      </c>
      <c r="B17" s="4" t="s">
        <v>66</v>
      </c>
      <c r="C17" s="4">
        <f>('Annual Survey of Industries'!M36*Coal_Multiplier)*('Start Year Fuel Use Adjustments'!C17*Coal_Multiplier)</f>
        <v>1311252894937098.5</v>
      </c>
      <c r="D17" s="4">
        <f>$C17*'Future Year Scaling'!F171/'Future Year Scaling'!$E171</f>
        <v>1341570880947205</v>
      </c>
      <c r="E17" s="4">
        <f>$C17*'Future Year Scaling'!G171/'Future Year Scaling'!$E171</f>
        <v>1371888866957311.3</v>
      </c>
      <c r="F17" s="4">
        <f>$C17*'Future Year Scaling'!H171/'Future Year Scaling'!$E171</f>
        <v>1402206852967417.5</v>
      </c>
      <c r="G17" s="4">
        <f>$C17*'Future Year Scaling'!I171/'Future Year Scaling'!$E171</f>
        <v>1459053076736367</v>
      </c>
      <c r="H17" s="4">
        <f>$C17*'Future Year Scaling'!J171/'Future Year Scaling'!$E171</f>
        <v>1515899300505316.5</v>
      </c>
      <c r="I17" s="4">
        <f>$C17*'Future Year Scaling'!K171/'Future Year Scaling'!$E171</f>
        <v>1572745524274265.3</v>
      </c>
      <c r="J17" s="4">
        <f>$C17*'Future Year Scaling'!L171/'Future Year Scaling'!$E171</f>
        <v>1629591748043214.8</v>
      </c>
      <c r="K17" s="4">
        <f>$C17*'Future Year Scaling'!M171/'Future Year Scaling'!$E171</f>
        <v>1686437971812164.3</v>
      </c>
      <c r="L17" s="4">
        <f>$C17*'Future Year Scaling'!N171/'Future Year Scaling'!$E171</f>
        <v>1759255277497151.8</v>
      </c>
      <c r="M17" s="4">
        <f>$C17*'Future Year Scaling'!O171/'Future Year Scaling'!$E171</f>
        <v>1832072583182139.3</v>
      </c>
      <c r="N17" s="4">
        <f>$C17*'Future Year Scaling'!P171/'Future Year Scaling'!$E171</f>
        <v>1904889888867127</v>
      </c>
      <c r="O17" s="4">
        <f>$C17*'Future Year Scaling'!Q171/'Future Year Scaling'!$E171</f>
        <v>1977707194552114.5</v>
      </c>
      <c r="P17" s="4">
        <f>$C17*'Future Year Scaling'!R171/'Future Year Scaling'!$E171</f>
        <v>2050524500237102</v>
      </c>
      <c r="Q17" s="4">
        <f>$C17*'Future Year Scaling'!S171/'Future Year Scaling'!$E171</f>
        <v>2134440354372217.5</v>
      </c>
      <c r="R17" s="4">
        <f>$C17*'Future Year Scaling'!T171/'Future Year Scaling'!$E171</f>
        <v>2218356208507333.3</v>
      </c>
      <c r="S17" s="4">
        <f>$C17*'Future Year Scaling'!U171/'Future Year Scaling'!$E171</f>
        <v>2302272062642449</v>
      </c>
      <c r="T17" s="4">
        <f>$C17*'Future Year Scaling'!V171/'Future Year Scaling'!$E171</f>
        <v>2386187916777565</v>
      </c>
      <c r="U17" s="4">
        <f>$C17*'Future Year Scaling'!W171/'Future Year Scaling'!$E171</f>
        <v>2470103770912680.5</v>
      </c>
      <c r="V17" s="4">
        <f>$C17*'Future Year Scaling'!X171/'Future Year Scaling'!$E171</f>
        <v>2593947329837892</v>
      </c>
      <c r="W17" s="4">
        <f>$C17*'Future Year Scaling'!Y171/'Future Year Scaling'!$E171</f>
        <v>2717790888763102.5</v>
      </c>
      <c r="X17" s="4">
        <f>$C17*'Future Year Scaling'!Z171/'Future Year Scaling'!$E171</f>
        <v>2841634447688314</v>
      </c>
      <c r="Y17" s="4">
        <f>$C17*'Future Year Scaling'!AA171/'Future Year Scaling'!$E171</f>
        <v>2965478006613525</v>
      </c>
      <c r="Z17" s="4">
        <f>$C17*'Future Year Scaling'!AB171/'Future Year Scaling'!$E171</f>
        <v>3089321565538736</v>
      </c>
      <c r="AA17" s="4">
        <f>$C17*'Future Year Scaling'!AC171/'Future Year Scaling'!$E171</f>
        <v>3250250518065595</v>
      </c>
      <c r="AB17" s="4">
        <f>$C17*'Future Year Scaling'!AD171/'Future Year Scaling'!$E171</f>
        <v>3411179470592454</v>
      </c>
      <c r="AC17" s="4">
        <f>$C17*'Future Year Scaling'!AE171/'Future Year Scaling'!$E171</f>
        <v>3572108423119313</v>
      </c>
      <c r="AD17" s="4">
        <f>$C17*'Future Year Scaling'!AF171/'Future Year Scaling'!$E171</f>
        <v>3733037375646172.5</v>
      </c>
      <c r="AE17" s="4">
        <f>$C17*'Future Year Scaling'!AG171/'Future Year Scaling'!$E171</f>
        <v>3893966328173031</v>
      </c>
      <c r="AF17" s="4">
        <f>$C17*'Future Year Scaling'!AH171/'Future Year Scaling'!$E171</f>
        <v>4031750746736817.5</v>
      </c>
      <c r="AG17" s="4">
        <f>$C17*'Future Year Scaling'!AI171/'Future Year Scaling'!$E171</f>
        <v>4169535165300604.5</v>
      </c>
      <c r="AH17" s="4">
        <f>$C17*'Future Year Scaling'!AJ171/'Future Year Scaling'!$E171</f>
        <v>4307319583864392</v>
      </c>
      <c r="AI17" s="4">
        <f>$C17*'Future Year Scaling'!AK171/'Future Year Scaling'!$E171</f>
        <v>4445104002428179</v>
      </c>
      <c r="AJ17" s="4">
        <f>$C17*'Future Year Scaling'!AL171/'Future Year Scaling'!$E171</f>
        <v>4582888420991966</v>
      </c>
      <c r="AK17" s="4">
        <f>$C17*'Future Year Scaling'!AM171/'Future Year Scaling'!$E171</f>
        <v>4720672839555753</v>
      </c>
      <c r="AL17" s="4">
        <f>$C17*'Future Year Scaling'!AN171/'Future Year Scaling'!$E171</f>
        <v>4858457258119539</v>
      </c>
      <c r="AM17" s="4">
        <f>$C17*'Future Year Scaling'!AO171/'Future Year Scaling'!$E171</f>
        <v>4996241676683326</v>
      </c>
    </row>
    <row r="18" spans="1:39" x14ac:dyDescent="0.25">
      <c r="A18" s="4" t="s">
        <v>13</v>
      </c>
      <c r="B18" s="4" t="s">
        <v>195</v>
      </c>
      <c r="C18" s="88"/>
      <c r="D18" s="88"/>
      <c r="E18" s="4">
        <f>('Min. of Petr. &amp; NG'!C193)*('Start Year Fuel Use Adjustments'!E18*'IEA 2014 Actual'!$B$63)</f>
        <v>0</v>
      </c>
      <c r="F18">
        <f>E18</f>
        <v>0</v>
      </c>
      <c r="G18" s="4">
        <f t="shared" ref="G18:AM18" si="0">F18</f>
        <v>0</v>
      </c>
      <c r="H18" s="4">
        <f t="shared" si="0"/>
        <v>0</v>
      </c>
      <c r="I18" s="4">
        <f t="shared" si="0"/>
        <v>0</v>
      </c>
      <c r="J18" s="4">
        <f t="shared" si="0"/>
        <v>0</v>
      </c>
      <c r="K18" s="4">
        <f t="shared" si="0"/>
        <v>0</v>
      </c>
      <c r="L18" s="4">
        <f t="shared" si="0"/>
        <v>0</v>
      </c>
      <c r="M18" s="4">
        <f t="shared" si="0"/>
        <v>0</v>
      </c>
      <c r="N18" s="4">
        <f t="shared" si="0"/>
        <v>0</v>
      </c>
      <c r="O18" s="4">
        <f t="shared" si="0"/>
        <v>0</v>
      </c>
      <c r="P18" s="4">
        <f t="shared" si="0"/>
        <v>0</v>
      </c>
      <c r="Q18" s="4">
        <f t="shared" si="0"/>
        <v>0</v>
      </c>
      <c r="R18" s="4">
        <f t="shared" si="0"/>
        <v>0</v>
      </c>
      <c r="S18" s="4">
        <f t="shared" si="0"/>
        <v>0</v>
      </c>
      <c r="T18" s="4">
        <f t="shared" si="0"/>
        <v>0</v>
      </c>
      <c r="U18" s="4">
        <f t="shared" si="0"/>
        <v>0</v>
      </c>
      <c r="V18" s="4">
        <f t="shared" si="0"/>
        <v>0</v>
      </c>
      <c r="W18" s="4">
        <f t="shared" si="0"/>
        <v>0</v>
      </c>
      <c r="X18" s="4">
        <f t="shared" si="0"/>
        <v>0</v>
      </c>
      <c r="Y18" s="4">
        <f t="shared" si="0"/>
        <v>0</v>
      </c>
      <c r="Z18" s="4">
        <f t="shared" si="0"/>
        <v>0</v>
      </c>
      <c r="AA18" s="4">
        <f t="shared" si="0"/>
        <v>0</v>
      </c>
      <c r="AB18" s="4">
        <f t="shared" si="0"/>
        <v>0</v>
      </c>
      <c r="AC18" s="4">
        <f t="shared" si="0"/>
        <v>0</v>
      </c>
      <c r="AD18" s="4">
        <f t="shared" si="0"/>
        <v>0</v>
      </c>
      <c r="AE18" s="4">
        <f t="shared" si="0"/>
        <v>0</v>
      </c>
      <c r="AF18" s="4">
        <f t="shared" si="0"/>
        <v>0</v>
      </c>
      <c r="AG18" s="4">
        <f t="shared" si="0"/>
        <v>0</v>
      </c>
      <c r="AH18" s="4">
        <f t="shared" si="0"/>
        <v>0</v>
      </c>
      <c r="AI18" s="4">
        <f t="shared" si="0"/>
        <v>0</v>
      </c>
      <c r="AJ18" s="4">
        <f t="shared" si="0"/>
        <v>0</v>
      </c>
      <c r="AK18" s="4">
        <f t="shared" si="0"/>
        <v>0</v>
      </c>
      <c r="AL18" s="4">
        <f t="shared" si="0"/>
        <v>0</v>
      </c>
      <c r="AM18" s="4">
        <f t="shared" si="0"/>
        <v>0</v>
      </c>
    </row>
    <row r="19" spans="1:39" x14ac:dyDescent="0.25">
      <c r="A19" s="4" t="s">
        <v>14</v>
      </c>
      <c r="B19" s="4" t="s">
        <v>195</v>
      </c>
      <c r="C19" s="88"/>
      <c r="D19" s="88"/>
      <c r="E19" s="4">
        <f>('Min. of Petr. &amp; NG'!C194)*('Start Year Fuel Use Adjustments'!E19*'IEA 2014 Actual'!$B$63)</f>
        <v>150108081190094.16</v>
      </c>
      <c r="F19" s="4">
        <f>$E19*'Future Year Scaling'!H173/'Future Year Scaling'!$G173</f>
        <v>148619698048200.34</v>
      </c>
      <c r="G19" s="4">
        <f>$E19*'Future Year Scaling'!I173/'Future Year Scaling'!$G173</f>
        <v>147142018512709.53</v>
      </c>
      <c r="H19" s="4">
        <f>$E19*'Future Year Scaling'!J173/'Future Year Scaling'!$G173</f>
        <v>145664338977218.69</v>
      </c>
      <c r="I19" s="4">
        <f>$E19*'Future Year Scaling'!K173/'Future Year Scaling'!$G173</f>
        <v>144186659441727.91</v>
      </c>
      <c r="J19" s="4">
        <f>$E19*'Future Year Scaling'!L173/'Future Year Scaling'!$G173</f>
        <v>142708979906237.06</v>
      </c>
      <c r="K19" s="4">
        <f>$E19*'Future Year Scaling'!M173/'Future Year Scaling'!$G173</f>
        <v>141231300370746.25</v>
      </c>
      <c r="L19" s="4">
        <f>$E19*'Future Year Scaling'!N173/'Future Year Scaling'!$G173</f>
        <v>143041857445129.84</v>
      </c>
      <c r="M19" s="4">
        <f>$E19*'Future Year Scaling'!O173/'Future Year Scaling'!$G173</f>
        <v>144852414519513.41</v>
      </c>
      <c r="N19" s="4">
        <f>$E19*'Future Year Scaling'!P173/'Future Year Scaling'!$G173</f>
        <v>146662971593896.97</v>
      </c>
      <c r="O19" s="4">
        <f>$E19*'Future Year Scaling'!Q173/'Future Year Scaling'!$G173</f>
        <v>148473528668280.53</v>
      </c>
      <c r="P19" s="4">
        <f>$E19*'Future Year Scaling'!R173/'Future Year Scaling'!$G173</f>
        <v>150284085742664.09</v>
      </c>
      <c r="Q19" s="4">
        <f>$E19*'Future Year Scaling'!S173/'Future Year Scaling'!$G173</f>
        <v>152393132442137.06</v>
      </c>
      <c r="R19" s="4">
        <f>$E19*'Future Year Scaling'!T173/'Future Year Scaling'!$G173</f>
        <v>154502179141610.03</v>
      </c>
      <c r="S19" s="4">
        <f>$E19*'Future Year Scaling'!U173/'Future Year Scaling'!$G173</f>
        <v>156611225841082.94</v>
      </c>
      <c r="T19" s="4">
        <f>$E19*'Future Year Scaling'!V173/'Future Year Scaling'!$G173</f>
        <v>158720272540555.91</v>
      </c>
      <c r="U19" s="4">
        <f>$E19*'Future Year Scaling'!W173/'Future Year Scaling'!$G173</f>
        <v>160829319240028.88</v>
      </c>
      <c r="V19" s="4">
        <f>$E19*'Future Year Scaling'!X173/'Future Year Scaling'!$G173</f>
        <v>163301727630332.41</v>
      </c>
      <c r="W19" s="4">
        <f>$E19*'Future Year Scaling'!Y173/'Future Year Scaling'!$G173</f>
        <v>165774136020635.84</v>
      </c>
      <c r="X19" s="4">
        <f>$E19*'Future Year Scaling'!Z173/'Future Year Scaling'!$G173</f>
        <v>168246544410939.34</v>
      </c>
      <c r="Y19" s="4">
        <f>$E19*'Future Year Scaling'!AA173/'Future Year Scaling'!$G173</f>
        <v>170718952801242.84</v>
      </c>
      <c r="Z19" s="4">
        <f>$E19*'Future Year Scaling'!AB173/'Future Year Scaling'!$G173</f>
        <v>173191361191546.34</v>
      </c>
      <c r="AA19" s="4">
        <f>$E19*'Future Year Scaling'!AC173/'Future Year Scaling'!$G173</f>
        <v>176087890196023.09</v>
      </c>
      <c r="AB19" s="4">
        <f>$E19*'Future Year Scaling'!AD173/'Future Year Scaling'!$G173</f>
        <v>178984419200499.84</v>
      </c>
      <c r="AC19" s="4">
        <f>$E19*'Future Year Scaling'!AE173/'Future Year Scaling'!$G173</f>
        <v>181880948204976.56</v>
      </c>
      <c r="AD19" s="4">
        <f>$E19*'Future Year Scaling'!AF173/'Future Year Scaling'!$G173</f>
        <v>184777477209453.28</v>
      </c>
      <c r="AE19" s="4">
        <f>$E19*'Future Year Scaling'!AG173/'Future Year Scaling'!$G173</f>
        <v>187674006213930.06</v>
      </c>
      <c r="AF19" s="4">
        <f>$E19*'Future Year Scaling'!AH173/'Future Year Scaling'!$G173</f>
        <v>191075280015638.78</v>
      </c>
      <c r="AG19" s="4">
        <f>$E19*'Future Year Scaling'!AI173/'Future Year Scaling'!$G173</f>
        <v>194476553817347.47</v>
      </c>
      <c r="AH19" s="4">
        <f>$E19*'Future Year Scaling'!AJ173/'Future Year Scaling'!$G173</f>
        <v>197877827619056.19</v>
      </c>
      <c r="AI19" s="4">
        <f>$E19*'Future Year Scaling'!AK173/'Future Year Scaling'!$G173</f>
        <v>201279101420764.91</v>
      </c>
      <c r="AJ19" s="4">
        <f>$E19*'Future Year Scaling'!AL173/'Future Year Scaling'!$G173</f>
        <v>204680375222473.59</v>
      </c>
      <c r="AK19" s="4">
        <f>$E19*'Future Year Scaling'!AM173/'Future Year Scaling'!$G173</f>
        <v>208081649024182.31</v>
      </c>
      <c r="AL19" s="4">
        <f>$E19*'Future Year Scaling'!AN173/'Future Year Scaling'!$G173</f>
        <v>211482922825891.03</v>
      </c>
      <c r="AM19" s="4">
        <f>$E19*'Future Year Scaling'!AO173/'Future Year Scaling'!$G173</f>
        <v>214884196627599.75</v>
      </c>
    </row>
    <row r="20" spans="1:39" x14ac:dyDescent="0.25">
      <c r="A20" s="4" t="s">
        <v>15</v>
      </c>
      <c r="B20" s="4" t="s">
        <v>195</v>
      </c>
      <c r="C20" s="88"/>
      <c r="D20" s="88"/>
      <c r="E20" s="4">
        <f>('Min. of Petr. &amp; NG'!C195)*('Start Year Fuel Use Adjustments'!E20*'IEA 2014 Actual'!$B$63)</f>
        <v>111049999653411.39</v>
      </c>
      <c r="F20" s="4">
        <f>$E20*'Future Year Scaling'!H174/'Future Year Scaling'!$G174</f>
        <v>119725244375632.11</v>
      </c>
      <c r="G20" s="4">
        <f>$E20*'Future Year Scaling'!I174/'Future Year Scaling'!$G174</f>
        <v>132057370240413.16</v>
      </c>
      <c r="H20" s="4">
        <f>$E20*'Future Year Scaling'!J174/'Future Year Scaling'!$G174</f>
        <v>144389496105194.22</v>
      </c>
      <c r="I20" s="4">
        <f>$E20*'Future Year Scaling'!K174/'Future Year Scaling'!$G174</f>
        <v>156721621969975.25</v>
      </c>
      <c r="J20" s="4">
        <f>$E20*'Future Year Scaling'!L174/'Future Year Scaling'!$G174</f>
        <v>169053747834756.31</v>
      </c>
      <c r="K20" s="4">
        <f>$E20*'Future Year Scaling'!M174/'Future Year Scaling'!$G174</f>
        <v>181385873699537.38</v>
      </c>
      <c r="L20" s="4">
        <f>$E20*'Future Year Scaling'!N174/'Future Year Scaling'!$G174</f>
        <v>196071879480900.13</v>
      </c>
      <c r="M20" s="4">
        <f>$E20*'Future Year Scaling'!O174/'Future Year Scaling'!$G174</f>
        <v>210757885262262.78</v>
      </c>
      <c r="N20" s="4">
        <f>$E20*'Future Year Scaling'!P174/'Future Year Scaling'!$G174</f>
        <v>225443891043625.44</v>
      </c>
      <c r="O20" s="4">
        <f>$E20*'Future Year Scaling'!Q174/'Future Year Scaling'!$G174</f>
        <v>240129896824988.13</v>
      </c>
      <c r="P20" s="4">
        <f>$E20*'Future Year Scaling'!R174/'Future Year Scaling'!$G174</f>
        <v>254815902606350.84</v>
      </c>
      <c r="Q20" s="4">
        <f>$E20*'Future Year Scaling'!S174/'Future Year Scaling'!$G174</f>
        <v>271943261823525.5</v>
      </c>
      <c r="R20" s="4">
        <f>$E20*'Future Year Scaling'!T174/'Future Year Scaling'!$G174</f>
        <v>289070621040700.25</v>
      </c>
      <c r="S20" s="4">
        <f>$E20*'Future Year Scaling'!U174/'Future Year Scaling'!$G174</f>
        <v>306197980257874.88</v>
      </c>
      <c r="T20" s="4">
        <f>$E20*'Future Year Scaling'!V174/'Future Year Scaling'!$G174</f>
        <v>323325339475049.69</v>
      </c>
      <c r="U20" s="4">
        <f>$E20*'Future Year Scaling'!W174/'Future Year Scaling'!$G174</f>
        <v>340452698692224.38</v>
      </c>
      <c r="V20" s="4">
        <f>$E20*'Future Year Scaling'!X174/'Future Year Scaling'!$G174</f>
        <v>356870155380726.25</v>
      </c>
      <c r="W20" s="4">
        <f>$E20*'Future Year Scaling'!Y174/'Future Year Scaling'!$G174</f>
        <v>373287612069228.19</v>
      </c>
      <c r="X20" s="4">
        <f>$E20*'Future Year Scaling'!Z174/'Future Year Scaling'!$G174</f>
        <v>389705068757730.13</v>
      </c>
      <c r="Y20" s="4">
        <f>$E20*'Future Year Scaling'!AA174/'Future Year Scaling'!$G174</f>
        <v>406122525446232</v>
      </c>
      <c r="Z20" s="4">
        <f>$E20*'Future Year Scaling'!AB174/'Future Year Scaling'!$G174</f>
        <v>422539982134733.81</v>
      </c>
      <c r="AA20" s="4">
        <f>$E20*'Future Year Scaling'!AC174/'Future Year Scaling'!$G174</f>
        <v>436153911146958.38</v>
      </c>
      <c r="AB20" s="4">
        <f>$E20*'Future Year Scaling'!AD174/'Future Year Scaling'!$G174</f>
        <v>449767840159182.88</v>
      </c>
      <c r="AC20" s="4">
        <f>$E20*'Future Year Scaling'!AE174/'Future Year Scaling'!$G174</f>
        <v>463381769171407.44</v>
      </c>
      <c r="AD20" s="4">
        <f>$E20*'Future Year Scaling'!AF174/'Future Year Scaling'!$G174</f>
        <v>476995698183632</v>
      </c>
      <c r="AE20" s="4">
        <f>$E20*'Future Year Scaling'!AG174/'Future Year Scaling'!$G174</f>
        <v>490609627195856.5</v>
      </c>
      <c r="AF20" s="4">
        <f>$E20*'Future Year Scaling'!AH174/'Future Year Scaling'!$G174</f>
        <v>500845917457706.19</v>
      </c>
      <c r="AG20" s="4">
        <f>$E20*'Future Year Scaling'!AI174/'Future Year Scaling'!$G174</f>
        <v>511082207719555.81</v>
      </c>
      <c r="AH20" s="4">
        <f>$E20*'Future Year Scaling'!AJ174/'Future Year Scaling'!$G174</f>
        <v>521318497981405.31</v>
      </c>
      <c r="AI20" s="4">
        <f>$E20*'Future Year Scaling'!AK174/'Future Year Scaling'!$G174</f>
        <v>531554788243254.88</v>
      </c>
      <c r="AJ20" s="4">
        <f>$E20*'Future Year Scaling'!AL174/'Future Year Scaling'!$G174</f>
        <v>541791078505104.56</v>
      </c>
      <c r="AK20" s="4">
        <f>$E20*'Future Year Scaling'!AM174/'Future Year Scaling'!$G174</f>
        <v>552027368766954.19</v>
      </c>
      <c r="AL20" s="4">
        <f>$E20*'Future Year Scaling'!AN174/'Future Year Scaling'!$G174</f>
        <v>562263659028803.69</v>
      </c>
      <c r="AM20" s="4">
        <f>$E20*'Future Year Scaling'!AO174/'Future Year Scaling'!$G174</f>
        <v>572499949290653.25</v>
      </c>
    </row>
    <row r="21" spans="1:39" x14ac:dyDescent="0.25">
      <c r="A21" s="4" t="s">
        <v>16</v>
      </c>
      <c r="B21" s="4" t="s">
        <v>195</v>
      </c>
      <c r="C21" s="88"/>
      <c r="D21" s="88"/>
      <c r="E21" s="4">
        <f>('Min. of Petr. &amp; NG'!C196)*('Start Year Fuel Use Adjustments'!E21*'IEA 2014 Actual'!$B$63)</f>
        <v>445406925549525.38</v>
      </c>
      <c r="F21" s="4">
        <f>$E21*'Future Year Scaling'!H175/'Future Year Scaling'!$G175</f>
        <v>443815006971859.25</v>
      </c>
      <c r="G21" s="4">
        <f>$E21*'Future Year Scaling'!I175/'Future Year Scaling'!$G175</f>
        <v>446515224307302.75</v>
      </c>
      <c r="H21" s="4">
        <f>$E21*'Future Year Scaling'!J175/'Future Year Scaling'!$G175</f>
        <v>449215441642746.31</v>
      </c>
      <c r="I21" s="4">
        <f>$E21*'Future Year Scaling'!K175/'Future Year Scaling'!$G175</f>
        <v>451915658978189.69</v>
      </c>
      <c r="J21" s="4">
        <f>$E21*'Future Year Scaling'!L175/'Future Year Scaling'!$G175</f>
        <v>454615876313633.19</v>
      </c>
      <c r="K21" s="4">
        <f>$E21*'Future Year Scaling'!M175/'Future Year Scaling'!$G175</f>
        <v>457316093649076.75</v>
      </c>
      <c r="L21" s="4">
        <f>$E21*'Future Year Scaling'!N175/'Future Year Scaling'!$G175</f>
        <v>464750356209590.5</v>
      </c>
      <c r="M21" s="4">
        <f>$E21*'Future Year Scaling'!O175/'Future Year Scaling'!$G175</f>
        <v>472184618770104.25</v>
      </c>
      <c r="N21" s="4">
        <f>$E21*'Future Year Scaling'!P175/'Future Year Scaling'!$G175</f>
        <v>479618881330618.06</v>
      </c>
      <c r="O21" s="4">
        <f>$E21*'Future Year Scaling'!Q175/'Future Year Scaling'!$G175</f>
        <v>487053143891131.81</v>
      </c>
      <c r="P21" s="4">
        <f>$E21*'Future Year Scaling'!R175/'Future Year Scaling'!$G175</f>
        <v>494487406451645.56</v>
      </c>
      <c r="Q21" s="4">
        <f>$E21*'Future Year Scaling'!S175/'Future Year Scaling'!$G175</f>
        <v>504386898351582.56</v>
      </c>
      <c r="R21" s="4">
        <f>$E21*'Future Year Scaling'!T175/'Future Year Scaling'!$G175</f>
        <v>514286390251519.5</v>
      </c>
      <c r="S21" s="4">
        <f>$E21*'Future Year Scaling'!U175/'Future Year Scaling'!$G175</f>
        <v>524185882151456.38</v>
      </c>
      <c r="T21" s="4">
        <f>$E21*'Future Year Scaling'!V175/'Future Year Scaling'!$G175</f>
        <v>534085374051393.31</v>
      </c>
      <c r="U21" s="4">
        <f>$E21*'Future Year Scaling'!W175/'Future Year Scaling'!$G175</f>
        <v>543984865951330.31</v>
      </c>
      <c r="V21" s="4">
        <f>$E21*'Future Year Scaling'!X175/'Future Year Scaling'!$G175</f>
        <v>555563750935672.38</v>
      </c>
      <c r="W21" s="4">
        <f>$E21*'Future Year Scaling'!Y175/'Future Year Scaling'!$G175</f>
        <v>567142635920014.38</v>
      </c>
      <c r="X21" s="4">
        <f>$E21*'Future Year Scaling'!Z175/'Future Year Scaling'!$G175</f>
        <v>578721520904356.38</v>
      </c>
      <c r="Y21" s="4">
        <f>$E21*'Future Year Scaling'!AA175/'Future Year Scaling'!$G175</f>
        <v>590300405888698.63</v>
      </c>
      <c r="Z21" s="4">
        <f>$E21*'Future Year Scaling'!AB175/'Future Year Scaling'!$G175</f>
        <v>601879290873040.63</v>
      </c>
      <c r="AA21" s="4">
        <f>$E21*'Future Year Scaling'!AC175/'Future Year Scaling'!$G175</f>
        <v>607862248785976.75</v>
      </c>
      <c r="AB21" s="4">
        <f>$E21*'Future Year Scaling'!AD175/'Future Year Scaling'!$G175</f>
        <v>613845206698913</v>
      </c>
      <c r="AC21" s="4">
        <f>$E21*'Future Year Scaling'!AE175/'Future Year Scaling'!$G175</f>
        <v>619828164611849</v>
      </c>
      <c r="AD21" s="4">
        <f>$E21*'Future Year Scaling'!AF175/'Future Year Scaling'!$G175</f>
        <v>625811122524785.25</v>
      </c>
      <c r="AE21" s="4">
        <f>$E21*'Future Year Scaling'!AG175/'Future Year Scaling'!$G175</f>
        <v>631794080437721.25</v>
      </c>
      <c r="AF21" s="4">
        <f>$E21*'Future Year Scaling'!AH175/'Future Year Scaling'!$G175</f>
        <v>644423101167922.63</v>
      </c>
      <c r="AG21" s="4">
        <f>$E21*'Future Year Scaling'!AI175/'Future Year Scaling'!$G175</f>
        <v>657052121898124.13</v>
      </c>
      <c r="AH21" s="4">
        <f>$E21*'Future Year Scaling'!AJ175/'Future Year Scaling'!$G175</f>
        <v>669681142628325.75</v>
      </c>
      <c r="AI21" s="4">
        <f>$E21*'Future Year Scaling'!AK175/'Future Year Scaling'!$G175</f>
        <v>682310163358527.13</v>
      </c>
      <c r="AJ21" s="4">
        <f>$E21*'Future Year Scaling'!AL175/'Future Year Scaling'!$G175</f>
        <v>694939184088728.5</v>
      </c>
      <c r="AK21" s="4">
        <f>$E21*'Future Year Scaling'!AM175/'Future Year Scaling'!$G175</f>
        <v>707568204818930</v>
      </c>
      <c r="AL21" s="4">
        <f>$E21*'Future Year Scaling'!AN175/'Future Year Scaling'!$G175</f>
        <v>720197225549131.38</v>
      </c>
      <c r="AM21" s="4">
        <f>$E21*'Future Year Scaling'!AO175/'Future Year Scaling'!$G175</f>
        <v>732826246279332.88</v>
      </c>
    </row>
    <row r="22" spans="1:39" x14ac:dyDescent="0.25">
      <c r="A22" s="4" t="s">
        <v>17</v>
      </c>
      <c r="B22" s="4" t="s">
        <v>195</v>
      </c>
      <c r="C22" s="88"/>
      <c r="D22" s="88"/>
      <c r="E22" s="4">
        <f>('Min. of Petr. &amp; NG'!C197)*('Start Year Fuel Use Adjustments'!E22*'IEA 2014 Actual'!$B$63)</f>
        <v>0</v>
      </c>
      <c r="F22" s="4">
        <f>$E22*'Future Year Scaling'!H176/'Future Year Scaling'!$G176</f>
        <v>0</v>
      </c>
      <c r="G22" s="4">
        <f>$E22*'Future Year Scaling'!I176/'Future Year Scaling'!$G176</f>
        <v>0</v>
      </c>
      <c r="H22" s="4">
        <f>$E22*'Future Year Scaling'!J176/'Future Year Scaling'!$G176</f>
        <v>0</v>
      </c>
      <c r="I22" s="4">
        <f>$E22*'Future Year Scaling'!K176/'Future Year Scaling'!$G176</f>
        <v>0</v>
      </c>
      <c r="J22" s="4">
        <f>$E22*'Future Year Scaling'!L176/'Future Year Scaling'!$G176</f>
        <v>0</v>
      </c>
      <c r="K22" s="4">
        <f>$E22*'Future Year Scaling'!M176/'Future Year Scaling'!$G176</f>
        <v>0</v>
      </c>
      <c r="L22" s="4">
        <f>$E22*'Future Year Scaling'!N176/'Future Year Scaling'!$G176</f>
        <v>0</v>
      </c>
      <c r="M22" s="4">
        <f>$E22*'Future Year Scaling'!O176/'Future Year Scaling'!$G176</f>
        <v>0</v>
      </c>
      <c r="N22" s="4">
        <f>$E22*'Future Year Scaling'!P176/'Future Year Scaling'!$G176</f>
        <v>0</v>
      </c>
      <c r="O22" s="4">
        <f>$E22*'Future Year Scaling'!Q176/'Future Year Scaling'!$G176</f>
        <v>0</v>
      </c>
      <c r="P22" s="4">
        <f>$E22*'Future Year Scaling'!R176/'Future Year Scaling'!$G176</f>
        <v>0</v>
      </c>
      <c r="Q22" s="4">
        <f>$E22*'Future Year Scaling'!S176/'Future Year Scaling'!$G176</f>
        <v>0</v>
      </c>
      <c r="R22" s="4">
        <f>$E22*'Future Year Scaling'!T176/'Future Year Scaling'!$G176</f>
        <v>0</v>
      </c>
      <c r="S22" s="4">
        <f>$E22*'Future Year Scaling'!U176/'Future Year Scaling'!$G176</f>
        <v>0</v>
      </c>
      <c r="T22" s="4">
        <f>$E22*'Future Year Scaling'!V176/'Future Year Scaling'!$G176</f>
        <v>0</v>
      </c>
      <c r="U22" s="4">
        <f>$E22*'Future Year Scaling'!W176/'Future Year Scaling'!$G176</f>
        <v>0</v>
      </c>
      <c r="V22" s="4">
        <f>$E22*'Future Year Scaling'!X176/'Future Year Scaling'!$G176</f>
        <v>0</v>
      </c>
      <c r="W22" s="4">
        <f>$E22*'Future Year Scaling'!Y176/'Future Year Scaling'!$G176</f>
        <v>0</v>
      </c>
      <c r="X22" s="4">
        <f>$E22*'Future Year Scaling'!Z176/'Future Year Scaling'!$G176</f>
        <v>0</v>
      </c>
      <c r="Y22" s="4">
        <f>$E22*'Future Year Scaling'!AA176/'Future Year Scaling'!$G176</f>
        <v>0</v>
      </c>
      <c r="Z22" s="4">
        <f>$E22*'Future Year Scaling'!AB176/'Future Year Scaling'!$G176</f>
        <v>0</v>
      </c>
      <c r="AA22" s="4">
        <f>$E22*'Future Year Scaling'!AC176/'Future Year Scaling'!$G176</f>
        <v>0</v>
      </c>
      <c r="AB22" s="4">
        <f>$E22*'Future Year Scaling'!AD176/'Future Year Scaling'!$G176</f>
        <v>0</v>
      </c>
      <c r="AC22" s="4">
        <f>$E22*'Future Year Scaling'!AE176/'Future Year Scaling'!$G176</f>
        <v>0</v>
      </c>
      <c r="AD22" s="4">
        <f>$E22*'Future Year Scaling'!AF176/'Future Year Scaling'!$G176</f>
        <v>0</v>
      </c>
      <c r="AE22" s="4">
        <f>$E22*'Future Year Scaling'!AG176/'Future Year Scaling'!$G176</f>
        <v>0</v>
      </c>
      <c r="AF22" s="4">
        <f>$E22*'Future Year Scaling'!AH176/'Future Year Scaling'!$G176</f>
        <v>0</v>
      </c>
      <c r="AG22" s="4">
        <f>$E22*'Future Year Scaling'!AI176/'Future Year Scaling'!$G176</f>
        <v>0</v>
      </c>
      <c r="AH22" s="4">
        <f>$E22*'Future Year Scaling'!AJ176/'Future Year Scaling'!$G176</f>
        <v>0</v>
      </c>
      <c r="AI22" s="4">
        <f>$E22*'Future Year Scaling'!AK176/'Future Year Scaling'!$G176</f>
        <v>0</v>
      </c>
      <c r="AJ22" s="4">
        <f>$E22*'Future Year Scaling'!AL176/'Future Year Scaling'!$G176</f>
        <v>0</v>
      </c>
      <c r="AK22" s="4">
        <f>$E22*'Future Year Scaling'!AM176/'Future Year Scaling'!$G176</f>
        <v>0</v>
      </c>
      <c r="AL22" s="4">
        <f>$E22*'Future Year Scaling'!AN176/'Future Year Scaling'!$G176</f>
        <v>0</v>
      </c>
      <c r="AM22" s="4">
        <f>$E22*'Future Year Scaling'!AO176/'Future Year Scaling'!$G176</f>
        <v>0</v>
      </c>
    </row>
    <row r="23" spans="1:39" x14ac:dyDescent="0.25">
      <c r="A23" s="4" t="s">
        <v>18</v>
      </c>
      <c r="B23" s="4" t="s">
        <v>195</v>
      </c>
      <c r="C23" s="88"/>
      <c r="D23" s="88"/>
      <c r="E23" s="4">
        <f>('Min. of Petr. &amp; NG'!C198)*('Start Year Fuel Use Adjustments'!E23*'IEA 2014 Actual'!$B$63)</f>
        <v>0</v>
      </c>
      <c r="F23" s="4">
        <f>$E23*'Future Year Scaling'!H177/'Future Year Scaling'!$G177</f>
        <v>0</v>
      </c>
      <c r="G23" s="4">
        <f>$E23*'Future Year Scaling'!I177/'Future Year Scaling'!$G177</f>
        <v>0</v>
      </c>
      <c r="H23" s="4">
        <f>$E23*'Future Year Scaling'!J177/'Future Year Scaling'!$G177</f>
        <v>0</v>
      </c>
      <c r="I23" s="4">
        <f>$E23*'Future Year Scaling'!K177/'Future Year Scaling'!$G177</f>
        <v>0</v>
      </c>
      <c r="J23" s="4">
        <f>$E23*'Future Year Scaling'!L177/'Future Year Scaling'!$G177</f>
        <v>0</v>
      </c>
      <c r="K23" s="4">
        <f>$E23*'Future Year Scaling'!M177/'Future Year Scaling'!$G177</f>
        <v>0</v>
      </c>
      <c r="L23" s="4">
        <f>$E23*'Future Year Scaling'!N177/'Future Year Scaling'!$G177</f>
        <v>0</v>
      </c>
      <c r="M23" s="4">
        <f>$E23*'Future Year Scaling'!O177/'Future Year Scaling'!$G177</f>
        <v>0</v>
      </c>
      <c r="N23" s="4">
        <f>$E23*'Future Year Scaling'!P177/'Future Year Scaling'!$G177</f>
        <v>0</v>
      </c>
      <c r="O23" s="4">
        <f>$E23*'Future Year Scaling'!Q177/'Future Year Scaling'!$G177</f>
        <v>0</v>
      </c>
      <c r="P23" s="4">
        <f>$E23*'Future Year Scaling'!R177/'Future Year Scaling'!$G177</f>
        <v>0</v>
      </c>
      <c r="Q23" s="4">
        <f>$E23*'Future Year Scaling'!S177/'Future Year Scaling'!$G177</f>
        <v>0</v>
      </c>
      <c r="R23" s="4">
        <f>$E23*'Future Year Scaling'!T177/'Future Year Scaling'!$G177</f>
        <v>0</v>
      </c>
      <c r="S23" s="4">
        <f>$E23*'Future Year Scaling'!U177/'Future Year Scaling'!$G177</f>
        <v>0</v>
      </c>
      <c r="T23" s="4">
        <f>$E23*'Future Year Scaling'!V177/'Future Year Scaling'!$G177</f>
        <v>0</v>
      </c>
      <c r="U23" s="4">
        <f>$E23*'Future Year Scaling'!W177/'Future Year Scaling'!$G177</f>
        <v>0</v>
      </c>
      <c r="V23" s="4">
        <f>$E23*'Future Year Scaling'!X177/'Future Year Scaling'!$G177</f>
        <v>0</v>
      </c>
      <c r="W23" s="4">
        <f>$E23*'Future Year Scaling'!Y177/'Future Year Scaling'!$G177</f>
        <v>0</v>
      </c>
      <c r="X23" s="4">
        <f>$E23*'Future Year Scaling'!Z177/'Future Year Scaling'!$G177</f>
        <v>0</v>
      </c>
      <c r="Y23" s="4">
        <f>$E23*'Future Year Scaling'!AA177/'Future Year Scaling'!$G177</f>
        <v>0</v>
      </c>
      <c r="Z23" s="4">
        <f>$E23*'Future Year Scaling'!AB177/'Future Year Scaling'!$G177</f>
        <v>0</v>
      </c>
      <c r="AA23" s="4">
        <f>$E23*'Future Year Scaling'!AC177/'Future Year Scaling'!$G177</f>
        <v>0</v>
      </c>
      <c r="AB23" s="4">
        <f>$E23*'Future Year Scaling'!AD177/'Future Year Scaling'!$G177</f>
        <v>0</v>
      </c>
      <c r="AC23" s="4">
        <f>$E23*'Future Year Scaling'!AE177/'Future Year Scaling'!$G177</f>
        <v>0</v>
      </c>
      <c r="AD23" s="4">
        <f>$E23*'Future Year Scaling'!AF177/'Future Year Scaling'!$G177</f>
        <v>0</v>
      </c>
      <c r="AE23" s="4">
        <f>$E23*'Future Year Scaling'!AG177/'Future Year Scaling'!$G177</f>
        <v>0</v>
      </c>
      <c r="AF23" s="4">
        <f>$E23*'Future Year Scaling'!AH177/'Future Year Scaling'!$G177</f>
        <v>0</v>
      </c>
      <c r="AG23" s="4">
        <f>$E23*'Future Year Scaling'!AI177/'Future Year Scaling'!$G177</f>
        <v>0</v>
      </c>
      <c r="AH23" s="4">
        <f>$E23*'Future Year Scaling'!AJ177/'Future Year Scaling'!$G177</f>
        <v>0</v>
      </c>
      <c r="AI23" s="4">
        <f>$E23*'Future Year Scaling'!AK177/'Future Year Scaling'!$G177</f>
        <v>0</v>
      </c>
      <c r="AJ23" s="4">
        <f>$E23*'Future Year Scaling'!AL177/'Future Year Scaling'!$G177</f>
        <v>0</v>
      </c>
      <c r="AK23" s="4">
        <f>$E23*'Future Year Scaling'!AM177/'Future Year Scaling'!$G177</f>
        <v>0</v>
      </c>
      <c r="AL23" s="4">
        <f>$E23*'Future Year Scaling'!AN177/'Future Year Scaling'!$G177</f>
        <v>0</v>
      </c>
      <c r="AM23" s="4">
        <f>$E23*'Future Year Scaling'!AO177/'Future Year Scaling'!$G177</f>
        <v>0</v>
      </c>
    </row>
    <row r="24" spans="1:39" x14ac:dyDescent="0.25">
      <c r="A24" s="4" t="s">
        <v>19</v>
      </c>
      <c r="B24" s="4" t="s">
        <v>195</v>
      </c>
      <c r="C24" s="88"/>
      <c r="D24" s="88"/>
      <c r="E24" s="4">
        <f>('Min. of Petr. &amp; NG'!C199)*('Start Year Fuel Use Adjustments'!E24*'IEA 2014 Actual'!$B$63)</f>
        <v>0</v>
      </c>
      <c r="F24" s="4">
        <f>$E24*'Future Year Scaling'!H178/'Future Year Scaling'!$G178</f>
        <v>0</v>
      </c>
      <c r="G24" s="4">
        <f>$E24*'Future Year Scaling'!I178/'Future Year Scaling'!$G178</f>
        <v>0</v>
      </c>
      <c r="H24" s="4">
        <f>$E24*'Future Year Scaling'!J178/'Future Year Scaling'!$G178</f>
        <v>0</v>
      </c>
      <c r="I24" s="4">
        <f>$E24*'Future Year Scaling'!K178/'Future Year Scaling'!$G178</f>
        <v>0</v>
      </c>
      <c r="J24" s="4">
        <f>$E24*'Future Year Scaling'!L178/'Future Year Scaling'!$G178</f>
        <v>0</v>
      </c>
      <c r="K24" s="4">
        <f>$E24*'Future Year Scaling'!M178/'Future Year Scaling'!$G178</f>
        <v>0</v>
      </c>
      <c r="L24" s="4">
        <f>$E24*'Future Year Scaling'!N178/'Future Year Scaling'!$G178</f>
        <v>0</v>
      </c>
      <c r="M24" s="4">
        <f>$E24*'Future Year Scaling'!O178/'Future Year Scaling'!$G178</f>
        <v>0</v>
      </c>
      <c r="N24" s="4">
        <f>$E24*'Future Year Scaling'!P178/'Future Year Scaling'!$G178</f>
        <v>0</v>
      </c>
      <c r="O24" s="4">
        <f>$E24*'Future Year Scaling'!Q178/'Future Year Scaling'!$G178</f>
        <v>0</v>
      </c>
      <c r="P24" s="4">
        <f>$E24*'Future Year Scaling'!R178/'Future Year Scaling'!$G178</f>
        <v>0</v>
      </c>
      <c r="Q24" s="4">
        <f>$E24*'Future Year Scaling'!S178/'Future Year Scaling'!$G178</f>
        <v>0</v>
      </c>
      <c r="R24" s="4">
        <f>$E24*'Future Year Scaling'!T178/'Future Year Scaling'!$G178</f>
        <v>0</v>
      </c>
      <c r="S24" s="4">
        <f>$E24*'Future Year Scaling'!U178/'Future Year Scaling'!$G178</f>
        <v>0</v>
      </c>
      <c r="T24" s="4">
        <f>$E24*'Future Year Scaling'!V178/'Future Year Scaling'!$G178</f>
        <v>0</v>
      </c>
      <c r="U24" s="4">
        <f>$E24*'Future Year Scaling'!W178/'Future Year Scaling'!$G178</f>
        <v>0</v>
      </c>
      <c r="V24" s="4">
        <f>$E24*'Future Year Scaling'!X178/'Future Year Scaling'!$G178</f>
        <v>0</v>
      </c>
      <c r="W24" s="4">
        <f>$E24*'Future Year Scaling'!Y178/'Future Year Scaling'!$G178</f>
        <v>0</v>
      </c>
      <c r="X24" s="4">
        <f>$E24*'Future Year Scaling'!Z178/'Future Year Scaling'!$G178</f>
        <v>0</v>
      </c>
      <c r="Y24" s="4">
        <f>$E24*'Future Year Scaling'!AA178/'Future Year Scaling'!$G178</f>
        <v>0</v>
      </c>
      <c r="Z24" s="4">
        <f>$E24*'Future Year Scaling'!AB178/'Future Year Scaling'!$G178</f>
        <v>0</v>
      </c>
      <c r="AA24" s="4">
        <f>$E24*'Future Year Scaling'!AC178/'Future Year Scaling'!$G178</f>
        <v>0</v>
      </c>
      <c r="AB24" s="4">
        <f>$E24*'Future Year Scaling'!AD178/'Future Year Scaling'!$G178</f>
        <v>0</v>
      </c>
      <c r="AC24" s="4">
        <f>$E24*'Future Year Scaling'!AE178/'Future Year Scaling'!$G178</f>
        <v>0</v>
      </c>
      <c r="AD24" s="4">
        <f>$E24*'Future Year Scaling'!AF178/'Future Year Scaling'!$G178</f>
        <v>0</v>
      </c>
      <c r="AE24" s="4">
        <f>$E24*'Future Year Scaling'!AG178/'Future Year Scaling'!$G178</f>
        <v>0</v>
      </c>
      <c r="AF24" s="4">
        <f>$E24*'Future Year Scaling'!AH178/'Future Year Scaling'!$G178</f>
        <v>0</v>
      </c>
      <c r="AG24" s="4">
        <f>$E24*'Future Year Scaling'!AI178/'Future Year Scaling'!$G178</f>
        <v>0</v>
      </c>
      <c r="AH24" s="4">
        <f>$E24*'Future Year Scaling'!AJ178/'Future Year Scaling'!$G178</f>
        <v>0</v>
      </c>
      <c r="AI24" s="4">
        <f>$E24*'Future Year Scaling'!AK178/'Future Year Scaling'!$G178</f>
        <v>0</v>
      </c>
      <c r="AJ24" s="4">
        <f>$E24*'Future Year Scaling'!AL178/'Future Year Scaling'!$G178</f>
        <v>0</v>
      </c>
      <c r="AK24" s="4">
        <f>$E24*'Future Year Scaling'!AM178/'Future Year Scaling'!$G178</f>
        <v>0</v>
      </c>
      <c r="AL24" s="4">
        <f>$E24*'Future Year Scaling'!AN178/'Future Year Scaling'!$G178</f>
        <v>0</v>
      </c>
      <c r="AM24" s="4">
        <f>$E24*'Future Year Scaling'!AO178/'Future Year Scaling'!$G178</f>
        <v>0</v>
      </c>
    </row>
    <row r="25" spans="1:39" x14ac:dyDescent="0.25">
      <c r="A25" s="4" t="s">
        <v>20</v>
      </c>
      <c r="B25" s="4" t="s">
        <v>195</v>
      </c>
      <c r="C25" s="88"/>
      <c r="D25" s="88"/>
      <c r="E25" s="4">
        <f>('Min. of Petr. &amp; NG'!C200)*('Start Year Fuel Use Adjustments'!E25*'IEA 2014 Actual'!$B$63)</f>
        <v>427622341729689</v>
      </c>
      <c r="F25" s="4">
        <f>$E25*'Future Year Scaling'!H179/'Future Year Scaling'!$G179</f>
        <v>437091122153703.63</v>
      </c>
      <c r="G25" s="4">
        <f>$E25*'Future Year Scaling'!I179/'Future Year Scaling'!$G179</f>
        <v>454806904882505</v>
      </c>
      <c r="H25" s="4">
        <f>$E25*'Future Year Scaling'!J179/'Future Year Scaling'!$G179</f>
        <v>472522687611306.38</v>
      </c>
      <c r="I25" s="4">
        <f>$E25*'Future Year Scaling'!K179/'Future Year Scaling'!$G179</f>
        <v>490238470340107.75</v>
      </c>
      <c r="J25" s="4">
        <f>$E25*'Future Year Scaling'!L179/'Future Year Scaling'!$G179</f>
        <v>507954253068909.13</v>
      </c>
      <c r="K25" s="4">
        <f>$E25*'Future Year Scaling'!M179/'Future Year Scaling'!$G179</f>
        <v>525670035797710.56</v>
      </c>
      <c r="L25" s="4">
        <f>$E25*'Future Year Scaling'!N179/'Future Year Scaling'!$G179</f>
        <v>548334019909384.06</v>
      </c>
      <c r="M25" s="4">
        <f>$E25*'Future Year Scaling'!O179/'Future Year Scaling'!$G179</f>
        <v>570998004021057.63</v>
      </c>
      <c r="N25" s="4">
        <f>$E25*'Future Year Scaling'!P179/'Future Year Scaling'!$G179</f>
        <v>593661988132731.13</v>
      </c>
      <c r="O25" s="4">
        <f>$E25*'Future Year Scaling'!Q179/'Future Year Scaling'!$G179</f>
        <v>616325972244404.63</v>
      </c>
      <c r="P25" s="4">
        <f>$E25*'Future Year Scaling'!R179/'Future Year Scaling'!$G179</f>
        <v>638989956356078.13</v>
      </c>
      <c r="Q25" s="4">
        <f>$E25*'Future Year Scaling'!S179/'Future Year Scaling'!$G179</f>
        <v>665197097013511.88</v>
      </c>
      <c r="R25" s="4">
        <f>$E25*'Future Year Scaling'!T179/'Future Year Scaling'!$G179</f>
        <v>691404237670945.75</v>
      </c>
      <c r="S25" s="4">
        <f>$E25*'Future Year Scaling'!U179/'Future Year Scaling'!$G179</f>
        <v>717611378328379.63</v>
      </c>
      <c r="T25" s="4">
        <f>$E25*'Future Year Scaling'!V179/'Future Year Scaling'!$G179</f>
        <v>743818518985813.38</v>
      </c>
      <c r="U25" s="4">
        <f>$E25*'Future Year Scaling'!W179/'Future Year Scaling'!$G179</f>
        <v>770025659643247.25</v>
      </c>
      <c r="V25" s="4">
        <f>$E25*'Future Year Scaling'!X179/'Future Year Scaling'!$G179</f>
        <v>808633848210841.88</v>
      </c>
      <c r="W25" s="4">
        <f>$E25*'Future Year Scaling'!Y179/'Future Year Scaling'!$G179</f>
        <v>847242036778436.75</v>
      </c>
      <c r="X25" s="4">
        <f>$E25*'Future Year Scaling'!Z179/'Future Year Scaling'!$G179</f>
        <v>885850225346031.38</v>
      </c>
      <c r="Y25" s="4">
        <f>$E25*'Future Year Scaling'!AA179/'Future Year Scaling'!$G179</f>
        <v>924458413913626.38</v>
      </c>
      <c r="Z25" s="4">
        <f>$E25*'Future Year Scaling'!AB179/'Future Year Scaling'!$G179</f>
        <v>963066602481221</v>
      </c>
      <c r="AA25" s="4">
        <f>$E25*'Future Year Scaling'!AC179/'Future Year Scaling'!$G179</f>
        <v>1013220594275517.6</v>
      </c>
      <c r="AB25" s="4">
        <f>$E25*'Future Year Scaling'!AD179/'Future Year Scaling'!$G179</f>
        <v>1063374586069814</v>
      </c>
      <c r="AC25" s="4">
        <f>$E25*'Future Year Scaling'!AE179/'Future Year Scaling'!$G179</f>
        <v>1113528577864110.4</v>
      </c>
      <c r="AD25" s="4">
        <f>$E25*'Future Year Scaling'!AF179/'Future Year Scaling'!$G179</f>
        <v>1163682569658406.8</v>
      </c>
      <c r="AE25" s="4">
        <f>$E25*'Future Year Scaling'!AG179/'Future Year Scaling'!$G179</f>
        <v>1213836561452703</v>
      </c>
      <c r="AF25" s="4">
        <f>$E25*'Future Year Scaling'!AH179/'Future Year Scaling'!$G179</f>
        <v>1256720973437594.8</v>
      </c>
      <c r="AG25" s="4">
        <f>$E25*'Future Year Scaling'!AI179/'Future Year Scaling'!$G179</f>
        <v>1299605385422486.5</v>
      </c>
      <c r="AH25" s="4">
        <f>$E25*'Future Year Scaling'!AJ179/'Future Year Scaling'!$G179</f>
        <v>1342489797407378</v>
      </c>
      <c r="AI25" s="4">
        <f>$E25*'Future Year Scaling'!AK179/'Future Year Scaling'!$G179</f>
        <v>1385374209392269.8</v>
      </c>
      <c r="AJ25" s="4">
        <f>$E25*'Future Year Scaling'!AL179/'Future Year Scaling'!$G179</f>
        <v>1428258621377161.5</v>
      </c>
      <c r="AK25" s="4">
        <f>$E25*'Future Year Scaling'!AM179/'Future Year Scaling'!$G179</f>
        <v>1471143033362053.3</v>
      </c>
      <c r="AL25" s="4">
        <f>$E25*'Future Year Scaling'!AN179/'Future Year Scaling'!$G179</f>
        <v>1514027445346945</v>
      </c>
      <c r="AM25" s="4">
        <f>$E25*'Future Year Scaling'!AO179/'Future Year Scaling'!$G179</f>
        <v>1556911857331836.5</v>
      </c>
    </row>
    <row r="26" spans="1:39" x14ac:dyDescent="0.25">
      <c r="A26" s="4" t="s">
        <v>13</v>
      </c>
      <c r="B26" s="4" t="s">
        <v>196</v>
      </c>
      <c r="C26" s="4">
        <f>0*'Start Year Fuel Use Adjustments'!C26</f>
        <v>0</v>
      </c>
      <c r="D26" s="4">
        <f t="shared" ref="D26:E32" si="1">C26</f>
        <v>0</v>
      </c>
      <c r="E26">
        <f t="shared" si="1"/>
        <v>0</v>
      </c>
      <c r="F26" s="4">
        <f t="shared" ref="F26:AM32" si="2">E26</f>
        <v>0</v>
      </c>
      <c r="G26" s="4">
        <f t="shared" si="2"/>
        <v>0</v>
      </c>
      <c r="H26" s="4">
        <f t="shared" si="2"/>
        <v>0</v>
      </c>
      <c r="I26" s="4">
        <f t="shared" si="2"/>
        <v>0</v>
      </c>
      <c r="J26" s="4">
        <f t="shared" si="2"/>
        <v>0</v>
      </c>
      <c r="K26" s="4">
        <f t="shared" si="2"/>
        <v>0</v>
      </c>
      <c r="L26" s="4">
        <f t="shared" si="2"/>
        <v>0</v>
      </c>
      <c r="M26" s="4">
        <f t="shared" si="2"/>
        <v>0</v>
      </c>
      <c r="N26" s="4">
        <f t="shared" si="2"/>
        <v>0</v>
      </c>
      <c r="O26" s="4">
        <f t="shared" si="2"/>
        <v>0</v>
      </c>
      <c r="P26" s="4">
        <f t="shared" si="2"/>
        <v>0</v>
      </c>
      <c r="Q26" s="4">
        <f t="shared" si="2"/>
        <v>0</v>
      </c>
      <c r="R26" s="4">
        <f t="shared" si="2"/>
        <v>0</v>
      </c>
      <c r="S26" s="4">
        <f t="shared" si="2"/>
        <v>0</v>
      </c>
      <c r="T26" s="4">
        <f t="shared" si="2"/>
        <v>0</v>
      </c>
      <c r="U26" s="4">
        <f t="shared" si="2"/>
        <v>0</v>
      </c>
      <c r="V26" s="4">
        <f t="shared" si="2"/>
        <v>0</v>
      </c>
      <c r="W26" s="4">
        <f t="shared" si="2"/>
        <v>0</v>
      </c>
      <c r="X26" s="4">
        <f t="shared" si="2"/>
        <v>0</v>
      </c>
      <c r="Y26" s="4">
        <f t="shared" si="2"/>
        <v>0</v>
      </c>
      <c r="Z26" s="4">
        <f t="shared" si="2"/>
        <v>0</v>
      </c>
      <c r="AA26" s="4">
        <f t="shared" si="2"/>
        <v>0</v>
      </c>
      <c r="AB26" s="4">
        <f t="shared" si="2"/>
        <v>0</v>
      </c>
      <c r="AC26" s="4">
        <f t="shared" si="2"/>
        <v>0</v>
      </c>
      <c r="AD26" s="4">
        <f t="shared" si="2"/>
        <v>0</v>
      </c>
      <c r="AE26" s="4">
        <f t="shared" si="2"/>
        <v>0</v>
      </c>
      <c r="AF26" s="4">
        <f t="shared" si="2"/>
        <v>0</v>
      </c>
      <c r="AG26" s="4">
        <f t="shared" si="2"/>
        <v>0</v>
      </c>
      <c r="AH26" s="4">
        <f t="shared" si="2"/>
        <v>0</v>
      </c>
      <c r="AI26" s="4">
        <f t="shared" si="2"/>
        <v>0</v>
      </c>
      <c r="AJ26" s="4">
        <f t="shared" si="2"/>
        <v>0</v>
      </c>
      <c r="AK26" s="4">
        <f t="shared" si="2"/>
        <v>0</v>
      </c>
      <c r="AL26" s="4">
        <f t="shared" si="2"/>
        <v>0</v>
      </c>
      <c r="AM26" s="4">
        <f t="shared" si="2"/>
        <v>0</v>
      </c>
    </row>
    <row r="27" spans="1:39" x14ac:dyDescent="0.25">
      <c r="A27" s="4" t="s">
        <v>14</v>
      </c>
      <c r="B27" s="4" t="s">
        <v>196</v>
      </c>
      <c r="C27" s="4">
        <f>0*'Start Year Fuel Use Adjustments'!C27</f>
        <v>0</v>
      </c>
      <c r="D27" s="4">
        <f t="shared" si="1"/>
        <v>0</v>
      </c>
      <c r="E27" s="4">
        <f t="shared" si="1"/>
        <v>0</v>
      </c>
      <c r="F27" s="4">
        <f t="shared" ref="F27:T27" si="3">E27</f>
        <v>0</v>
      </c>
      <c r="G27" s="4">
        <f t="shared" si="3"/>
        <v>0</v>
      </c>
      <c r="H27" s="4">
        <f t="shared" si="3"/>
        <v>0</v>
      </c>
      <c r="I27" s="4">
        <f t="shared" si="3"/>
        <v>0</v>
      </c>
      <c r="J27" s="4">
        <f t="shared" si="3"/>
        <v>0</v>
      </c>
      <c r="K27" s="4">
        <f t="shared" si="3"/>
        <v>0</v>
      </c>
      <c r="L27" s="4">
        <f t="shared" si="3"/>
        <v>0</v>
      </c>
      <c r="M27" s="4">
        <f t="shared" si="3"/>
        <v>0</v>
      </c>
      <c r="N27" s="4">
        <f t="shared" si="3"/>
        <v>0</v>
      </c>
      <c r="O27" s="4">
        <f t="shared" si="3"/>
        <v>0</v>
      </c>
      <c r="P27" s="4">
        <f t="shared" si="3"/>
        <v>0</v>
      </c>
      <c r="Q27" s="4">
        <f t="shared" si="3"/>
        <v>0</v>
      </c>
      <c r="R27" s="4">
        <f t="shared" si="3"/>
        <v>0</v>
      </c>
      <c r="S27" s="4">
        <f t="shared" si="3"/>
        <v>0</v>
      </c>
      <c r="T27" s="4">
        <f t="shared" si="3"/>
        <v>0</v>
      </c>
      <c r="U27" s="4">
        <f t="shared" si="2"/>
        <v>0</v>
      </c>
      <c r="V27" s="4">
        <f t="shared" si="2"/>
        <v>0</v>
      </c>
      <c r="W27" s="4">
        <f t="shared" si="2"/>
        <v>0</v>
      </c>
      <c r="X27" s="4">
        <f t="shared" si="2"/>
        <v>0</v>
      </c>
      <c r="Y27" s="4">
        <f t="shared" si="2"/>
        <v>0</v>
      </c>
      <c r="Z27" s="4">
        <f t="shared" si="2"/>
        <v>0</v>
      </c>
      <c r="AA27" s="4">
        <f t="shared" si="2"/>
        <v>0</v>
      </c>
      <c r="AB27" s="4">
        <f t="shared" si="2"/>
        <v>0</v>
      </c>
      <c r="AC27" s="4">
        <f t="shared" si="2"/>
        <v>0</v>
      </c>
      <c r="AD27" s="4">
        <f t="shared" si="2"/>
        <v>0</v>
      </c>
      <c r="AE27" s="4">
        <f t="shared" si="2"/>
        <v>0</v>
      </c>
      <c r="AF27" s="4">
        <f t="shared" si="2"/>
        <v>0</v>
      </c>
      <c r="AG27" s="4">
        <f t="shared" si="2"/>
        <v>0</v>
      </c>
      <c r="AH27" s="4">
        <f t="shared" si="2"/>
        <v>0</v>
      </c>
      <c r="AI27" s="4">
        <f t="shared" si="2"/>
        <v>0</v>
      </c>
      <c r="AJ27" s="4">
        <f t="shared" si="2"/>
        <v>0</v>
      </c>
      <c r="AK27" s="4">
        <f t="shared" si="2"/>
        <v>0</v>
      </c>
      <c r="AL27" s="4">
        <f t="shared" si="2"/>
        <v>0</v>
      </c>
      <c r="AM27" s="4">
        <f t="shared" si="2"/>
        <v>0</v>
      </c>
    </row>
    <row r="28" spans="1:39" x14ac:dyDescent="0.25">
      <c r="A28" s="4" t="s">
        <v>15</v>
      </c>
      <c r="B28" s="4" t="s">
        <v>196</v>
      </c>
      <c r="C28" s="4">
        <f>0*'Start Year Fuel Use Adjustments'!C28</f>
        <v>0</v>
      </c>
      <c r="D28" s="4">
        <f t="shared" si="1"/>
        <v>0</v>
      </c>
      <c r="E28" s="4">
        <f t="shared" si="1"/>
        <v>0</v>
      </c>
      <c r="F28" s="4">
        <f t="shared" si="2"/>
        <v>0</v>
      </c>
      <c r="G28" s="4">
        <f t="shared" si="2"/>
        <v>0</v>
      </c>
      <c r="H28" s="4">
        <f t="shared" si="2"/>
        <v>0</v>
      </c>
      <c r="I28" s="4">
        <f t="shared" si="2"/>
        <v>0</v>
      </c>
      <c r="J28" s="4">
        <f t="shared" si="2"/>
        <v>0</v>
      </c>
      <c r="K28" s="4">
        <f t="shared" si="2"/>
        <v>0</v>
      </c>
      <c r="L28" s="4">
        <f t="shared" si="2"/>
        <v>0</v>
      </c>
      <c r="M28" s="4">
        <f t="shared" si="2"/>
        <v>0</v>
      </c>
      <c r="N28" s="4">
        <f t="shared" si="2"/>
        <v>0</v>
      </c>
      <c r="O28" s="4">
        <f t="shared" si="2"/>
        <v>0</v>
      </c>
      <c r="P28" s="4">
        <f t="shared" si="2"/>
        <v>0</v>
      </c>
      <c r="Q28" s="4">
        <f t="shared" si="2"/>
        <v>0</v>
      </c>
      <c r="R28" s="4">
        <f t="shared" si="2"/>
        <v>0</v>
      </c>
      <c r="S28" s="4">
        <f t="shared" si="2"/>
        <v>0</v>
      </c>
      <c r="T28" s="4">
        <f t="shared" si="2"/>
        <v>0</v>
      </c>
      <c r="U28" s="4">
        <f t="shared" si="2"/>
        <v>0</v>
      </c>
      <c r="V28" s="4">
        <f t="shared" si="2"/>
        <v>0</v>
      </c>
      <c r="W28" s="4">
        <f t="shared" si="2"/>
        <v>0</v>
      </c>
      <c r="X28" s="4">
        <f t="shared" si="2"/>
        <v>0</v>
      </c>
      <c r="Y28" s="4">
        <f t="shared" si="2"/>
        <v>0</v>
      </c>
      <c r="Z28" s="4">
        <f t="shared" si="2"/>
        <v>0</v>
      </c>
      <c r="AA28" s="4">
        <f t="shared" si="2"/>
        <v>0</v>
      </c>
      <c r="AB28" s="4">
        <f t="shared" si="2"/>
        <v>0</v>
      </c>
      <c r="AC28" s="4">
        <f t="shared" si="2"/>
        <v>0</v>
      </c>
      <c r="AD28" s="4">
        <f t="shared" si="2"/>
        <v>0</v>
      </c>
      <c r="AE28" s="4">
        <f t="shared" si="2"/>
        <v>0</v>
      </c>
      <c r="AF28" s="4">
        <f t="shared" si="2"/>
        <v>0</v>
      </c>
      <c r="AG28" s="4">
        <f t="shared" si="2"/>
        <v>0</v>
      </c>
      <c r="AH28" s="4">
        <f t="shared" si="2"/>
        <v>0</v>
      </c>
      <c r="AI28" s="4">
        <f t="shared" si="2"/>
        <v>0</v>
      </c>
      <c r="AJ28" s="4">
        <f t="shared" si="2"/>
        <v>0</v>
      </c>
      <c r="AK28" s="4">
        <f t="shared" si="2"/>
        <v>0</v>
      </c>
      <c r="AL28" s="4">
        <f t="shared" si="2"/>
        <v>0</v>
      </c>
      <c r="AM28" s="4">
        <f t="shared" si="2"/>
        <v>0</v>
      </c>
    </row>
    <row r="29" spans="1:39" x14ac:dyDescent="0.25">
      <c r="A29" s="4" t="s">
        <v>16</v>
      </c>
      <c r="B29" s="4" t="s">
        <v>196</v>
      </c>
      <c r="C29" s="4">
        <f>0*'Start Year Fuel Use Adjustments'!C29</f>
        <v>0</v>
      </c>
      <c r="D29" s="4">
        <f t="shared" si="1"/>
        <v>0</v>
      </c>
      <c r="E29" s="4">
        <f t="shared" si="1"/>
        <v>0</v>
      </c>
      <c r="F29" s="4">
        <f t="shared" si="2"/>
        <v>0</v>
      </c>
      <c r="G29" s="4">
        <f t="shared" si="2"/>
        <v>0</v>
      </c>
      <c r="H29" s="4">
        <f t="shared" si="2"/>
        <v>0</v>
      </c>
      <c r="I29" s="4">
        <f t="shared" si="2"/>
        <v>0</v>
      </c>
      <c r="J29" s="4">
        <f t="shared" si="2"/>
        <v>0</v>
      </c>
      <c r="K29" s="4">
        <f t="shared" si="2"/>
        <v>0</v>
      </c>
      <c r="L29" s="4">
        <f t="shared" si="2"/>
        <v>0</v>
      </c>
      <c r="M29" s="4">
        <f t="shared" si="2"/>
        <v>0</v>
      </c>
      <c r="N29" s="4">
        <f t="shared" si="2"/>
        <v>0</v>
      </c>
      <c r="O29" s="4">
        <f t="shared" si="2"/>
        <v>0</v>
      </c>
      <c r="P29" s="4">
        <f t="shared" si="2"/>
        <v>0</v>
      </c>
      <c r="Q29" s="4">
        <f t="shared" si="2"/>
        <v>0</v>
      </c>
      <c r="R29" s="4">
        <f t="shared" si="2"/>
        <v>0</v>
      </c>
      <c r="S29" s="4">
        <f t="shared" si="2"/>
        <v>0</v>
      </c>
      <c r="T29" s="4">
        <f t="shared" si="2"/>
        <v>0</v>
      </c>
      <c r="U29" s="4">
        <f t="shared" si="2"/>
        <v>0</v>
      </c>
      <c r="V29" s="4">
        <f t="shared" si="2"/>
        <v>0</v>
      </c>
      <c r="W29" s="4">
        <f t="shared" si="2"/>
        <v>0</v>
      </c>
      <c r="X29" s="4">
        <f t="shared" si="2"/>
        <v>0</v>
      </c>
      <c r="Y29" s="4">
        <f t="shared" si="2"/>
        <v>0</v>
      </c>
      <c r="Z29" s="4">
        <f t="shared" si="2"/>
        <v>0</v>
      </c>
      <c r="AA29" s="4">
        <f t="shared" si="2"/>
        <v>0</v>
      </c>
      <c r="AB29" s="4">
        <f t="shared" si="2"/>
        <v>0</v>
      </c>
      <c r="AC29" s="4">
        <f t="shared" si="2"/>
        <v>0</v>
      </c>
      <c r="AD29" s="4">
        <f t="shared" si="2"/>
        <v>0</v>
      </c>
      <c r="AE29" s="4">
        <f t="shared" si="2"/>
        <v>0</v>
      </c>
      <c r="AF29" s="4">
        <f t="shared" si="2"/>
        <v>0</v>
      </c>
      <c r="AG29" s="4">
        <f t="shared" si="2"/>
        <v>0</v>
      </c>
      <c r="AH29" s="4">
        <f t="shared" si="2"/>
        <v>0</v>
      </c>
      <c r="AI29" s="4">
        <f t="shared" si="2"/>
        <v>0</v>
      </c>
      <c r="AJ29" s="4">
        <f t="shared" si="2"/>
        <v>0</v>
      </c>
      <c r="AK29" s="4">
        <f t="shared" si="2"/>
        <v>0</v>
      </c>
      <c r="AL29" s="4">
        <f t="shared" si="2"/>
        <v>0</v>
      </c>
      <c r="AM29" s="4">
        <f t="shared" si="2"/>
        <v>0</v>
      </c>
    </row>
    <row r="30" spans="1:39" x14ac:dyDescent="0.25">
      <c r="A30" s="4" t="s">
        <v>17</v>
      </c>
      <c r="B30" s="4" t="s">
        <v>196</v>
      </c>
      <c r="C30" s="4">
        <f>0*'Start Year Fuel Use Adjustments'!C30</f>
        <v>0</v>
      </c>
      <c r="D30" s="4">
        <f t="shared" si="1"/>
        <v>0</v>
      </c>
      <c r="E30" s="4">
        <f t="shared" si="1"/>
        <v>0</v>
      </c>
      <c r="F30" s="4">
        <f t="shared" si="2"/>
        <v>0</v>
      </c>
      <c r="G30" s="4">
        <f t="shared" si="2"/>
        <v>0</v>
      </c>
      <c r="H30" s="4">
        <f t="shared" si="2"/>
        <v>0</v>
      </c>
      <c r="I30" s="4">
        <f t="shared" si="2"/>
        <v>0</v>
      </c>
      <c r="J30" s="4">
        <f t="shared" si="2"/>
        <v>0</v>
      </c>
      <c r="K30" s="4">
        <f t="shared" si="2"/>
        <v>0</v>
      </c>
      <c r="L30" s="4">
        <f t="shared" si="2"/>
        <v>0</v>
      </c>
      <c r="M30" s="4">
        <f t="shared" si="2"/>
        <v>0</v>
      </c>
      <c r="N30" s="4">
        <f t="shared" si="2"/>
        <v>0</v>
      </c>
      <c r="O30" s="4">
        <f t="shared" si="2"/>
        <v>0</v>
      </c>
      <c r="P30" s="4">
        <f t="shared" si="2"/>
        <v>0</v>
      </c>
      <c r="Q30" s="4">
        <f t="shared" si="2"/>
        <v>0</v>
      </c>
      <c r="R30" s="4">
        <f t="shared" si="2"/>
        <v>0</v>
      </c>
      <c r="S30" s="4">
        <f t="shared" si="2"/>
        <v>0</v>
      </c>
      <c r="T30" s="4">
        <f t="shared" si="2"/>
        <v>0</v>
      </c>
      <c r="U30" s="4">
        <f t="shared" si="2"/>
        <v>0</v>
      </c>
      <c r="V30" s="4">
        <f t="shared" si="2"/>
        <v>0</v>
      </c>
      <c r="W30" s="4">
        <f t="shared" si="2"/>
        <v>0</v>
      </c>
      <c r="X30" s="4">
        <f t="shared" si="2"/>
        <v>0</v>
      </c>
      <c r="Y30" s="4">
        <f t="shared" si="2"/>
        <v>0</v>
      </c>
      <c r="Z30" s="4">
        <f t="shared" si="2"/>
        <v>0</v>
      </c>
      <c r="AA30" s="4">
        <f t="shared" si="2"/>
        <v>0</v>
      </c>
      <c r="AB30" s="4">
        <f t="shared" si="2"/>
        <v>0</v>
      </c>
      <c r="AC30" s="4">
        <f t="shared" si="2"/>
        <v>0</v>
      </c>
      <c r="AD30" s="4">
        <f t="shared" si="2"/>
        <v>0</v>
      </c>
      <c r="AE30" s="4">
        <f t="shared" si="2"/>
        <v>0</v>
      </c>
      <c r="AF30" s="4">
        <f t="shared" si="2"/>
        <v>0</v>
      </c>
      <c r="AG30" s="4">
        <f t="shared" si="2"/>
        <v>0</v>
      </c>
      <c r="AH30" s="4">
        <f t="shared" si="2"/>
        <v>0</v>
      </c>
      <c r="AI30" s="4">
        <f t="shared" si="2"/>
        <v>0</v>
      </c>
      <c r="AJ30" s="4">
        <f t="shared" si="2"/>
        <v>0</v>
      </c>
      <c r="AK30" s="4">
        <f t="shared" si="2"/>
        <v>0</v>
      </c>
      <c r="AL30" s="4">
        <f t="shared" si="2"/>
        <v>0</v>
      </c>
      <c r="AM30" s="4">
        <f t="shared" si="2"/>
        <v>0</v>
      </c>
    </row>
    <row r="31" spans="1:39" x14ac:dyDescent="0.25">
      <c r="A31" s="4" t="s">
        <v>18</v>
      </c>
      <c r="B31" s="4" t="s">
        <v>196</v>
      </c>
      <c r="C31" s="4">
        <f>0*'Start Year Fuel Use Adjustments'!C31</f>
        <v>0</v>
      </c>
      <c r="D31" s="4">
        <f t="shared" si="1"/>
        <v>0</v>
      </c>
      <c r="E31" s="4">
        <f t="shared" si="1"/>
        <v>0</v>
      </c>
      <c r="F31" s="4">
        <f t="shared" si="2"/>
        <v>0</v>
      </c>
      <c r="G31" s="4">
        <f t="shared" si="2"/>
        <v>0</v>
      </c>
      <c r="H31" s="4">
        <f t="shared" si="2"/>
        <v>0</v>
      </c>
      <c r="I31" s="4">
        <f t="shared" si="2"/>
        <v>0</v>
      </c>
      <c r="J31" s="4">
        <f t="shared" si="2"/>
        <v>0</v>
      </c>
      <c r="K31" s="4">
        <f t="shared" si="2"/>
        <v>0</v>
      </c>
      <c r="L31" s="4">
        <f t="shared" si="2"/>
        <v>0</v>
      </c>
      <c r="M31" s="4">
        <f t="shared" si="2"/>
        <v>0</v>
      </c>
      <c r="N31" s="4">
        <f t="shared" si="2"/>
        <v>0</v>
      </c>
      <c r="O31" s="4">
        <f t="shared" si="2"/>
        <v>0</v>
      </c>
      <c r="P31" s="4">
        <f t="shared" si="2"/>
        <v>0</v>
      </c>
      <c r="Q31" s="4">
        <f t="shared" si="2"/>
        <v>0</v>
      </c>
      <c r="R31" s="4">
        <f t="shared" si="2"/>
        <v>0</v>
      </c>
      <c r="S31" s="4">
        <f t="shared" si="2"/>
        <v>0</v>
      </c>
      <c r="T31" s="4">
        <f t="shared" si="2"/>
        <v>0</v>
      </c>
      <c r="U31" s="4">
        <f t="shared" si="2"/>
        <v>0</v>
      </c>
      <c r="V31" s="4">
        <f t="shared" si="2"/>
        <v>0</v>
      </c>
      <c r="W31" s="4">
        <f t="shared" si="2"/>
        <v>0</v>
      </c>
      <c r="X31" s="4">
        <f t="shared" si="2"/>
        <v>0</v>
      </c>
      <c r="Y31" s="4">
        <f t="shared" si="2"/>
        <v>0</v>
      </c>
      <c r="Z31" s="4">
        <f t="shared" si="2"/>
        <v>0</v>
      </c>
      <c r="AA31" s="4">
        <f t="shared" si="2"/>
        <v>0</v>
      </c>
      <c r="AB31" s="4">
        <f t="shared" si="2"/>
        <v>0</v>
      </c>
      <c r="AC31" s="4">
        <f t="shared" si="2"/>
        <v>0</v>
      </c>
      <c r="AD31" s="4">
        <f t="shared" si="2"/>
        <v>0</v>
      </c>
      <c r="AE31" s="4">
        <f t="shared" si="2"/>
        <v>0</v>
      </c>
      <c r="AF31" s="4">
        <f t="shared" si="2"/>
        <v>0</v>
      </c>
      <c r="AG31" s="4">
        <f t="shared" si="2"/>
        <v>0</v>
      </c>
      <c r="AH31" s="4">
        <f t="shared" si="2"/>
        <v>0</v>
      </c>
      <c r="AI31" s="4">
        <f t="shared" si="2"/>
        <v>0</v>
      </c>
      <c r="AJ31" s="4">
        <f t="shared" si="2"/>
        <v>0</v>
      </c>
      <c r="AK31" s="4">
        <f t="shared" si="2"/>
        <v>0</v>
      </c>
      <c r="AL31" s="4">
        <f t="shared" si="2"/>
        <v>0</v>
      </c>
      <c r="AM31" s="4">
        <f t="shared" si="2"/>
        <v>0</v>
      </c>
    </row>
    <row r="32" spans="1:39" s="89" customFormat="1" x14ac:dyDescent="0.25">
      <c r="A32" s="89" t="s">
        <v>19</v>
      </c>
      <c r="B32" s="89" t="s">
        <v>196</v>
      </c>
      <c r="C32" s="493">
        <f>'India Crop Residue Burning'!$B6*'Future Year Scaling'!E186</f>
        <v>1625845151382406.3</v>
      </c>
      <c r="D32" s="493">
        <f>'India Crop Residue Burning'!$B6*'Future Year Scaling'!F186</f>
        <v>1734075121362623.3</v>
      </c>
      <c r="E32" s="493">
        <f>'India Crop Residue Burning'!$B6*'Future Year Scaling'!G186</f>
        <v>1842305091342840.3</v>
      </c>
      <c r="F32" s="493">
        <f>'India Crop Residue Burning'!$B6*'Future Year Scaling'!H186</f>
        <v>1950535061323057.3</v>
      </c>
      <c r="G32" s="493">
        <f>'India Crop Residue Burning'!$B6*'Future Year Scaling'!I186</f>
        <v>2099350977179630</v>
      </c>
      <c r="H32" s="493">
        <f>'India Crop Residue Burning'!$B6*'Future Year Scaling'!J186</f>
        <v>2248166893036203</v>
      </c>
      <c r="I32" s="493">
        <f>'India Crop Residue Burning'!$B6*'Future Year Scaling'!K186</f>
        <v>2396982808892776</v>
      </c>
      <c r="J32" s="493">
        <f>'India Crop Residue Burning'!$B6*'Future Year Scaling'!L186</f>
        <v>2545798724749348.5</v>
      </c>
      <c r="K32" s="493">
        <f>'India Crop Residue Burning'!$B6*'Future Year Scaling'!M186</f>
        <v>2694614640605921.5</v>
      </c>
      <c r="L32" s="493">
        <f>'India Crop Residue Burning'!$B6*'Future Year Scaling'!N186</f>
        <v>2858444695952492</v>
      </c>
      <c r="M32" s="493">
        <f>'India Crop Residue Burning'!$B6*'Future Year Scaling'!O186</f>
        <v>3022274751299062.5</v>
      </c>
      <c r="N32" s="493">
        <f>'India Crop Residue Burning'!$B6*'Future Year Scaling'!P186</f>
        <v>3186104806645633.5</v>
      </c>
      <c r="O32" s="493">
        <f>'India Crop Residue Burning'!$B6*'Future Year Scaling'!Q186</f>
        <v>3349934861992203</v>
      </c>
      <c r="P32" s="493">
        <f>'India Crop Residue Burning'!$B6*'Future Year Scaling'!R186</f>
        <v>3513764917338773.5</v>
      </c>
      <c r="Q32" s="493">
        <f>'India Crop Residue Burning'!$B6*'Future Year Scaling'!S186</f>
        <v>3702371552584362</v>
      </c>
      <c r="R32" s="493">
        <f>'India Crop Residue Burning'!$B6*'Future Year Scaling'!T186</f>
        <v>3890978187829950.5</v>
      </c>
      <c r="S32" s="493">
        <f>'India Crop Residue Burning'!$B6*'Future Year Scaling'!U186</f>
        <v>4079584823075539</v>
      </c>
      <c r="T32" s="493">
        <f>'India Crop Residue Burning'!$B6*'Future Year Scaling'!V186</f>
        <v>4268191458321127.5</v>
      </c>
      <c r="U32" s="493">
        <f>'India Crop Residue Burning'!$B6*'Future Year Scaling'!W186</f>
        <v>4456798093566715</v>
      </c>
      <c r="V32" s="493">
        <f>'India Crop Residue Burning'!$B6*'Future Year Scaling'!X186</f>
        <v>4575850875450833</v>
      </c>
      <c r="W32" s="493">
        <f>'India Crop Residue Burning'!$B6*'Future Year Scaling'!Y186</f>
        <v>4694903657334951</v>
      </c>
      <c r="X32" s="493">
        <f>'India Crop Residue Burning'!$B6*'Future Year Scaling'!Z186</f>
        <v>4813956439219070</v>
      </c>
      <c r="Y32" s="493">
        <f>'India Crop Residue Burning'!$B6*'Future Year Scaling'!AA186</f>
        <v>4933009221103188</v>
      </c>
      <c r="Z32" s="493">
        <f>'India Crop Residue Burning'!$B6*'Future Year Scaling'!AB186</f>
        <v>5052062002987306</v>
      </c>
      <c r="AA32" s="493">
        <f>'India Crop Residue Burning'!$B6*'Future Year Scaling'!AC186</f>
        <v>5193495943978894</v>
      </c>
      <c r="AB32" s="493">
        <f>'India Crop Residue Burning'!$B6*'Future Year Scaling'!AD186</f>
        <v>5334929884970481</v>
      </c>
      <c r="AC32" s="493">
        <f>'India Crop Residue Burning'!$B6*'Future Year Scaling'!AE186</f>
        <v>5476363825962069</v>
      </c>
      <c r="AD32" s="493">
        <f>'India Crop Residue Burning'!$B6*'Future Year Scaling'!AF186</f>
        <v>5617797766953656</v>
      </c>
      <c r="AE32" s="493">
        <f>'India Crop Residue Burning'!$B6*'Future Year Scaling'!AG186</f>
        <v>5759231707945245</v>
      </c>
      <c r="AF32" s="493">
        <f>'India Crop Residue Burning'!$B6*'Future Year Scaling'!AH186</f>
        <v>5852511191621208</v>
      </c>
      <c r="AG32" s="493">
        <f>'India Crop Residue Burning'!$B6*'Future Year Scaling'!AI186</f>
        <v>5945790675297170</v>
      </c>
      <c r="AH32" s="493">
        <f>'India Crop Residue Burning'!$B6*'Future Year Scaling'!AJ186</f>
        <v>6039070158973135</v>
      </c>
      <c r="AI32" s="493">
        <f>'India Crop Residue Burning'!$B6*'Future Year Scaling'!AK186</f>
        <v>6132349642649097</v>
      </c>
      <c r="AJ32" s="493">
        <f>'India Crop Residue Burning'!$B6*'Future Year Scaling'!AL186</f>
        <v>6225629126325060</v>
      </c>
      <c r="AK32" s="493">
        <f>'India Crop Residue Burning'!$B6*'Future Year Scaling'!AM186</f>
        <v>6318908610001024</v>
      </c>
      <c r="AL32" s="493">
        <f>'India Crop Residue Burning'!$B6*'Future Year Scaling'!AN186</f>
        <v>6412188093676987</v>
      </c>
      <c r="AM32" s="493">
        <f>'India Crop Residue Burning'!$B6*'Future Year Scaling'!AO186</f>
        <v>6505467577352951</v>
      </c>
    </row>
    <row r="33" spans="1:39" x14ac:dyDescent="0.25">
      <c r="A33" s="4" t="s">
        <v>20</v>
      </c>
      <c r="B33" s="4" t="s">
        <v>196</v>
      </c>
      <c r="C33" s="4">
        <f>0*'Start Year Fuel Use Adjustments'!C33</f>
        <v>0</v>
      </c>
      <c r="D33" s="4">
        <f t="shared" ref="C33:E33" si="4">C33</f>
        <v>0</v>
      </c>
      <c r="E33" s="4">
        <f t="shared" si="4"/>
        <v>0</v>
      </c>
      <c r="F33" s="4">
        <f t="shared" ref="F33" si="5">E33</f>
        <v>0</v>
      </c>
      <c r="G33" s="4">
        <f t="shared" ref="G33" si="6">F33</f>
        <v>0</v>
      </c>
      <c r="H33" s="4">
        <f t="shared" ref="H33" si="7">G33</f>
        <v>0</v>
      </c>
      <c r="I33" s="4">
        <f t="shared" ref="I33" si="8">H33</f>
        <v>0</v>
      </c>
      <c r="J33" s="4">
        <f t="shared" ref="J33" si="9">I33</f>
        <v>0</v>
      </c>
      <c r="K33" s="4">
        <f t="shared" ref="K33" si="10">J33</f>
        <v>0</v>
      </c>
      <c r="L33" s="4">
        <f t="shared" ref="L33" si="11">K33</f>
        <v>0</v>
      </c>
      <c r="M33" s="4">
        <f t="shared" ref="M33" si="12">L33</f>
        <v>0</v>
      </c>
      <c r="N33" s="4">
        <f t="shared" ref="N33" si="13">M33</f>
        <v>0</v>
      </c>
      <c r="O33" s="4">
        <f t="shared" ref="O33" si="14">N33</f>
        <v>0</v>
      </c>
      <c r="P33" s="4">
        <f t="shared" ref="P33" si="15">O33</f>
        <v>0</v>
      </c>
      <c r="Q33" s="4">
        <f t="shared" ref="Q33" si="16">P33</f>
        <v>0</v>
      </c>
      <c r="R33" s="4">
        <f t="shared" ref="R33" si="17">Q33</f>
        <v>0</v>
      </c>
      <c r="S33" s="4">
        <f t="shared" ref="S33" si="18">R33</f>
        <v>0</v>
      </c>
      <c r="T33" s="4">
        <f t="shared" ref="T33" si="19">S33</f>
        <v>0</v>
      </c>
      <c r="U33" s="4">
        <f t="shared" ref="U33" si="20">T33</f>
        <v>0</v>
      </c>
      <c r="V33" s="4">
        <f t="shared" ref="V33" si="21">U33</f>
        <v>0</v>
      </c>
      <c r="W33" s="4">
        <f t="shared" ref="W33" si="22">V33</f>
        <v>0</v>
      </c>
      <c r="X33" s="4">
        <f t="shared" ref="X33" si="23">W33</f>
        <v>0</v>
      </c>
      <c r="Y33" s="4">
        <f t="shared" ref="Y33" si="24">X33</f>
        <v>0</v>
      </c>
      <c r="Z33" s="4">
        <f t="shared" ref="Z33" si="25">Y33</f>
        <v>0</v>
      </c>
      <c r="AA33" s="4">
        <f t="shared" ref="AA33" si="26">Z33</f>
        <v>0</v>
      </c>
      <c r="AB33" s="4">
        <f t="shared" ref="AB33" si="27">AA33</f>
        <v>0</v>
      </c>
      <c r="AC33" s="4">
        <f t="shared" ref="AC33" si="28">AB33</f>
        <v>0</v>
      </c>
      <c r="AD33" s="4">
        <f t="shared" ref="AD33" si="29">AC33</f>
        <v>0</v>
      </c>
      <c r="AE33" s="4">
        <f t="shared" ref="AE33" si="30">AD33</f>
        <v>0</v>
      </c>
      <c r="AF33" s="4">
        <f t="shared" ref="AF33" si="31">AE33</f>
        <v>0</v>
      </c>
      <c r="AG33" s="4">
        <f t="shared" ref="AG33" si="32">AF33</f>
        <v>0</v>
      </c>
      <c r="AH33" s="4">
        <f t="shared" ref="AH33" si="33">AG33</f>
        <v>0</v>
      </c>
      <c r="AI33" s="4">
        <f t="shared" ref="AI33" si="34">AH33</f>
        <v>0</v>
      </c>
      <c r="AJ33" s="4">
        <f t="shared" ref="AJ33" si="35">AI33</f>
        <v>0</v>
      </c>
      <c r="AK33" s="4">
        <f t="shared" ref="AK33" si="36">AJ33</f>
        <v>0</v>
      </c>
      <c r="AL33" s="4">
        <f t="shared" ref="AL33" si="37">AK33</f>
        <v>0</v>
      </c>
      <c r="AM33" s="4">
        <f t="shared" ref="AM33" si="38">AL33</f>
        <v>0</v>
      </c>
    </row>
    <row r="34" spans="1:39" x14ac:dyDescent="0.25">
      <c r="A34" s="4" t="s">
        <v>13</v>
      </c>
      <c r="B34" s="4" t="s">
        <v>197</v>
      </c>
      <c r="C34" s="88"/>
      <c r="D34" s="88"/>
      <c r="E34" s="4">
        <f>('Min. of Petr. &amp; NG'!B193)*('Start Year Fuel Use Adjustments'!E34*'IEA 2014 Actual'!$B$99)</f>
        <v>18457778162819.949</v>
      </c>
      <c r="F34" s="133">
        <f>$E34*'Future Year Scaling'!H188/'Future Year Scaling'!$G188</f>
        <v>18727453493120.887</v>
      </c>
      <c r="G34" s="133">
        <f>$E34*'Future Year Scaling'!I188/'Future Year Scaling'!$G188</f>
        <v>19836118739913.641</v>
      </c>
      <c r="H34" s="133">
        <f>$E34*'Future Year Scaling'!J188/'Future Year Scaling'!$G188</f>
        <v>20944783986706.398</v>
      </c>
      <c r="I34" s="133">
        <f>$E34*'Future Year Scaling'!K188/'Future Year Scaling'!$G188</f>
        <v>22053449233499.152</v>
      </c>
      <c r="J34" s="133">
        <f>$E34*'Future Year Scaling'!L188/'Future Year Scaling'!$G188</f>
        <v>23162114480291.91</v>
      </c>
      <c r="K34" s="133">
        <f>$E34*'Future Year Scaling'!M188/'Future Year Scaling'!$G188</f>
        <v>24270779727084.668</v>
      </c>
      <c r="L34" s="133">
        <f>$E34*'Future Year Scaling'!N188/'Future Year Scaling'!$G188</f>
        <v>25858867783301.32</v>
      </c>
      <c r="M34" s="133">
        <f>$E34*'Future Year Scaling'!O188/'Future Year Scaling'!$G188</f>
        <v>27446955839517.973</v>
      </c>
      <c r="N34" s="133">
        <f>$E34*'Future Year Scaling'!P188/'Future Year Scaling'!$G188</f>
        <v>29035043895734.625</v>
      </c>
      <c r="O34" s="133">
        <f>$E34*'Future Year Scaling'!Q188/'Future Year Scaling'!$G188</f>
        <v>30623131951951.273</v>
      </c>
      <c r="P34" s="133">
        <f>$E34*'Future Year Scaling'!R188/'Future Year Scaling'!$G188</f>
        <v>32211220008167.926</v>
      </c>
      <c r="Q34" s="133">
        <f>$E34*'Future Year Scaling'!S188/'Future Year Scaling'!$G188</f>
        <v>34338658724986.469</v>
      </c>
      <c r="R34" s="133">
        <f>$E34*'Future Year Scaling'!T188/'Future Year Scaling'!$G188</f>
        <v>36466097441804.992</v>
      </c>
      <c r="S34" s="133">
        <f>$E34*'Future Year Scaling'!U188/'Future Year Scaling'!$G188</f>
        <v>38593536158623.523</v>
      </c>
      <c r="T34" s="133">
        <f>$E34*'Future Year Scaling'!V188/'Future Year Scaling'!$G188</f>
        <v>40720974875442.055</v>
      </c>
      <c r="U34" s="133">
        <f>$E34*'Future Year Scaling'!W188/'Future Year Scaling'!$G188</f>
        <v>42848413592260.594</v>
      </c>
      <c r="V34" s="133">
        <f>$E34*'Future Year Scaling'!X188/'Future Year Scaling'!$G188</f>
        <v>45125671937024.094</v>
      </c>
      <c r="W34" s="133">
        <f>$E34*'Future Year Scaling'!Y188/'Future Year Scaling'!$G188</f>
        <v>47402930281787.594</v>
      </c>
      <c r="X34" s="133">
        <f>$E34*'Future Year Scaling'!Z188/'Future Year Scaling'!$G188</f>
        <v>49680188626551.094</v>
      </c>
      <c r="Y34" s="133">
        <f>$E34*'Future Year Scaling'!AA188/'Future Year Scaling'!$G188</f>
        <v>51957446971314.586</v>
      </c>
      <c r="Z34" s="133">
        <f>$E34*'Future Year Scaling'!AB188/'Future Year Scaling'!$G188</f>
        <v>54234705316078.094</v>
      </c>
      <c r="AA34" s="133">
        <f>$E34*'Future Year Scaling'!AC188/'Future Year Scaling'!$G188</f>
        <v>55882721223472.734</v>
      </c>
      <c r="AB34" s="133">
        <f>$E34*'Future Year Scaling'!AD188/'Future Year Scaling'!$G188</f>
        <v>57530737130867.375</v>
      </c>
      <c r="AC34" s="133">
        <f>$E34*'Future Year Scaling'!AE188/'Future Year Scaling'!$G188</f>
        <v>59178753038262.008</v>
      </c>
      <c r="AD34" s="133">
        <f>$E34*'Future Year Scaling'!AF188/'Future Year Scaling'!$G188</f>
        <v>60826768945656.648</v>
      </c>
      <c r="AE34" s="133">
        <f>$E34*'Future Year Scaling'!AG188/'Future Year Scaling'!$G188</f>
        <v>62474784853051.281</v>
      </c>
      <c r="AF34" s="133">
        <f>$E34*'Future Year Scaling'!AH188/'Future Year Scaling'!$G188</f>
        <v>63553486174255.047</v>
      </c>
      <c r="AG34" s="133">
        <f>$E34*'Future Year Scaling'!AI188/'Future Year Scaling'!$G188</f>
        <v>64632187495458.805</v>
      </c>
      <c r="AH34" s="133">
        <f>$E34*'Future Year Scaling'!AJ188/'Future Year Scaling'!$G188</f>
        <v>65710888816662.57</v>
      </c>
      <c r="AI34" s="133">
        <f>$E34*'Future Year Scaling'!AK188/'Future Year Scaling'!$G188</f>
        <v>66789590137866.328</v>
      </c>
      <c r="AJ34" s="133">
        <f>$E34*'Future Year Scaling'!AL188/'Future Year Scaling'!$G188</f>
        <v>67868291459070.102</v>
      </c>
      <c r="AK34" s="133">
        <f>$E34*'Future Year Scaling'!AM188/'Future Year Scaling'!$G188</f>
        <v>68946992780273.852</v>
      </c>
      <c r="AL34" s="133">
        <f>$E34*'Future Year Scaling'!AN188/'Future Year Scaling'!$G188</f>
        <v>70025694101477.609</v>
      </c>
      <c r="AM34" s="133">
        <f>$E34*'Future Year Scaling'!AO188/'Future Year Scaling'!$G188</f>
        <v>71104395422681.375</v>
      </c>
    </row>
    <row r="35" spans="1:39" x14ac:dyDescent="0.25">
      <c r="A35" s="4" t="s">
        <v>14</v>
      </c>
      <c r="B35" s="4" t="s">
        <v>197</v>
      </c>
      <c r="C35" s="88"/>
      <c r="D35" s="88"/>
      <c r="E35" s="4">
        <f>('Min. of Petr. &amp; NG'!B194)*('Start Year Fuel Use Adjustments'!E35*'IEA 2014 Actual'!$B$99)</f>
        <v>0</v>
      </c>
      <c r="F35" s="133">
        <f>$E35*'Future Year Scaling'!H189/'Future Year Scaling'!$G189</f>
        <v>0</v>
      </c>
      <c r="G35" s="133">
        <f>$E35*'Future Year Scaling'!I189/'Future Year Scaling'!$G189</f>
        <v>0</v>
      </c>
      <c r="H35" s="133">
        <f>$E35*'Future Year Scaling'!J189/'Future Year Scaling'!$G189</f>
        <v>0</v>
      </c>
      <c r="I35" s="133">
        <f>$E35*'Future Year Scaling'!K189/'Future Year Scaling'!$G189</f>
        <v>0</v>
      </c>
      <c r="J35" s="133">
        <f>$E35*'Future Year Scaling'!L189/'Future Year Scaling'!$G189</f>
        <v>0</v>
      </c>
      <c r="K35" s="133">
        <f>$E35*'Future Year Scaling'!M189/'Future Year Scaling'!$G189</f>
        <v>0</v>
      </c>
      <c r="L35" s="133">
        <f>$E35*'Future Year Scaling'!N189/'Future Year Scaling'!$G189</f>
        <v>0</v>
      </c>
      <c r="M35" s="133">
        <f>$E35*'Future Year Scaling'!O189/'Future Year Scaling'!$G189</f>
        <v>0</v>
      </c>
      <c r="N35" s="133">
        <f>$E35*'Future Year Scaling'!P189/'Future Year Scaling'!$G189</f>
        <v>0</v>
      </c>
      <c r="O35" s="133">
        <f>$E35*'Future Year Scaling'!Q189/'Future Year Scaling'!$G189</f>
        <v>0</v>
      </c>
      <c r="P35" s="133">
        <f>$E35*'Future Year Scaling'!R189/'Future Year Scaling'!$G189</f>
        <v>0</v>
      </c>
      <c r="Q35" s="133">
        <f>$E35*'Future Year Scaling'!S189/'Future Year Scaling'!$G189</f>
        <v>0</v>
      </c>
      <c r="R35" s="133">
        <f>$E35*'Future Year Scaling'!T189/'Future Year Scaling'!$G189</f>
        <v>0</v>
      </c>
      <c r="S35" s="133">
        <f>$E35*'Future Year Scaling'!U189/'Future Year Scaling'!$G189</f>
        <v>0</v>
      </c>
      <c r="T35" s="133">
        <f>$E35*'Future Year Scaling'!V189/'Future Year Scaling'!$G189</f>
        <v>0</v>
      </c>
      <c r="U35" s="133">
        <f>$E35*'Future Year Scaling'!W189/'Future Year Scaling'!$G189</f>
        <v>0</v>
      </c>
      <c r="V35" s="133">
        <f>$E35*'Future Year Scaling'!X189/'Future Year Scaling'!$G189</f>
        <v>0</v>
      </c>
      <c r="W35" s="133">
        <f>$E35*'Future Year Scaling'!Y189/'Future Year Scaling'!$G189</f>
        <v>0</v>
      </c>
      <c r="X35" s="133">
        <f>$E35*'Future Year Scaling'!Z189/'Future Year Scaling'!$G189</f>
        <v>0</v>
      </c>
      <c r="Y35" s="133">
        <f>$E35*'Future Year Scaling'!AA189/'Future Year Scaling'!$G189</f>
        <v>0</v>
      </c>
      <c r="Z35" s="133">
        <f>$E35*'Future Year Scaling'!AB189/'Future Year Scaling'!$G189</f>
        <v>0</v>
      </c>
      <c r="AA35" s="133">
        <f>$E35*'Future Year Scaling'!AC189/'Future Year Scaling'!$G189</f>
        <v>0</v>
      </c>
      <c r="AB35" s="133">
        <f>$E35*'Future Year Scaling'!AD189/'Future Year Scaling'!$G189</f>
        <v>0</v>
      </c>
      <c r="AC35" s="133">
        <f>$E35*'Future Year Scaling'!AE189/'Future Year Scaling'!$G189</f>
        <v>0</v>
      </c>
      <c r="AD35" s="133">
        <f>$E35*'Future Year Scaling'!AF189/'Future Year Scaling'!$G189</f>
        <v>0</v>
      </c>
      <c r="AE35" s="133">
        <f>$E35*'Future Year Scaling'!AG189/'Future Year Scaling'!$G189</f>
        <v>0</v>
      </c>
      <c r="AF35" s="133">
        <f>$E35*'Future Year Scaling'!AH189/'Future Year Scaling'!$G189</f>
        <v>0</v>
      </c>
      <c r="AG35" s="133">
        <f>$E35*'Future Year Scaling'!AI189/'Future Year Scaling'!$G189</f>
        <v>0</v>
      </c>
      <c r="AH35" s="133">
        <f>$E35*'Future Year Scaling'!AJ189/'Future Year Scaling'!$G189</f>
        <v>0</v>
      </c>
      <c r="AI35" s="133">
        <f>$E35*'Future Year Scaling'!AK189/'Future Year Scaling'!$G189</f>
        <v>0</v>
      </c>
      <c r="AJ35" s="133">
        <f>$E35*'Future Year Scaling'!AL189/'Future Year Scaling'!$G189</f>
        <v>0</v>
      </c>
      <c r="AK35" s="133">
        <f>$E35*'Future Year Scaling'!AM189/'Future Year Scaling'!$G189</f>
        <v>0</v>
      </c>
      <c r="AL35" s="133">
        <f>$E35*'Future Year Scaling'!AN189/'Future Year Scaling'!$G189</f>
        <v>0</v>
      </c>
      <c r="AM35" s="133">
        <f>$E35*'Future Year Scaling'!AO189/'Future Year Scaling'!$G189</f>
        <v>0</v>
      </c>
    </row>
    <row r="36" spans="1:39" x14ac:dyDescent="0.25">
      <c r="A36" s="4" t="s">
        <v>15</v>
      </c>
      <c r="B36" s="4" t="s">
        <v>197</v>
      </c>
      <c r="C36" s="88"/>
      <c r="D36" s="88"/>
      <c r="E36" s="4">
        <f>('Min. of Petr. &amp; NG'!B195)*('Start Year Fuel Use Adjustments'!E36*'IEA 2014 Actual'!$B$99)</f>
        <v>72259975551375.172</v>
      </c>
      <c r="F36" s="133">
        <f>$E36*'Future Year Scaling'!H190/'Future Year Scaling'!$G190</f>
        <v>77904937041571.875</v>
      </c>
      <c r="G36" s="133">
        <f>$E36*'Future Year Scaling'!I190/'Future Year Scaling'!$G190</f>
        <v>85929422555005.078</v>
      </c>
      <c r="H36" s="133">
        <f>$E36*'Future Year Scaling'!J190/'Future Year Scaling'!$G190</f>
        <v>93953908068438.266</v>
      </c>
      <c r="I36" s="133">
        <f>$E36*'Future Year Scaling'!K190/'Future Year Scaling'!$G190</f>
        <v>101978393581871.44</v>
      </c>
      <c r="J36" s="133">
        <f>$E36*'Future Year Scaling'!L190/'Future Year Scaling'!$G190</f>
        <v>110002879095304.64</v>
      </c>
      <c r="K36" s="133">
        <f>$E36*'Future Year Scaling'!M190/'Future Year Scaling'!$G190</f>
        <v>118027364608737.84</v>
      </c>
      <c r="L36" s="133">
        <f>$E36*'Future Year Scaling'!N190/'Future Year Scaling'!$G190</f>
        <v>127583514289248.2</v>
      </c>
      <c r="M36" s="133">
        <f>$E36*'Future Year Scaling'!O190/'Future Year Scaling'!$G190</f>
        <v>137139663969758.56</v>
      </c>
      <c r="N36" s="133">
        <f>$E36*'Future Year Scaling'!P190/'Future Year Scaling'!$G190</f>
        <v>146695813650268.88</v>
      </c>
      <c r="O36" s="133">
        <f>$E36*'Future Year Scaling'!Q190/'Future Year Scaling'!$G190</f>
        <v>156251963330779.25</v>
      </c>
      <c r="P36" s="133">
        <f>$E36*'Future Year Scaling'!R190/'Future Year Scaling'!$G190</f>
        <v>165808113011289.59</v>
      </c>
      <c r="Q36" s="133">
        <f>$E36*'Future Year Scaling'!S190/'Future Year Scaling'!$G190</f>
        <v>176952845673651.63</v>
      </c>
      <c r="R36" s="133">
        <f>$E36*'Future Year Scaling'!T190/'Future Year Scaling'!$G190</f>
        <v>188097578336013.63</v>
      </c>
      <c r="S36" s="133">
        <f>$E36*'Future Year Scaling'!U190/'Future Year Scaling'!$G190</f>
        <v>199242310998375.63</v>
      </c>
      <c r="T36" s="133">
        <f>$E36*'Future Year Scaling'!V190/'Future Year Scaling'!$G190</f>
        <v>210387043660737.69</v>
      </c>
      <c r="U36" s="133">
        <f>$E36*'Future Year Scaling'!W190/'Future Year Scaling'!$G190</f>
        <v>221531776323099.69</v>
      </c>
      <c r="V36" s="133">
        <f>$E36*'Future Year Scaling'!X190/'Future Year Scaling'!$G190</f>
        <v>232214577067173.94</v>
      </c>
      <c r="W36" s="133">
        <f>$E36*'Future Year Scaling'!Y190/'Future Year Scaling'!$G190</f>
        <v>242897377811248.22</v>
      </c>
      <c r="X36" s="133">
        <f>$E36*'Future Year Scaling'!Z190/'Future Year Scaling'!$G190</f>
        <v>253580178555322.41</v>
      </c>
      <c r="Y36" s="133">
        <f>$E36*'Future Year Scaling'!AA190/'Future Year Scaling'!$G190</f>
        <v>264262979299396.69</v>
      </c>
      <c r="Z36" s="133">
        <f>$E36*'Future Year Scaling'!AB190/'Future Year Scaling'!$G190</f>
        <v>274945780043470.94</v>
      </c>
      <c r="AA36" s="133">
        <f>$E36*'Future Year Scaling'!AC190/'Future Year Scaling'!$G190</f>
        <v>283804331872843.06</v>
      </c>
      <c r="AB36" s="133">
        <f>$E36*'Future Year Scaling'!AD190/'Future Year Scaling'!$G190</f>
        <v>292662883702215.19</v>
      </c>
      <c r="AC36" s="133">
        <f>$E36*'Future Year Scaling'!AE190/'Future Year Scaling'!$G190</f>
        <v>301521435531587.31</v>
      </c>
      <c r="AD36" s="133">
        <f>$E36*'Future Year Scaling'!AF190/'Future Year Scaling'!$G190</f>
        <v>310379987360959.44</v>
      </c>
      <c r="AE36" s="133">
        <f>$E36*'Future Year Scaling'!AG190/'Future Year Scaling'!$G190</f>
        <v>319238539190331.56</v>
      </c>
      <c r="AF36" s="133">
        <f>$E36*'Future Year Scaling'!AH190/'Future Year Scaling'!$G190</f>
        <v>325899269369229.06</v>
      </c>
      <c r="AG36" s="133">
        <f>$E36*'Future Year Scaling'!AI190/'Future Year Scaling'!$G190</f>
        <v>332559999548126.56</v>
      </c>
      <c r="AH36" s="133">
        <f>$E36*'Future Year Scaling'!AJ190/'Future Year Scaling'!$G190</f>
        <v>339220729727024</v>
      </c>
      <c r="AI36" s="133">
        <f>$E36*'Future Year Scaling'!AK190/'Future Year Scaling'!$G190</f>
        <v>345881459905921.5</v>
      </c>
      <c r="AJ36" s="133">
        <f>$E36*'Future Year Scaling'!AL190/'Future Year Scaling'!$G190</f>
        <v>352542190084819</v>
      </c>
      <c r="AK36" s="133">
        <f>$E36*'Future Year Scaling'!AM190/'Future Year Scaling'!$G190</f>
        <v>359202920263716.5</v>
      </c>
      <c r="AL36" s="133">
        <f>$E36*'Future Year Scaling'!AN190/'Future Year Scaling'!$G190</f>
        <v>365863650442613.88</v>
      </c>
      <c r="AM36" s="133">
        <f>$E36*'Future Year Scaling'!AO190/'Future Year Scaling'!$G190</f>
        <v>372524380621511.38</v>
      </c>
    </row>
    <row r="37" spans="1:39" x14ac:dyDescent="0.25">
      <c r="A37" s="4" t="s">
        <v>16</v>
      </c>
      <c r="B37" s="4" t="s">
        <v>197</v>
      </c>
      <c r="C37" s="88"/>
      <c r="D37" s="88"/>
      <c r="E37" s="4">
        <f>('Min. of Petr. &amp; NG'!B196)*('Start Year Fuel Use Adjustments'!E37*'IEA 2014 Actual'!$B$99)</f>
        <v>207567931850429.75</v>
      </c>
      <c r="F37" s="133">
        <f>$E37*'Future Year Scaling'!H191/'Future Year Scaling'!$G191</f>
        <v>211849628992947.53</v>
      </c>
      <c r="G37" s="133">
        <f>$E37*'Future Year Scaling'!I191/'Future Year Scaling'!$G191</f>
        <v>214135794854872.03</v>
      </c>
      <c r="H37" s="133">
        <f>$E37*'Future Year Scaling'!J191/'Future Year Scaling'!$G191</f>
        <v>216421960716796.63</v>
      </c>
      <c r="I37" s="133">
        <f>$E37*'Future Year Scaling'!K191/'Future Year Scaling'!$G191</f>
        <v>218708126578721.09</v>
      </c>
      <c r="J37" s="133">
        <f>$E37*'Future Year Scaling'!L191/'Future Year Scaling'!$G191</f>
        <v>220994292440645.63</v>
      </c>
      <c r="K37" s="133">
        <f>$E37*'Future Year Scaling'!M191/'Future Year Scaling'!$G191</f>
        <v>223280458302570.16</v>
      </c>
      <c r="L37" s="133">
        <f>$E37*'Future Year Scaling'!N191/'Future Year Scaling'!$G191</f>
        <v>224337828027619.75</v>
      </c>
      <c r="M37" s="133">
        <f>$E37*'Future Year Scaling'!O191/'Future Year Scaling'!$G191</f>
        <v>225395197752669.38</v>
      </c>
      <c r="N37" s="133">
        <f>$E37*'Future Year Scaling'!P191/'Future Year Scaling'!$G191</f>
        <v>226452567477719</v>
      </c>
      <c r="O37" s="133">
        <f>$E37*'Future Year Scaling'!Q191/'Future Year Scaling'!$G191</f>
        <v>227509937202768.63</v>
      </c>
      <c r="P37" s="133">
        <f>$E37*'Future Year Scaling'!R191/'Future Year Scaling'!$G191</f>
        <v>228567306927818.22</v>
      </c>
      <c r="Q37" s="133">
        <f>$E37*'Future Year Scaling'!S191/'Future Year Scaling'!$G191</f>
        <v>228772903275536.09</v>
      </c>
      <c r="R37" s="133">
        <f>$E37*'Future Year Scaling'!T191/'Future Year Scaling'!$G191</f>
        <v>228978499623254.03</v>
      </c>
      <c r="S37" s="133">
        <f>$E37*'Future Year Scaling'!U191/'Future Year Scaling'!$G191</f>
        <v>229184095970971.88</v>
      </c>
      <c r="T37" s="133">
        <f>$E37*'Future Year Scaling'!V191/'Future Year Scaling'!$G191</f>
        <v>229389692318689.75</v>
      </c>
      <c r="U37" s="133">
        <f>$E37*'Future Year Scaling'!W191/'Future Year Scaling'!$G191</f>
        <v>229595288666407.69</v>
      </c>
      <c r="V37" s="133">
        <f>$E37*'Future Year Scaling'!X191/'Future Year Scaling'!$G191</f>
        <v>229578381109716.47</v>
      </c>
      <c r="W37" s="133">
        <f>$E37*'Future Year Scaling'!Y191/'Future Year Scaling'!$G191</f>
        <v>229561473553025.28</v>
      </c>
      <c r="X37" s="133">
        <f>$E37*'Future Year Scaling'!Z191/'Future Year Scaling'!$G191</f>
        <v>229544565996334.06</v>
      </c>
      <c r="Y37" s="133">
        <f>$E37*'Future Year Scaling'!AA191/'Future Year Scaling'!$G191</f>
        <v>229527658439642.88</v>
      </c>
      <c r="Z37" s="133">
        <f>$E37*'Future Year Scaling'!AB191/'Future Year Scaling'!$G191</f>
        <v>229510750882951.66</v>
      </c>
      <c r="AA37" s="133">
        <f>$E37*'Future Year Scaling'!AC191/'Future Year Scaling'!$G191</f>
        <v>229446275277757.41</v>
      </c>
      <c r="AB37" s="133">
        <f>$E37*'Future Year Scaling'!AD191/'Future Year Scaling'!$G191</f>
        <v>229381799672563.09</v>
      </c>
      <c r="AC37" s="133">
        <f>$E37*'Future Year Scaling'!AE191/'Future Year Scaling'!$G191</f>
        <v>229317324067368.78</v>
      </c>
      <c r="AD37" s="133">
        <f>$E37*'Future Year Scaling'!AF191/'Future Year Scaling'!$G191</f>
        <v>229252848462174.53</v>
      </c>
      <c r="AE37" s="133">
        <f>$E37*'Future Year Scaling'!AG191/'Future Year Scaling'!$G191</f>
        <v>229188372856980.22</v>
      </c>
      <c r="AF37" s="133">
        <f>$E37*'Future Year Scaling'!AH191/'Future Year Scaling'!$G191</f>
        <v>228608522943117.38</v>
      </c>
      <c r="AG37" s="133">
        <f>$E37*'Future Year Scaling'!AI191/'Future Year Scaling'!$G191</f>
        <v>228028673029254.47</v>
      </c>
      <c r="AH37" s="133">
        <f>$E37*'Future Year Scaling'!AJ191/'Future Year Scaling'!$G191</f>
        <v>227448823115391.59</v>
      </c>
      <c r="AI37" s="133">
        <f>$E37*'Future Year Scaling'!AK191/'Future Year Scaling'!$G191</f>
        <v>226868973201528.75</v>
      </c>
      <c r="AJ37" s="133">
        <f>$E37*'Future Year Scaling'!AL191/'Future Year Scaling'!$G191</f>
        <v>226289123287665.84</v>
      </c>
      <c r="AK37" s="133">
        <f>$E37*'Future Year Scaling'!AM191/'Future Year Scaling'!$G191</f>
        <v>225709273373802.94</v>
      </c>
      <c r="AL37" s="133">
        <f>$E37*'Future Year Scaling'!AN191/'Future Year Scaling'!$G191</f>
        <v>225129423459940.03</v>
      </c>
      <c r="AM37" s="133">
        <f>$E37*'Future Year Scaling'!AO191/'Future Year Scaling'!$G191</f>
        <v>224549573546077.22</v>
      </c>
    </row>
    <row r="38" spans="1:39" x14ac:dyDescent="0.25">
      <c r="A38" s="4" t="s">
        <v>17</v>
      </c>
      <c r="B38" s="4" t="s">
        <v>197</v>
      </c>
      <c r="C38" s="88"/>
      <c r="D38" s="88"/>
      <c r="E38" s="4">
        <f>('Min. of Petr. &amp; NG'!B197)*('Start Year Fuel Use Adjustments'!E38*'IEA 2014 Actual'!$B$99)</f>
        <v>23655531666879.453</v>
      </c>
      <c r="F38" s="133">
        <f>$E38*'Future Year Scaling'!H192/'Future Year Scaling'!$G192</f>
        <v>24382736076168.699</v>
      </c>
      <c r="G38" s="133">
        <f>$E38*'Future Year Scaling'!I192/'Future Year Scaling'!$G192</f>
        <v>24953092475611.242</v>
      </c>
      <c r="H38" s="133">
        <f>$E38*'Future Year Scaling'!J192/'Future Year Scaling'!$G192</f>
        <v>25523448875053.781</v>
      </c>
      <c r="I38" s="133">
        <f>$E38*'Future Year Scaling'!K192/'Future Year Scaling'!$G192</f>
        <v>26093805274496.324</v>
      </c>
      <c r="J38" s="133">
        <f>$E38*'Future Year Scaling'!L192/'Future Year Scaling'!$G192</f>
        <v>26664161673938.867</v>
      </c>
      <c r="K38" s="133">
        <f>$E38*'Future Year Scaling'!M192/'Future Year Scaling'!$G192</f>
        <v>27234518073381.406</v>
      </c>
      <c r="L38" s="133">
        <f>$E38*'Future Year Scaling'!N192/'Future Year Scaling'!$G192</f>
        <v>27498307908123.586</v>
      </c>
      <c r="M38" s="133">
        <f>$E38*'Future Year Scaling'!O192/'Future Year Scaling'!$G192</f>
        <v>27762097742865.758</v>
      </c>
      <c r="N38" s="133">
        <f>$E38*'Future Year Scaling'!P192/'Future Year Scaling'!$G192</f>
        <v>28025887577607.938</v>
      </c>
      <c r="O38" s="133">
        <f>$E38*'Future Year Scaling'!Q192/'Future Year Scaling'!$G192</f>
        <v>28289677412350.113</v>
      </c>
      <c r="P38" s="133">
        <f>$E38*'Future Year Scaling'!R192/'Future Year Scaling'!$G192</f>
        <v>28553467247092.289</v>
      </c>
      <c r="Q38" s="133">
        <f>$E38*'Future Year Scaling'!S192/'Future Year Scaling'!$G192</f>
        <v>28510690517134.098</v>
      </c>
      <c r="R38" s="133">
        <f>$E38*'Future Year Scaling'!T192/'Future Year Scaling'!$G192</f>
        <v>28467913787175.91</v>
      </c>
      <c r="S38" s="133">
        <f>$E38*'Future Year Scaling'!U192/'Future Year Scaling'!$G192</f>
        <v>28425137057217.715</v>
      </c>
      <c r="T38" s="133">
        <f>$E38*'Future Year Scaling'!V192/'Future Year Scaling'!$G192</f>
        <v>28382360327259.527</v>
      </c>
      <c r="U38" s="133">
        <f>$E38*'Future Year Scaling'!W192/'Future Year Scaling'!$G192</f>
        <v>28339583597301.336</v>
      </c>
      <c r="V38" s="133">
        <f>$E38*'Future Year Scaling'!X192/'Future Year Scaling'!$G192</f>
        <v>28303936322336.176</v>
      </c>
      <c r="W38" s="133">
        <f>$E38*'Future Year Scaling'!Y192/'Future Year Scaling'!$G192</f>
        <v>28268289047371.016</v>
      </c>
      <c r="X38" s="133">
        <f>$E38*'Future Year Scaling'!Z192/'Future Year Scaling'!$G192</f>
        <v>28232641772405.859</v>
      </c>
      <c r="Y38" s="133">
        <f>$E38*'Future Year Scaling'!AA192/'Future Year Scaling'!$G192</f>
        <v>28196994497440.703</v>
      </c>
      <c r="Z38" s="133">
        <f>$E38*'Future Year Scaling'!AB192/'Future Year Scaling'!$G192</f>
        <v>28161347222475.543</v>
      </c>
      <c r="AA38" s="133">
        <f>$E38*'Future Year Scaling'!AC192/'Future Year Scaling'!$G192</f>
        <v>27184611888430.191</v>
      </c>
      <c r="AB38" s="133">
        <f>$E38*'Future Year Scaling'!AD192/'Future Year Scaling'!$G192</f>
        <v>26207876554384.832</v>
      </c>
      <c r="AC38" s="133">
        <f>$E38*'Future Year Scaling'!AE192/'Future Year Scaling'!$G192</f>
        <v>25231141220339.48</v>
      </c>
      <c r="AD38" s="133">
        <f>$E38*'Future Year Scaling'!AF192/'Future Year Scaling'!$G192</f>
        <v>24254405886294.125</v>
      </c>
      <c r="AE38" s="133">
        <f>$E38*'Future Year Scaling'!AG192/'Future Year Scaling'!$G192</f>
        <v>23277670552248.77</v>
      </c>
      <c r="AF38" s="133">
        <f>$E38*'Future Year Scaling'!AH192/'Future Year Scaling'!$G192</f>
        <v>22472042138036.176</v>
      </c>
      <c r="AG38" s="133">
        <f>$E38*'Future Year Scaling'!AI192/'Future Year Scaling'!$G192</f>
        <v>21666413723823.582</v>
      </c>
      <c r="AH38" s="133">
        <f>$E38*'Future Year Scaling'!AJ192/'Future Year Scaling'!$G192</f>
        <v>20860785309610.996</v>
      </c>
      <c r="AI38" s="133">
        <f>$E38*'Future Year Scaling'!AK192/'Future Year Scaling'!$G192</f>
        <v>20055156895398.402</v>
      </c>
      <c r="AJ38" s="133">
        <f>$E38*'Future Year Scaling'!AL192/'Future Year Scaling'!$G192</f>
        <v>19249528481185.813</v>
      </c>
      <c r="AK38" s="133">
        <f>$E38*'Future Year Scaling'!AM192/'Future Year Scaling'!$G192</f>
        <v>18443900066973.215</v>
      </c>
      <c r="AL38" s="133">
        <f>$E38*'Future Year Scaling'!AN192/'Future Year Scaling'!$G192</f>
        <v>17638271652760.629</v>
      </c>
      <c r="AM38" s="133">
        <f>$E38*'Future Year Scaling'!AO192/'Future Year Scaling'!$G192</f>
        <v>16832643238548.033</v>
      </c>
    </row>
    <row r="39" spans="1:39" x14ac:dyDescent="0.25">
      <c r="A39" s="4" t="s">
        <v>18</v>
      </c>
      <c r="B39" s="4" t="s">
        <v>197</v>
      </c>
      <c r="C39" s="88"/>
      <c r="D39" s="88"/>
      <c r="E39" s="4">
        <f>('Min. of Petr. &amp; NG'!B198)*('Start Year Fuel Use Adjustments'!E39*'IEA 2014 Actual'!$B$99)</f>
        <v>0</v>
      </c>
      <c r="F39" s="133">
        <f>$E39*'Future Year Scaling'!H193/'Future Year Scaling'!$G193</f>
        <v>0</v>
      </c>
      <c r="G39" s="133">
        <f>$E39*'Future Year Scaling'!I193/'Future Year Scaling'!$G193</f>
        <v>0</v>
      </c>
      <c r="H39" s="133">
        <f>$E39*'Future Year Scaling'!J193/'Future Year Scaling'!$G193</f>
        <v>0</v>
      </c>
      <c r="I39" s="133">
        <f>$E39*'Future Year Scaling'!K193/'Future Year Scaling'!$G193</f>
        <v>0</v>
      </c>
      <c r="J39" s="133">
        <f>$E39*'Future Year Scaling'!L193/'Future Year Scaling'!$G193</f>
        <v>0</v>
      </c>
      <c r="K39" s="133">
        <f>$E39*'Future Year Scaling'!M193/'Future Year Scaling'!$G193</f>
        <v>0</v>
      </c>
      <c r="L39" s="133">
        <f>$E39*'Future Year Scaling'!N193/'Future Year Scaling'!$G193</f>
        <v>0</v>
      </c>
      <c r="M39" s="133">
        <f>$E39*'Future Year Scaling'!O193/'Future Year Scaling'!$G193</f>
        <v>0</v>
      </c>
      <c r="N39" s="133">
        <f>$E39*'Future Year Scaling'!P193/'Future Year Scaling'!$G193</f>
        <v>0</v>
      </c>
      <c r="O39" s="133">
        <f>$E39*'Future Year Scaling'!Q193/'Future Year Scaling'!$G193</f>
        <v>0</v>
      </c>
      <c r="P39" s="133">
        <f>$E39*'Future Year Scaling'!R193/'Future Year Scaling'!$G193</f>
        <v>0</v>
      </c>
      <c r="Q39" s="133">
        <f>$E39*'Future Year Scaling'!S193/'Future Year Scaling'!$G193</f>
        <v>0</v>
      </c>
      <c r="R39" s="133">
        <f>$E39*'Future Year Scaling'!T193/'Future Year Scaling'!$G193</f>
        <v>0</v>
      </c>
      <c r="S39" s="133">
        <f>$E39*'Future Year Scaling'!U193/'Future Year Scaling'!$G193</f>
        <v>0</v>
      </c>
      <c r="T39" s="133">
        <f>$E39*'Future Year Scaling'!V193/'Future Year Scaling'!$G193</f>
        <v>0</v>
      </c>
      <c r="U39" s="133">
        <f>$E39*'Future Year Scaling'!W193/'Future Year Scaling'!$G193</f>
        <v>0</v>
      </c>
      <c r="V39" s="133">
        <f>$E39*'Future Year Scaling'!X193/'Future Year Scaling'!$G193</f>
        <v>0</v>
      </c>
      <c r="W39" s="133">
        <f>$E39*'Future Year Scaling'!Y193/'Future Year Scaling'!$G193</f>
        <v>0</v>
      </c>
      <c r="X39" s="133">
        <f>$E39*'Future Year Scaling'!Z193/'Future Year Scaling'!$G193</f>
        <v>0</v>
      </c>
      <c r="Y39" s="133">
        <f>$E39*'Future Year Scaling'!AA193/'Future Year Scaling'!$G193</f>
        <v>0</v>
      </c>
      <c r="Z39" s="133">
        <f>$E39*'Future Year Scaling'!AB193/'Future Year Scaling'!$G193</f>
        <v>0</v>
      </c>
      <c r="AA39" s="133">
        <f>$E39*'Future Year Scaling'!AC193/'Future Year Scaling'!$G193</f>
        <v>0</v>
      </c>
      <c r="AB39" s="133">
        <f>$E39*'Future Year Scaling'!AD193/'Future Year Scaling'!$G193</f>
        <v>0</v>
      </c>
      <c r="AC39" s="133">
        <f>$E39*'Future Year Scaling'!AE193/'Future Year Scaling'!$G193</f>
        <v>0</v>
      </c>
      <c r="AD39" s="133">
        <f>$E39*'Future Year Scaling'!AF193/'Future Year Scaling'!$G193</f>
        <v>0</v>
      </c>
      <c r="AE39" s="133">
        <f>$E39*'Future Year Scaling'!AG193/'Future Year Scaling'!$G193</f>
        <v>0</v>
      </c>
      <c r="AF39" s="133">
        <f>$E39*'Future Year Scaling'!AH193/'Future Year Scaling'!$G193</f>
        <v>0</v>
      </c>
      <c r="AG39" s="133">
        <f>$E39*'Future Year Scaling'!AI193/'Future Year Scaling'!$G193</f>
        <v>0</v>
      </c>
      <c r="AH39" s="133">
        <f>$E39*'Future Year Scaling'!AJ193/'Future Year Scaling'!$G193</f>
        <v>0</v>
      </c>
      <c r="AI39" s="133">
        <f>$E39*'Future Year Scaling'!AK193/'Future Year Scaling'!$G193</f>
        <v>0</v>
      </c>
      <c r="AJ39" s="133">
        <f>$E39*'Future Year Scaling'!AL193/'Future Year Scaling'!$G193</f>
        <v>0</v>
      </c>
      <c r="AK39" s="133">
        <f>$E39*'Future Year Scaling'!AM193/'Future Year Scaling'!$G193</f>
        <v>0</v>
      </c>
      <c r="AL39" s="133">
        <f>$E39*'Future Year Scaling'!AN193/'Future Year Scaling'!$G193</f>
        <v>0</v>
      </c>
      <c r="AM39" s="133">
        <f>$E39*'Future Year Scaling'!AO193/'Future Year Scaling'!$G193</f>
        <v>0</v>
      </c>
    </row>
    <row r="40" spans="1:39" x14ac:dyDescent="0.25">
      <c r="A40" s="4" t="s">
        <v>19</v>
      </c>
      <c r="B40" s="4" t="s">
        <v>197</v>
      </c>
      <c r="C40" s="88"/>
      <c r="D40" s="88"/>
      <c r="E40" s="4">
        <f>('Min. of Petr. &amp; NG'!B199)*('Start Year Fuel Use Adjustments'!E40*'IEA 2014 Actual'!$B$99)</f>
        <v>188913154899900.91</v>
      </c>
      <c r="F40" s="133">
        <f>$E40*'Future Year Scaling'!H194/'Future Year Scaling'!$G194</f>
        <v>199841898659809.5</v>
      </c>
      <c r="G40" s="133">
        <f>$E40*'Future Year Scaling'!I194/'Future Year Scaling'!$G194</f>
        <v>214648247686140.31</v>
      </c>
      <c r="H40" s="133">
        <f>$E40*'Future Year Scaling'!J194/'Future Year Scaling'!$G194</f>
        <v>229454596712471.19</v>
      </c>
      <c r="I40" s="133">
        <f>$E40*'Future Year Scaling'!K194/'Future Year Scaling'!$G194</f>
        <v>244260945738802</v>
      </c>
      <c r="J40" s="133">
        <f>$E40*'Future Year Scaling'!L194/'Future Year Scaling'!$G194</f>
        <v>259067294765132.88</v>
      </c>
      <c r="K40" s="133">
        <f>$E40*'Future Year Scaling'!M194/'Future Year Scaling'!$G194</f>
        <v>273873643791463.72</v>
      </c>
      <c r="L40" s="133">
        <f>$E40*'Future Year Scaling'!N194/'Future Year Scaling'!$G194</f>
        <v>292338625755257.56</v>
      </c>
      <c r="M40" s="133">
        <f>$E40*'Future Year Scaling'!O194/'Future Year Scaling'!$G194</f>
        <v>310803607719051.44</v>
      </c>
      <c r="N40" s="133">
        <f>$E40*'Future Year Scaling'!P194/'Future Year Scaling'!$G194</f>
        <v>329268589682845.38</v>
      </c>
      <c r="O40" s="133">
        <f>$E40*'Future Year Scaling'!Q194/'Future Year Scaling'!$G194</f>
        <v>347733571646639.19</v>
      </c>
      <c r="P40" s="133">
        <f>$E40*'Future Year Scaling'!R194/'Future Year Scaling'!$G194</f>
        <v>366198553610433.06</v>
      </c>
      <c r="Q40" s="133">
        <f>$E40*'Future Year Scaling'!S194/'Future Year Scaling'!$G194</f>
        <v>385015270823483.81</v>
      </c>
      <c r="R40" s="133">
        <f>$E40*'Future Year Scaling'!T194/'Future Year Scaling'!$G194</f>
        <v>403831988036534.5</v>
      </c>
      <c r="S40" s="133">
        <f>$E40*'Future Year Scaling'!U194/'Future Year Scaling'!$G194</f>
        <v>422648705249585.31</v>
      </c>
      <c r="T40" s="133">
        <f>$E40*'Future Year Scaling'!V194/'Future Year Scaling'!$G194</f>
        <v>441465422462636.06</v>
      </c>
      <c r="U40" s="133">
        <f>$E40*'Future Year Scaling'!W194/'Future Year Scaling'!$G194</f>
        <v>460282139675686.88</v>
      </c>
      <c r="V40" s="133">
        <f>$E40*'Future Year Scaling'!X194/'Future Year Scaling'!$G194</f>
        <v>466600246842350.94</v>
      </c>
      <c r="W40" s="133">
        <f>$E40*'Future Year Scaling'!Y194/'Future Year Scaling'!$G194</f>
        <v>472918354009015.19</v>
      </c>
      <c r="X40" s="133">
        <f>$E40*'Future Year Scaling'!Z194/'Future Year Scaling'!$G194</f>
        <v>479236461175679.38</v>
      </c>
      <c r="Y40" s="133">
        <f>$E40*'Future Year Scaling'!AA194/'Future Year Scaling'!$G194</f>
        <v>485554568342343.56</v>
      </c>
      <c r="Z40" s="133">
        <f>$E40*'Future Year Scaling'!AB194/'Future Year Scaling'!$G194</f>
        <v>491872675509007.81</v>
      </c>
      <c r="AA40" s="133">
        <f>$E40*'Future Year Scaling'!AC194/'Future Year Scaling'!$G194</f>
        <v>499511418815973.38</v>
      </c>
      <c r="AB40" s="133">
        <f>$E40*'Future Year Scaling'!AD194/'Future Year Scaling'!$G194</f>
        <v>507150162122938.94</v>
      </c>
      <c r="AC40" s="133">
        <f>$E40*'Future Year Scaling'!AE194/'Future Year Scaling'!$G194</f>
        <v>514788905429904.5</v>
      </c>
      <c r="AD40" s="133">
        <f>$E40*'Future Year Scaling'!AF194/'Future Year Scaling'!$G194</f>
        <v>522427648736870.06</v>
      </c>
      <c r="AE40" s="133">
        <f>$E40*'Future Year Scaling'!AG194/'Future Year Scaling'!$G194</f>
        <v>530066392043835.75</v>
      </c>
      <c r="AF40" s="133">
        <f>$E40*'Future Year Scaling'!AH194/'Future Year Scaling'!$G194</f>
        <v>535566289728227.63</v>
      </c>
      <c r="AG40" s="133">
        <f>$E40*'Future Year Scaling'!AI194/'Future Year Scaling'!$G194</f>
        <v>541066187412619.44</v>
      </c>
      <c r="AH40" s="133">
        <f>$E40*'Future Year Scaling'!AJ194/'Future Year Scaling'!$G194</f>
        <v>546566085097011.31</v>
      </c>
      <c r="AI40" s="133">
        <f>$E40*'Future Year Scaling'!AK194/'Future Year Scaling'!$G194</f>
        <v>552065982781403.19</v>
      </c>
      <c r="AJ40" s="133">
        <f>$E40*'Future Year Scaling'!AL194/'Future Year Scaling'!$G194</f>
        <v>557565880465795.06</v>
      </c>
      <c r="AK40" s="133">
        <f>$E40*'Future Year Scaling'!AM194/'Future Year Scaling'!$G194</f>
        <v>563065778150187</v>
      </c>
      <c r="AL40" s="133">
        <f>$E40*'Future Year Scaling'!AN194/'Future Year Scaling'!$G194</f>
        <v>568565675834578.88</v>
      </c>
      <c r="AM40" s="133">
        <f>$E40*'Future Year Scaling'!AO194/'Future Year Scaling'!$G194</f>
        <v>574065573518970.75</v>
      </c>
    </row>
    <row r="41" spans="1:39" x14ac:dyDescent="0.25">
      <c r="A41" s="4" t="s">
        <v>20</v>
      </c>
      <c r="B41" s="4" t="s">
        <v>197</v>
      </c>
      <c r="C41" s="88"/>
      <c r="D41" s="88"/>
      <c r="E41" s="4">
        <f>('Min. of Petr. &amp; NG'!B200)*('Start Year Fuel Use Adjustments'!E41*'IEA 2014 Actual'!$B$99)</f>
        <v>700877915369602.88</v>
      </c>
      <c r="F41" s="133">
        <f>$E41*'Future Year Scaling'!H195/'Future Year Scaling'!$G195</f>
        <v>714959089132063.88</v>
      </c>
      <c r="G41" s="133">
        <f>$E41*'Future Year Scaling'!I195/'Future Year Scaling'!$G195</f>
        <v>742120744105338.88</v>
      </c>
      <c r="H41" s="133">
        <f>$E41*'Future Year Scaling'!J195/'Future Year Scaling'!$G195</f>
        <v>769282399078614.13</v>
      </c>
      <c r="I41" s="133">
        <f>$E41*'Future Year Scaling'!K195/'Future Year Scaling'!$G195</f>
        <v>796444054051889.25</v>
      </c>
      <c r="J41" s="133">
        <f>$E41*'Future Year Scaling'!L195/'Future Year Scaling'!$G195</f>
        <v>823605709025164.38</v>
      </c>
      <c r="K41" s="133">
        <f>$E41*'Future Year Scaling'!M195/'Future Year Scaling'!$G195</f>
        <v>850767363998439.38</v>
      </c>
      <c r="L41" s="133">
        <f>$E41*'Future Year Scaling'!N195/'Future Year Scaling'!$G195</f>
        <v>885219778990856.88</v>
      </c>
      <c r="M41" s="133">
        <f>$E41*'Future Year Scaling'!O195/'Future Year Scaling'!$G195</f>
        <v>919672193983274.13</v>
      </c>
      <c r="N41" s="133">
        <f>$E41*'Future Year Scaling'!P195/'Future Year Scaling'!$G195</f>
        <v>954124608975691.75</v>
      </c>
      <c r="O41" s="133">
        <f>$E41*'Future Year Scaling'!Q195/'Future Year Scaling'!$G195</f>
        <v>988577023968109</v>
      </c>
      <c r="P41" s="133">
        <f>$E41*'Future Year Scaling'!R195/'Future Year Scaling'!$G195</f>
        <v>1023029438960526.3</v>
      </c>
      <c r="Q41" s="133">
        <f>$E41*'Future Year Scaling'!S195/'Future Year Scaling'!$G195</f>
        <v>1062199404553565</v>
      </c>
      <c r="R41" s="133">
        <f>$E41*'Future Year Scaling'!T195/'Future Year Scaling'!$G195</f>
        <v>1101369370146603.9</v>
      </c>
      <c r="S41" s="133">
        <f>$E41*'Future Year Scaling'!U195/'Future Year Scaling'!$G195</f>
        <v>1140539335739642.8</v>
      </c>
      <c r="T41" s="133">
        <f>$E41*'Future Year Scaling'!V195/'Future Year Scaling'!$G195</f>
        <v>1179709301332681.8</v>
      </c>
      <c r="U41" s="133">
        <f>$E41*'Future Year Scaling'!W195/'Future Year Scaling'!$G195</f>
        <v>1218879266925720.5</v>
      </c>
      <c r="V41" s="133">
        <f>$E41*'Future Year Scaling'!X195/'Future Year Scaling'!$G195</f>
        <v>1276562044724228.5</v>
      </c>
      <c r="W41" s="133">
        <f>$E41*'Future Year Scaling'!Y195/'Future Year Scaling'!$G195</f>
        <v>1334244822522736.3</v>
      </c>
      <c r="X41" s="133">
        <f>$E41*'Future Year Scaling'!Z195/'Future Year Scaling'!$G195</f>
        <v>1391927600321244.5</v>
      </c>
      <c r="Y41" s="133">
        <f>$E41*'Future Year Scaling'!AA195/'Future Year Scaling'!$G195</f>
        <v>1449610378119752</v>
      </c>
      <c r="Z41" s="133">
        <f>$E41*'Future Year Scaling'!AB195/'Future Year Scaling'!$G195</f>
        <v>1507293155918260.3</v>
      </c>
      <c r="AA41" s="133">
        <f>$E41*'Future Year Scaling'!AC195/'Future Year Scaling'!$G195</f>
        <v>1581523099838645</v>
      </c>
      <c r="AB41" s="133">
        <f>$E41*'Future Year Scaling'!AD195/'Future Year Scaling'!$G195</f>
        <v>1655753043759029.5</v>
      </c>
      <c r="AC41" s="133">
        <f>$E41*'Future Year Scaling'!AE195/'Future Year Scaling'!$G195</f>
        <v>1729982987679414.3</v>
      </c>
      <c r="AD41" s="133">
        <f>$E41*'Future Year Scaling'!AF195/'Future Year Scaling'!$G195</f>
        <v>1804212931599799.3</v>
      </c>
      <c r="AE41" s="133">
        <f>$E41*'Future Year Scaling'!AG195/'Future Year Scaling'!$G195</f>
        <v>1878442875520183.8</v>
      </c>
      <c r="AF41" s="133">
        <f>$E41*'Future Year Scaling'!AH195/'Future Year Scaling'!$G195</f>
        <v>1939806772347964.5</v>
      </c>
      <c r="AG41" s="133">
        <f>$E41*'Future Year Scaling'!AI195/'Future Year Scaling'!$G195</f>
        <v>2001170669175745.3</v>
      </c>
      <c r="AH41" s="133">
        <f>$E41*'Future Year Scaling'!AJ195/'Future Year Scaling'!$G195</f>
        <v>2062534566003526.3</v>
      </c>
      <c r="AI41" s="133">
        <f>$E41*'Future Year Scaling'!AK195/'Future Year Scaling'!$G195</f>
        <v>2123898462831307.3</v>
      </c>
      <c r="AJ41" s="133">
        <f>$E41*'Future Year Scaling'!AL195/'Future Year Scaling'!$G195</f>
        <v>2185262359659087.5</v>
      </c>
      <c r="AK41" s="133">
        <f>$E41*'Future Year Scaling'!AM195/'Future Year Scaling'!$G195</f>
        <v>2246626256486868.5</v>
      </c>
      <c r="AL41" s="133">
        <f>$E41*'Future Year Scaling'!AN195/'Future Year Scaling'!$G195</f>
        <v>2307990153314649</v>
      </c>
      <c r="AM41" s="133">
        <f>$E41*'Future Year Scaling'!AO195/'Future Year Scaling'!$G195</f>
        <v>2369354050142430</v>
      </c>
    </row>
    <row r="42" spans="1:39" x14ac:dyDescent="0.25">
      <c r="A42" s="4" t="s">
        <v>13</v>
      </c>
      <c r="B42" s="4" t="s">
        <v>198</v>
      </c>
      <c r="C42" s="88"/>
      <c r="D42" s="88"/>
      <c r="E42" s="4">
        <f>0*('Start Year Fuel Use Adjustments'!E42)</f>
        <v>0</v>
      </c>
      <c r="F42">
        <f t="shared" ref="F42:F49" si="39">E42</f>
        <v>0</v>
      </c>
      <c r="G42" s="4">
        <f t="shared" ref="G42:AM49" si="40">F42</f>
        <v>0</v>
      </c>
      <c r="H42" s="4">
        <f t="shared" si="40"/>
        <v>0</v>
      </c>
      <c r="I42" s="4">
        <f t="shared" si="40"/>
        <v>0</v>
      </c>
      <c r="J42" s="4">
        <f t="shared" si="40"/>
        <v>0</v>
      </c>
      <c r="K42" s="4">
        <f t="shared" si="40"/>
        <v>0</v>
      </c>
      <c r="L42" s="4">
        <f t="shared" si="40"/>
        <v>0</v>
      </c>
      <c r="M42" s="4">
        <f t="shared" si="40"/>
        <v>0</v>
      </c>
      <c r="N42" s="4">
        <f t="shared" si="40"/>
        <v>0</v>
      </c>
      <c r="O42" s="4">
        <f t="shared" si="40"/>
        <v>0</v>
      </c>
      <c r="P42" s="4">
        <f t="shared" si="40"/>
        <v>0</v>
      </c>
      <c r="Q42" s="4">
        <f t="shared" si="40"/>
        <v>0</v>
      </c>
      <c r="R42" s="4">
        <f t="shared" si="40"/>
        <v>0</v>
      </c>
      <c r="S42" s="4">
        <f t="shared" si="40"/>
        <v>0</v>
      </c>
      <c r="T42" s="4">
        <f t="shared" si="40"/>
        <v>0</v>
      </c>
      <c r="U42" s="4">
        <f t="shared" si="40"/>
        <v>0</v>
      </c>
      <c r="V42" s="4">
        <f t="shared" si="40"/>
        <v>0</v>
      </c>
      <c r="W42" s="4">
        <f t="shared" si="40"/>
        <v>0</v>
      </c>
      <c r="X42" s="4">
        <f t="shared" si="40"/>
        <v>0</v>
      </c>
      <c r="Y42" s="4">
        <f t="shared" si="40"/>
        <v>0</v>
      </c>
      <c r="Z42" s="4">
        <f t="shared" si="40"/>
        <v>0</v>
      </c>
      <c r="AA42" s="4">
        <f t="shared" si="40"/>
        <v>0</v>
      </c>
      <c r="AB42" s="4">
        <f t="shared" si="40"/>
        <v>0</v>
      </c>
      <c r="AC42" s="4">
        <f t="shared" si="40"/>
        <v>0</v>
      </c>
      <c r="AD42" s="4">
        <f t="shared" si="40"/>
        <v>0</v>
      </c>
      <c r="AE42" s="4">
        <f t="shared" si="40"/>
        <v>0</v>
      </c>
      <c r="AF42" s="4">
        <f t="shared" si="40"/>
        <v>0</v>
      </c>
      <c r="AG42" s="4">
        <f t="shared" si="40"/>
        <v>0</v>
      </c>
      <c r="AH42" s="4">
        <f t="shared" si="40"/>
        <v>0</v>
      </c>
      <c r="AI42" s="4">
        <f t="shared" si="40"/>
        <v>0</v>
      </c>
      <c r="AJ42" s="4">
        <f t="shared" si="40"/>
        <v>0</v>
      </c>
      <c r="AK42" s="4">
        <f t="shared" si="40"/>
        <v>0</v>
      </c>
      <c r="AL42" s="4">
        <f t="shared" si="40"/>
        <v>0</v>
      </c>
      <c r="AM42" s="4">
        <f t="shared" si="40"/>
        <v>0</v>
      </c>
    </row>
    <row r="43" spans="1:39" x14ac:dyDescent="0.25">
      <c r="A43" s="4" t="s">
        <v>14</v>
      </c>
      <c r="B43" s="4" t="s">
        <v>198</v>
      </c>
      <c r="C43" s="88"/>
      <c r="D43" s="88"/>
      <c r="E43" s="4">
        <f>0*('Start Year Fuel Use Adjustments'!E43)</f>
        <v>0</v>
      </c>
      <c r="F43" s="4">
        <f t="shared" si="39"/>
        <v>0</v>
      </c>
      <c r="G43" s="4">
        <f t="shared" ref="G43:U43" si="41">F43</f>
        <v>0</v>
      </c>
      <c r="H43" s="4">
        <f t="shared" si="41"/>
        <v>0</v>
      </c>
      <c r="I43" s="4">
        <f t="shared" si="41"/>
        <v>0</v>
      </c>
      <c r="J43" s="4">
        <f t="shared" si="41"/>
        <v>0</v>
      </c>
      <c r="K43" s="4">
        <f t="shared" si="41"/>
        <v>0</v>
      </c>
      <c r="L43" s="4">
        <f t="shared" si="41"/>
        <v>0</v>
      </c>
      <c r="M43" s="4">
        <f t="shared" si="41"/>
        <v>0</v>
      </c>
      <c r="N43" s="4">
        <f t="shared" si="41"/>
        <v>0</v>
      </c>
      <c r="O43" s="4">
        <f t="shared" si="41"/>
        <v>0</v>
      </c>
      <c r="P43" s="4">
        <f t="shared" si="41"/>
        <v>0</v>
      </c>
      <c r="Q43" s="4">
        <f t="shared" si="41"/>
        <v>0</v>
      </c>
      <c r="R43" s="4">
        <f t="shared" si="41"/>
        <v>0</v>
      </c>
      <c r="S43" s="4">
        <f t="shared" si="41"/>
        <v>0</v>
      </c>
      <c r="T43" s="4">
        <f t="shared" si="41"/>
        <v>0</v>
      </c>
      <c r="U43" s="4">
        <f t="shared" si="41"/>
        <v>0</v>
      </c>
      <c r="V43" s="4">
        <f t="shared" si="40"/>
        <v>0</v>
      </c>
      <c r="W43" s="4">
        <f t="shared" si="40"/>
        <v>0</v>
      </c>
      <c r="X43" s="4">
        <f t="shared" si="40"/>
        <v>0</v>
      </c>
      <c r="Y43" s="4">
        <f t="shared" si="40"/>
        <v>0</v>
      </c>
      <c r="Z43" s="4">
        <f t="shared" si="40"/>
        <v>0</v>
      </c>
      <c r="AA43" s="4">
        <f t="shared" si="40"/>
        <v>0</v>
      </c>
      <c r="AB43" s="4">
        <f t="shared" si="40"/>
        <v>0</v>
      </c>
      <c r="AC43" s="4">
        <f t="shared" si="40"/>
        <v>0</v>
      </c>
      <c r="AD43" s="4">
        <f t="shared" si="40"/>
        <v>0</v>
      </c>
      <c r="AE43" s="4">
        <f t="shared" si="40"/>
        <v>0</v>
      </c>
      <c r="AF43" s="4">
        <f t="shared" si="40"/>
        <v>0</v>
      </c>
      <c r="AG43" s="4">
        <f t="shared" si="40"/>
        <v>0</v>
      </c>
      <c r="AH43" s="4">
        <f t="shared" si="40"/>
        <v>0</v>
      </c>
      <c r="AI43" s="4">
        <f t="shared" si="40"/>
        <v>0</v>
      </c>
      <c r="AJ43" s="4">
        <f t="shared" si="40"/>
        <v>0</v>
      </c>
      <c r="AK43" s="4">
        <f t="shared" si="40"/>
        <v>0</v>
      </c>
      <c r="AL43" s="4">
        <f t="shared" si="40"/>
        <v>0</v>
      </c>
      <c r="AM43" s="4">
        <f t="shared" si="40"/>
        <v>0</v>
      </c>
    </row>
    <row r="44" spans="1:39" x14ac:dyDescent="0.25">
      <c r="A44" s="4" t="s">
        <v>15</v>
      </c>
      <c r="B44" s="4" t="s">
        <v>198</v>
      </c>
      <c r="C44" s="88"/>
      <c r="D44" s="88"/>
      <c r="E44" s="4">
        <f>0*('Start Year Fuel Use Adjustments'!E44)</f>
        <v>0</v>
      </c>
      <c r="F44" s="4">
        <f t="shared" si="39"/>
        <v>0</v>
      </c>
      <c r="G44" s="4">
        <f t="shared" si="40"/>
        <v>0</v>
      </c>
      <c r="H44" s="4">
        <f t="shared" si="40"/>
        <v>0</v>
      </c>
      <c r="I44" s="4">
        <f t="shared" si="40"/>
        <v>0</v>
      </c>
      <c r="J44" s="4">
        <f t="shared" si="40"/>
        <v>0</v>
      </c>
      <c r="K44" s="4">
        <f t="shared" si="40"/>
        <v>0</v>
      </c>
      <c r="L44" s="4">
        <f t="shared" si="40"/>
        <v>0</v>
      </c>
      <c r="M44" s="4">
        <f t="shared" si="40"/>
        <v>0</v>
      </c>
      <c r="N44" s="4">
        <f t="shared" si="40"/>
        <v>0</v>
      </c>
      <c r="O44" s="4">
        <f t="shared" si="40"/>
        <v>0</v>
      </c>
      <c r="P44" s="4">
        <f t="shared" si="40"/>
        <v>0</v>
      </c>
      <c r="Q44" s="4">
        <f t="shared" si="40"/>
        <v>0</v>
      </c>
      <c r="R44" s="4">
        <f t="shared" si="40"/>
        <v>0</v>
      </c>
      <c r="S44" s="4">
        <f t="shared" si="40"/>
        <v>0</v>
      </c>
      <c r="T44" s="4">
        <f t="shared" si="40"/>
        <v>0</v>
      </c>
      <c r="U44" s="4">
        <f t="shared" si="40"/>
        <v>0</v>
      </c>
      <c r="V44" s="4">
        <f t="shared" si="40"/>
        <v>0</v>
      </c>
      <c r="W44" s="4">
        <f t="shared" si="40"/>
        <v>0</v>
      </c>
      <c r="X44" s="4">
        <f t="shared" si="40"/>
        <v>0</v>
      </c>
      <c r="Y44" s="4">
        <f t="shared" si="40"/>
        <v>0</v>
      </c>
      <c r="Z44" s="4">
        <f t="shared" si="40"/>
        <v>0</v>
      </c>
      <c r="AA44" s="4">
        <f t="shared" si="40"/>
        <v>0</v>
      </c>
      <c r="AB44" s="4">
        <f t="shared" si="40"/>
        <v>0</v>
      </c>
      <c r="AC44" s="4">
        <f t="shared" si="40"/>
        <v>0</v>
      </c>
      <c r="AD44" s="4">
        <f t="shared" si="40"/>
        <v>0</v>
      </c>
      <c r="AE44" s="4">
        <f t="shared" si="40"/>
        <v>0</v>
      </c>
      <c r="AF44" s="4">
        <f t="shared" si="40"/>
        <v>0</v>
      </c>
      <c r="AG44" s="4">
        <f t="shared" si="40"/>
        <v>0</v>
      </c>
      <c r="AH44" s="4">
        <f t="shared" si="40"/>
        <v>0</v>
      </c>
      <c r="AI44" s="4">
        <f t="shared" si="40"/>
        <v>0</v>
      </c>
      <c r="AJ44" s="4">
        <f t="shared" si="40"/>
        <v>0</v>
      </c>
      <c r="AK44" s="4">
        <f t="shared" si="40"/>
        <v>0</v>
      </c>
      <c r="AL44" s="4">
        <f t="shared" si="40"/>
        <v>0</v>
      </c>
      <c r="AM44" s="4">
        <f t="shared" si="40"/>
        <v>0</v>
      </c>
    </row>
    <row r="45" spans="1:39" x14ac:dyDescent="0.25">
      <c r="A45" s="4" t="s">
        <v>16</v>
      </c>
      <c r="B45" s="4" t="s">
        <v>198</v>
      </c>
      <c r="C45" s="88"/>
      <c r="D45" s="88"/>
      <c r="E45" s="4">
        <f>0*('Start Year Fuel Use Adjustments'!E45)</f>
        <v>0</v>
      </c>
      <c r="F45" s="4">
        <f t="shared" si="39"/>
        <v>0</v>
      </c>
      <c r="G45" s="4">
        <f t="shared" si="40"/>
        <v>0</v>
      </c>
      <c r="H45" s="4">
        <f t="shared" si="40"/>
        <v>0</v>
      </c>
      <c r="I45" s="4">
        <f t="shared" si="40"/>
        <v>0</v>
      </c>
      <c r="J45" s="4">
        <f t="shared" si="40"/>
        <v>0</v>
      </c>
      <c r="K45" s="4">
        <f t="shared" si="40"/>
        <v>0</v>
      </c>
      <c r="L45" s="4">
        <f t="shared" si="40"/>
        <v>0</v>
      </c>
      <c r="M45" s="4">
        <f t="shared" si="40"/>
        <v>0</v>
      </c>
      <c r="N45" s="4">
        <f t="shared" si="40"/>
        <v>0</v>
      </c>
      <c r="O45" s="4">
        <f t="shared" si="40"/>
        <v>0</v>
      </c>
      <c r="P45" s="4">
        <f t="shared" si="40"/>
        <v>0</v>
      </c>
      <c r="Q45" s="4">
        <f t="shared" si="40"/>
        <v>0</v>
      </c>
      <c r="R45" s="4">
        <f t="shared" si="40"/>
        <v>0</v>
      </c>
      <c r="S45" s="4">
        <f t="shared" si="40"/>
        <v>0</v>
      </c>
      <c r="T45" s="4">
        <f t="shared" si="40"/>
        <v>0</v>
      </c>
      <c r="U45" s="4">
        <f t="shared" si="40"/>
        <v>0</v>
      </c>
      <c r="V45" s="4">
        <f t="shared" si="40"/>
        <v>0</v>
      </c>
      <c r="W45" s="4">
        <f t="shared" si="40"/>
        <v>0</v>
      </c>
      <c r="X45" s="4">
        <f t="shared" si="40"/>
        <v>0</v>
      </c>
      <c r="Y45" s="4">
        <f t="shared" si="40"/>
        <v>0</v>
      </c>
      <c r="Z45" s="4">
        <f t="shared" si="40"/>
        <v>0</v>
      </c>
      <c r="AA45" s="4">
        <f t="shared" si="40"/>
        <v>0</v>
      </c>
      <c r="AB45" s="4">
        <f t="shared" si="40"/>
        <v>0</v>
      </c>
      <c r="AC45" s="4">
        <f t="shared" si="40"/>
        <v>0</v>
      </c>
      <c r="AD45" s="4">
        <f t="shared" si="40"/>
        <v>0</v>
      </c>
      <c r="AE45" s="4">
        <f t="shared" si="40"/>
        <v>0</v>
      </c>
      <c r="AF45" s="4">
        <f t="shared" si="40"/>
        <v>0</v>
      </c>
      <c r="AG45" s="4">
        <f t="shared" si="40"/>
        <v>0</v>
      </c>
      <c r="AH45" s="4">
        <f t="shared" si="40"/>
        <v>0</v>
      </c>
      <c r="AI45" s="4">
        <f t="shared" si="40"/>
        <v>0</v>
      </c>
      <c r="AJ45" s="4">
        <f t="shared" si="40"/>
        <v>0</v>
      </c>
      <c r="AK45" s="4">
        <f t="shared" si="40"/>
        <v>0</v>
      </c>
      <c r="AL45" s="4">
        <f t="shared" si="40"/>
        <v>0</v>
      </c>
      <c r="AM45" s="4">
        <f t="shared" si="40"/>
        <v>0</v>
      </c>
    </row>
    <row r="46" spans="1:39" x14ac:dyDescent="0.25">
      <c r="A46" s="4" t="s">
        <v>17</v>
      </c>
      <c r="B46" s="4" t="s">
        <v>198</v>
      </c>
      <c r="C46" s="88"/>
      <c r="D46" s="88"/>
      <c r="E46" s="4">
        <f>0*('Start Year Fuel Use Adjustments'!E46)</f>
        <v>0</v>
      </c>
      <c r="F46" s="4">
        <f t="shared" si="39"/>
        <v>0</v>
      </c>
      <c r="G46" s="4">
        <f t="shared" si="40"/>
        <v>0</v>
      </c>
      <c r="H46" s="4">
        <f t="shared" si="40"/>
        <v>0</v>
      </c>
      <c r="I46" s="4">
        <f t="shared" si="40"/>
        <v>0</v>
      </c>
      <c r="J46" s="4">
        <f t="shared" si="40"/>
        <v>0</v>
      </c>
      <c r="K46" s="4">
        <f t="shared" si="40"/>
        <v>0</v>
      </c>
      <c r="L46" s="4">
        <f t="shared" si="40"/>
        <v>0</v>
      </c>
      <c r="M46" s="4">
        <f t="shared" si="40"/>
        <v>0</v>
      </c>
      <c r="N46" s="4">
        <f t="shared" si="40"/>
        <v>0</v>
      </c>
      <c r="O46" s="4">
        <f t="shared" si="40"/>
        <v>0</v>
      </c>
      <c r="P46" s="4">
        <f t="shared" si="40"/>
        <v>0</v>
      </c>
      <c r="Q46" s="4">
        <f t="shared" si="40"/>
        <v>0</v>
      </c>
      <c r="R46" s="4">
        <f t="shared" si="40"/>
        <v>0</v>
      </c>
      <c r="S46" s="4">
        <f t="shared" si="40"/>
        <v>0</v>
      </c>
      <c r="T46" s="4">
        <f t="shared" si="40"/>
        <v>0</v>
      </c>
      <c r="U46" s="4">
        <f t="shared" si="40"/>
        <v>0</v>
      </c>
      <c r="V46" s="4">
        <f t="shared" si="40"/>
        <v>0</v>
      </c>
      <c r="W46" s="4">
        <f t="shared" si="40"/>
        <v>0</v>
      </c>
      <c r="X46" s="4">
        <f t="shared" si="40"/>
        <v>0</v>
      </c>
      <c r="Y46" s="4">
        <f t="shared" si="40"/>
        <v>0</v>
      </c>
      <c r="Z46" s="4">
        <f t="shared" si="40"/>
        <v>0</v>
      </c>
      <c r="AA46" s="4">
        <f t="shared" si="40"/>
        <v>0</v>
      </c>
      <c r="AB46" s="4">
        <f t="shared" si="40"/>
        <v>0</v>
      </c>
      <c r="AC46" s="4">
        <f t="shared" si="40"/>
        <v>0</v>
      </c>
      <c r="AD46" s="4">
        <f t="shared" si="40"/>
        <v>0</v>
      </c>
      <c r="AE46" s="4">
        <f t="shared" si="40"/>
        <v>0</v>
      </c>
      <c r="AF46" s="4">
        <f t="shared" si="40"/>
        <v>0</v>
      </c>
      <c r="AG46" s="4">
        <f t="shared" si="40"/>
        <v>0</v>
      </c>
      <c r="AH46" s="4">
        <f t="shared" si="40"/>
        <v>0</v>
      </c>
      <c r="AI46" s="4">
        <f t="shared" si="40"/>
        <v>0</v>
      </c>
      <c r="AJ46" s="4">
        <f t="shared" si="40"/>
        <v>0</v>
      </c>
      <c r="AK46" s="4">
        <f t="shared" si="40"/>
        <v>0</v>
      </c>
      <c r="AL46" s="4">
        <f t="shared" si="40"/>
        <v>0</v>
      </c>
      <c r="AM46" s="4">
        <f t="shared" si="40"/>
        <v>0</v>
      </c>
    </row>
    <row r="47" spans="1:39" x14ac:dyDescent="0.25">
      <c r="A47" s="4" t="s">
        <v>18</v>
      </c>
      <c r="B47" s="4" t="s">
        <v>198</v>
      </c>
      <c r="C47" s="88"/>
      <c r="D47" s="88"/>
      <c r="E47" s="4">
        <f>0*('Start Year Fuel Use Adjustments'!E47)</f>
        <v>0</v>
      </c>
      <c r="F47" s="4">
        <f t="shared" si="39"/>
        <v>0</v>
      </c>
      <c r="G47" s="4">
        <f t="shared" si="40"/>
        <v>0</v>
      </c>
      <c r="H47" s="4">
        <f t="shared" si="40"/>
        <v>0</v>
      </c>
      <c r="I47" s="4">
        <f t="shared" si="40"/>
        <v>0</v>
      </c>
      <c r="J47" s="4">
        <f t="shared" si="40"/>
        <v>0</v>
      </c>
      <c r="K47" s="4">
        <f t="shared" si="40"/>
        <v>0</v>
      </c>
      <c r="L47" s="4">
        <f t="shared" si="40"/>
        <v>0</v>
      </c>
      <c r="M47" s="4">
        <f t="shared" si="40"/>
        <v>0</v>
      </c>
      <c r="N47" s="4">
        <f t="shared" si="40"/>
        <v>0</v>
      </c>
      <c r="O47" s="4">
        <f t="shared" si="40"/>
        <v>0</v>
      </c>
      <c r="P47" s="4">
        <f t="shared" si="40"/>
        <v>0</v>
      </c>
      <c r="Q47" s="4">
        <f t="shared" si="40"/>
        <v>0</v>
      </c>
      <c r="R47" s="4">
        <f t="shared" si="40"/>
        <v>0</v>
      </c>
      <c r="S47" s="4">
        <f t="shared" si="40"/>
        <v>0</v>
      </c>
      <c r="T47" s="4">
        <f t="shared" si="40"/>
        <v>0</v>
      </c>
      <c r="U47" s="4">
        <f t="shared" si="40"/>
        <v>0</v>
      </c>
      <c r="V47" s="4">
        <f t="shared" si="40"/>
        <v>0</v>
      </c>
      <c r="W47" s="4">
        <f t="shared" si="40"/>
        <v>0</v>
      </c>
      <c r="X47" s="4">
        <f t="shared" si="40"/>
        <v>0</v>
      </c>
      <c r="Y47" s="4">
        <f t="shared" si="40"/>
        <v>0</v>
      </c>
      <c r="Z47" s="4">
        <f t="shared" si="40"/>
        <v>0</v>
      </c>
      <c r="AA47" s="4">
        <f t="shared" si="40"/>
        <v>0</v>
      </c>
      <c r="AB47" s="4">
        <f t="shared" si="40"/>
        <v>0</v>
      </c>
      <c r="AC47" s="4">
        <f t="shared" si="40"/>
        <v>0</v>
      </c>
      <c r="AD47" s="4">
        <f t="shared" si="40"/>
        <v>0</v>
      </c>
      <c r="AE47" s="4">
        <f t="shared" si="40"/>
        <v>0</v>
      </c>
      <c r="AF47" s="4">
        <f t="shared" si="40"/>
        <v>0</v>
      </c>
      <c r="AG47" s="4">
        <f t="shared" si="40"/>
        <v>0</v>
      </c>
      <c r="AH47" s="4">
        <f t="shared" si="40"/>
        <v>0</v>
      </c>
      <c r="AI47" s="4">
        <f t="shared" si="40"/>
        <v>0</v>
      </c>
      <c r="AJ47" s="4">
        <f t="shared" si="40"/>
        <v>0</v>
      </c>
      <c r="AK47" s="4">
        <f t="shared" si="40"/>
        <v>0</v>
      </c>
      <c r="AL47" s="4">
        <f t="shared" si="40"/>
        <v>0</v>
      </c>
      <c r="AM47" s="4">
        <f t="shared" si="40"/>
        <v>0</v>
      </c>
    </row>
    <row r="48" spans="1:39" x14ac:dyDescent="0.25">
      <c r="A48" s="4" t="s">
        <v>19</v>
      </c>
      <c r="B48" s="4" t="s">
        <v>198</v>
      </c>
      <c r="C48" s="88"/>
      <c r="D48" s="88"/>
      <c r="E48" s="4">
        <f>0*('Start Year Fuel Use Adjustments'!E48)</f>
        <v>0</v>
      </c>
      <c r="F48" s="4">
        <f t="shared" si="39"/>
        <v>0</v>
      </c>
      <c r="G48" s="4">
        <f t="shared" si="40"/>
        <v>0</v>
      </c>
      <c r="H48" s="4">
        <f t="shared" si="40"/>
        <v>0</v>
      </c>
      <c r="I48" s="4">
        <f t="shared" si="40"/>
        <v>0</v>
      </c>
      <c r="J48" s="4">
        <f t="shared" si="40"/>
        <v>0</v>
      </c>
      <c r="K48" s="4">
        <f t="shared" si="40"/>
        <v>0</v>
      </c>
      <c r="L48" s="4">
        <f t="shared" si="40"/>
        <v>0</v>
      </c>
      <c r="M48" s="4">
        <f t="shared" si="40"/>
        <v>0</v>
      </c>
      <c r="N48" s="4">
        <f t="shared" si="40"/>
        <v>0</v>
      </c>
      <c r="O48" s="4">
        <f t="shared" si="40"/>
        <v>0</v>
      </c>
      <c r="P48" s="4">
        <f t="shared" si="40"/>
        <v>0</v>
      </c>
      <c r="Q48" s="4">
        <f t="shared" si="40"/>
        <v>0</v>
      </c>
      <c r="R48" s="4">
        <f t="shared" si="40"/>
        <v>0</v>
      </c>
      <c r="S48" s="4">
        <f t="shared" si="40"/>
        <v>0</v>
      </c>
      <c r="T48" s="4">
        <f t="shared" si="40"/>
        <v>0</v>
      </c>
      <c r="U48" s="4">
        <f t="shared" si="40"/>
        <v>0</v>
      </c>
      <c r="V48" s="4">
        <f t="shared" si="40"/>
        <v>0</v>
      </c>
      <c r="W48" s="4">
        <f t="shared" si="40"/>
        <v>0</v>
      </c>
      <c r="X48" s="4">
        <f t="shared" si="40"/>
        <v>0</v>
      </c>
      <c r="Y48" s="4">
        <f t="shared" si="40"/>
        <v>0</v>
      </c>
      <c r="Z48" s="4">
        <f t="shared" si="40"/>
        <v>0</v>
      </c>
      <c r="AA48" s="4">
        <f t="shared" si="40"/>
        <v>0</v>
      </c>
      <c r="AB48" s="4">
        <f t="shared" si="40"/>
        <v>0</v>
      </c>
      <c r="AC48" s="4">
        <f t="shared" si="40"/>
        <v>0</v>
      </c>
      <c r="AD48" s="4">
        <f t="shared" si="40"/>
        <v>0</v>
      </c>
      <c r="AE48" s="4">
        <f t="shared" si="40"/>
        <v>0</v>
      </c>
      <c r="AF48" s="4">
        <f t="shared" si="40"/>
        <v>0</v>
      </c>
      <c r="AG48" s="4">
        <f t="shared" si="40"/>
        <v>0</v>
      </c>
      <c r="AH48" s="4">
        <f t="shared" si="40"/>
        <v>0</v>
      </c>
      <c r="AI48" s="4">
        <f t="shared" si="40"/>
        <v>0</v>
      </c>
      <c r="AJ48" s="4">
        <f t="shared" si="40"/>
        <v>0</v>
      </c>
      <c r="AK48" s="4">
        <f t="shared" si="40"/>
        <v>0</v>
      </c>
      <c r="AL48" s="4">
        <f t="shared" si="40"/>
        <v>0</v>
      </c>
      <c r="AM48" s="4">
        <f t="shared" si="40"/>
        <v>0</v>
      </c>
    </row>
    <row r="49" spans="1:39" x14ac:dyDescent="0.25">
      <c r="A49" s="4" t="s">
        <v>20</v>
      </c>
      <c r="B49" s="4" t="s">
        <v>198</v>
      </c>
      <c r="C49" s="88"/>
      <c r="D49" s="88"/>
      <c r="E49" s="4">
        <f>0*('Start Year Fuel Use Adjustments'!E49)</f>
        <v>0</v>
      </c>
      <c r="F49" s="4">
        <f t="shared" si="39"/>
        <v>0</v>
      </c>
      <c r="G49" s="4">
        <f t="shared" si="40"/>
        <v>0</v>
      </c>
      <c r="H49" s="4">
        <f t="shared" si="40"/>
        <v>0</v>
      </c>
      <c r="I49" s="4">
        <f t="shared" si="40"/>
        <v>0</v>
      </c>
      <c r="J49" s="4">
        <f t="shared" si="40"/>
        <v>0</v>
      </c>
      <c r="K49" s="4">
        <f t="shared" si="40"/>
        <v>0</v>
      </c>
      <c r="L49" s="4">
        <f t="shared" si="40"/>
        <v>0</v>
      </c>
      <c r="M49" s="4">
        <f t="shared" si="40"/>
        <v>0</v>
      </c>
      <c r="N49" s="4">
        <f t="shared" si="40"/>
        <v>0</v>
      </c>
      <c r="O49" s="4">
        <f t="shared" si="40"/>
        <v>0</v>
      </c>
      <c r="P49" s="4">
        <f t="shared" si="40"/>
        <v>0</v>
      </c>
      <c r="Q49" s="4">
        <f t="shared" si="40"/>
        <v>0</v>
      </c>
      <c r="R49" s="4">
        <f t="shared" si="40"/>
        <v>0</v>
      </c>
      <c r="S49" s="4">
        <f t="shared" si="40"/>
        <v>0</v>
      </c>
      <c r="T49" s="4">
        <f t="shared" si="40"/>
        <v>0</v>
      </c>
      <c r="U49" s="4">
        <f t="shared" si="40"/>
        <v>0</v>
      </c>
      <c r="V49" s="4">
        <f t="shared" si="40"/>
        <v>0</v>
      </c>
      <c r="W49" s="4">
        <f t="shared" si="40"/>
        <v>0</v>
      </c>
      <c r="X49" s="4">
        <f t="shared" si="40"/>
        <v>0</v>
      </c>
      <c r="Y49" s="4">
        <f t="shared" si="40"/>
        <v>0</v>
      </c>
      <c r="Z49" s="4">
        <f t="shared" si="40"/>
        <v>0</v>
      </c>
      <c r="AA49" s="4">
        <f t="shared" si="40"/>
        <v>0</v>
      </c>
      <c r="AB49" s="4">
        <f t="shared" si="40"/>
        <v>0</v>
      </c>
      <c r="AC49" s="4">
        <f t="shared" si="40"/>
        <v>0</v>
      </c>
      <c r="AD49" s="4">
        <f t="shared" si="40"/>
        <v>0</v>
      </c>
      <c r="AE49" s="4">
        <f t="shared" si="40"/>
        <v>0</v>
      </c>
      <c r="AF49" s="4">
        <f t="shared" si="40"/>
        <v>0</v>
      </c>
      <c r="AG49" s="4">
        <f t="shared" si="40"/>
        <v>0</v>
      </c>
      <c r="AH49" s="4">
        <f t="shared" si="40"/>
        <v>0</v>
      </c>
      <c r="AI49" s="4">
        <f t="shared" si="40"/>
        <v>0</v>
      </c>
      <c r="AJ49" s="4">
        <f t="shared" si="40"/>
        <v>0</v>
      </c>
      <c r="AK49" s="4">
        <f t="shared" si="40"/>
        <v>0</v>
      </c>
      <c r="AL49" s="4">
        <f t="shared" si="40"/>
        <v>0</v>
      </c>
      <c r="AM49" s="4">
        <f t="shared" si="40"/>
        <v>0</v>
      </c>
    </row>
  </sheetData>
  <pageMargins left="0.7" right="0.7" top="0.75" bottom="0.75" header="0.3" footer="0.3"/>
  <ignoredErrors>
    <ignoredError sqref="D32:AM32"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43"/>
  <sheetViews>
    <sheetView zoomScaleNormal="100" zoomScalePageLayoutView="125" workbookViewId="0"/>
  </sheetViews>
  <sheetFormatPr defaultColWidth="8.85546875" defaultRowHeight="15" x14ac:dyDescent="0.25"/>
  <cols>
    <col min="1" max="1" width="39.85546875" customWidth="1"/>
    <col min="2" max="12" width="10.85546875" bestFit="1" customWidth="1"/>
    <col min="13" max="13" width="10.85546875" customWidth="1"/>
    <col min="14" max="36" width="10.85546875" bestFit="1" customWidth="1"/>
  </cols>
  <sheetData>
    <row r="1" spans="1:36" s="4" customFormat="1" x14ac:dyDescent="0.25">
      <c r="A1" s="1" t="s">
        <v>8</v>
      </c>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row>
    <row r="2" spans="1:36" x14ac:dyDescent="0.25">
      <c r="A2" s="4" t="s">
        <v>13</v>
      </c>
      <c r="B2" s="201">
        <f>'Aggregate Calcs'!E2</f>
        <v>44425154858479.883</v>
      </c>
      <c r="C2" s="201">
        <f>'Aggregate Calcs'!F2</f>
        <v>45025494788999.875</v>
      </c>
      <c r="D2" s="201">
        <f>'Aggregate Calcs'!G2</f>
        <v>47666990483287.867</v>
      </c>
      <c r="E2" s="201">
        <f>'Aggregate Calcs'!H2</f>
        <v>50308486177575.859</v>
      </c>
      <c r="F2" s="201">
        <f>'Aggregate Calcs'!I2</f>
        <v>52949981871863.859</v>
      </c>
      <c r="G2" s="201">
        <f>'Aggregate Calcs'!J2</f>
        <v>55591477566151.852</v>
      </c>
      <c r="H2" s="201">
        <f>'Aggregate Calcs'!K2</f>
        <v>58232973260439.852</v>
      </c>
      <c r="I2" s="201">
        <f>'Aggregate Calcs'!L2</f>
        <v>62075148815767.836</v>
      </c>
      <c r="J2" s="201">
        <f>'Aggregate Calcs'!M2</f>
        <v>65917324371095.828</v>
      </c>
      <c r="K2" s="201">
        <f>'Aggregate Calcs'!N2</f>
        <v>69759499926423.813</v>
      </c>
      <c r="L2" s="201">
        <f>'Aggregate Calcs'!O2</f>
        <v>73601675481751.797</v>
      </c>
      <c r="M2" s="201">
        <f>'Aggregate Calcs'!P2</f>
        <v>77443851037079.797</v>
      </c>
      <c r="N2" s="201">
        <f>'Aggregate Calcs'!Q2</f>
        <v>82606774439551.781</v>
      </c>
      <c r="O2" s="201">
        <f>'Aggregate Calcs'!R2</f>
        <v>87769697842023.766</v>
      </c>
      <c r="P2" s="201">
        <f>'Aggregate Calcs'!S2</f>
        <v>92932621244495.75</v>
      </c>
      <c r="Q2" s="201">
        <f>'Aggregate Calcs'!T2</f>
        <v>98095544646967.734</v>
      </c>
      <c r="R2" s="201">
        <f>'Aggregate Calcs'!U2</f>
        <v>103258468049439.72</v>
      </c>
      <c r="S2" s="201">
        <f>'Aggregate Calcs'!V2</f>
        <v>108661527424119.7</v>
      </c>
      <c r="T2" s="201">
        <f>'Aggregate Calcs'!W2</f>
        <v>114064586798799.7</v>
      </c>
      <c r="U2" s="201">
        <f>'Aggregate Calcs'!X2</f>
        <v>119467646173479.66</v>
      </c>
      <c r="V2" s="201">
        <f>'Aggregate Calcs'!Y2</f>
        <v>124870705548159.67</v>
      </c>
      <c r="W2" s="201">
        <f>'Aggregate Calcs'!Z2</f>
        <v>130273764922839.67</v>
      </c>
      <c r="X2" s="201">
        <f>'Aggregate Calcs'!AA2</f>
        <v>134236008464271.64</v>
      </c>
      <c r="Y2" s="201">
        <f>'Aggregate Calcs'!AB2</f>
        <v>138198252005703.64</v>
      </c>
      <c r="Z2" s="201">
        <f>'Aggregate Calcs'!AC2</f>
        <v>142160495547135.63</v>
      </c>
      <c r="AA2" s="201">
        <f>'Aggregate Calcs'!AD2</f>
        <v>146122739088567.63</v>
      </c>
      <c r="AB2" s="201">
        <f>'Aggregate Calcs'!AE2</f>
        <v>150084982629999.59</v>
      </c>
      <c r="AC2" s="201">
        <f>'Aggregate Calcs'!AF2</f>
        <v>152726478324287.59</v>
      </c>
      <c r="AD2" s="201">
        <f>'Aggregate Calcs'!AG2</f>
        <v>155367974018575.59</v>
      </c>
      <c r="AE2" s="201">
        <f>'Aggregate Calcs'!AH2</f>
        <v>158009469712863.59</v>
      </c>
      <c r="AF2" s="201">
        <f>'Aggregate Calcs'!AI2</f>
        <v>160650965407151.56</v>
      </c>
      <c r="AG2" s="201">
        <f>'Aggregate Calcs'!AJ2</f>
        <v>163292461101439.56</v>
      </c>
      <c r="AH2" s="201">
        <f>'Aggregate Calcs'!AK2</f>
        <v>165933956795727.59</v>
      </c>
      <c r="AI2" s="201">
        <f>'Aggregate Calcs'!AL2</f>
        <v>168575452490015.56</v>
      </c>
      <c r="AJ2" s="201">
        <f>'Aggregate Calcs'!AM2</f>
        <v>171216948184303.53</v>
      </c>
    </row>
    <row r="3" spans="1:36" x14ac:dyDescent="0.25">
      <c r="A3" s="4" t="s">
        <v>14</v>
      </c>
      <c r="B3" s="201">
        <f>'Aggregate Calcs'!E3</f>
        <v>0</v>
      </c>
      <c r="C3" s="201">
        <f>'Aggregate Calcs'!F3</f>
        <v>0</v>
      </c>
      <c r="D3" s="201">
        <f>'Aggregate Calcs'!G3</f>
        <v>0</v>
      </c>
      <c r="E3" s="201">
        <f>'Aggregate Calcs'!H3</f>
        <v>0</v>
      </c>
      <c r="F3" s="201">
        <f>'Aggregate Calcs'!I3</f>
        <v>0</v>
      </c>
      <c r="G3" s="201">
        <f>'Aggregate Calcs'!J3</f>
        <v>0</v>
      </c>
      <c r="H3" s="201">
        <f>'Aggregate Calcs'!K3</f>
        <v>0</v>
      </c>
      <c r="I3" s="201">
        <f>'Aggregate Calcs'!L3</f>
        <v>0</v>
      </c>
      <c r="J3" s="201">
        <f>'Aggregate Calcs'!M3</f>
        <v>0</v>
      </c>
      <c r="K3" s="201">
        <f>'Aggregate Calcs'!N3</f>
        <v>0</v>
      </c>
      <c r="L3" s="201">
        <f>'Aggregate Calcs'!O3</f>
        <v>0</v>
      </c>
      <c r="M3" s="201">
        <f>'Aggregate Calcs'!P3</f>
        <v>0</v>
      </c>
      <c r="N3" s="201">
        <f>'Aggregate Calcs'!Q3</f>
        <v>0</v>
      </c>
      <c r="O3" s="201">
        <f>'Aggregate Calcs'!R3</f>
        <v>0</v>
      </c>
      <c r="P3" s="201">
        <f>'Aggregate Calcs'!S3</f>
        <v>0</v>
      </c>
      <c r="Q3" s="201">
        <f>'Aggregate Calcs'!T3</f>
        <v>0</v>
      </c>
      <c r="R3" s="201">
        <f>'Aggregate Calcs'!U3</f>
        <v>0</v>
      </c>
      <c r="S3" s="201">
        <f>'Aggregate Calcs'!V3</f>
        <v>0</v>
      </c>
      <c r="T3" s="201">
        <f>'Aggregate Calcs'!W3</f>
        <v>0</v>
      </c>
      <c r="U3" s="201">
        <f>'Aggregate Calcs'!X3</f>
        <v>0</v>
      </c>
      <c r="V3" s="201">
        <f>'Aggregate Calcs'!Y3</f>
        <v>0</v>
      </c>
      <c r="W3" s="201">
        <f>'Aggregate Calcs'!Z3</f>
        <v>0</v>
      </c>
      <c r="X3" s="201">
        <f>'Aggregate Calcs'!AA3</f>
        <v>0</v>
      </c>
      <c r="Y3" s="201">
        <f>'Aggregate Calcs'!AB3</f>
        <v>0</v>
      </c>
      <c r="Z3" s="201">
        <f>'Aggregate Calcs'!AC3</f>
        <v>0</v>
      </c>
      <c r="AA3" s="201">
        <f>'Aggregate Calcs'!AD3</f>
        <v>0</v>
      </c>
      <c r="AB3" s="201">
        <f>'Aggregate Calcs'!AE3</f>
        <v>0</v>
      </c>
      <c r="AC3" s="201">
        <f>'Aggregate Calcs'!AF3</f>
        <v>0</v>
      </c>
      <c r="AD3" s="201">
        <f>'Aggregate Calcs'!AG3</f>
        <v>0</v>
      </c>
      <c r="AE3" s="201">
        <f>'Aggregate Calcs'!AH3</f>
        <v>0</v>
      </c>
      <c r="AF3" s="201">
        <f>'Aggregate Calcs'!AI3</f>
        <v>0</v>
      </c>
      <c r="AG3" s="201">
        <f>'Aggregate Calcs'!AJ3</f>
        <v>0</v>
      </c>
      <c r="AH3" s="201">
        <f>'Aggregate Calcs'!AK3</f>
        <v>0</v>
      </c>
      <c r="AI3" s="201">
        <f>'Aggregate Calcs'!AL3</f>
        <v>0</v>
      </c>
      <c r="AJ3" s="201">
        <f>'Aggregate Calcs'!AM3</f>
        <v>0</v>
      </c>
    </row>
    <row r="4" spans="1:36" x14ac:dyDescent="0.25">
      <c r="A4" s="4" t="s">
        <v>15</v>
      </c>
      <c r="B4" s="201">
        <f>'Aggregate Calcs'!E4</f>
        <v>273262317163474.22</v>
      </c>
      <c r="C4" s="201">
        <f>'Aggregate Calcs'!F4</f>
        <v>294609615516945.25</v>
      </c>
      <c r="D4" s="201">
        <f>'Aggregate Calcs'!G4</f>
        <v>324955453426708.44</v>
      </c>
      <c r="E4" s="201">
        <f>'Aggregate Calcs'!H4</f>
        <v>355301291336471.69</v>
      </c>
      <c r="F4" s="201">
        <f>'Aggregate Calcs'!I4</f>
        <v>385647129246234.88</v>
      </c>
      <c r="G4" s="201">
        <f>'Aggregate Calcs'!J4</f>
        <v>415992967155998.13</v>
      </c>
      <c r="H4" s="201">
        <f>'Aggregate Calcs'!K4</f>
        <v>446338805065761.38</v>
      </c>
      <c r="I4" s="201">
        <f>'Aggregate Calcs'!L4</f>
        <v>482476868840785.19</v>
      </c>
      <c r="J4" s="201">
        <f>'Aggregate Calcs'!M4</f>
        <v>518614932615808.94</v>
      </c>
      <c r="K4" s="201">
        <f>'Aggregate Calcs'!N4</f>
        <v>554752996390832.63</v>
      </c>
      <c r="L4" s="201">
        <f>'Aggregate Calcs'!O4</f>
        <v>590891060165856.38</v>
      </c>
      <c r="M4" s="201">
        <f>'Aggregate Calcs'!P4</f>
        <v>627029123940880.13</v>
      </c>
      <c r="N4" s="201">
        <f>'Aggregate Calcs'!Q4</f>
        <v>669174660916868.5</v>
      </c>
      <c r="O4" s="201">
        <f>'Aggregate Calcs'!R4</f>
        <v>711320197892856.88</v>
      </c>
      <c r="P4" s="201">
        <f>'Aggregate Calcs'!S4</f>
        <v>753465734868845.25</v>
      </c>
      <c r="Q4" s="201">
        <f>'Aggregate Calcs'!T4</f>
        <v>795611271844833.75</v>
      </c>
      <c r="R4" s="201">
        <f>'Aggregate Calcs'!U4</f>
        <v>837756808820822.13</v>
      </c>
      <c r="S4" s="201">
        <f>'Aggregate Calcs'!V4</f>
        <v>878155478524853.88</v>
      </c>
      <c r="T4" s="201">
        <f>'Aggregate Calcs'!W4</f>
        <v>918554148228885.63</v>
      </c>
      <c r="U4" s="201">
        <f>'Aggregate Calcs'!X4</f>
        <v>958952817932917.38</v>
      </c>
      <c r="V4" s="201">
        <f>'Aggregate Calcs'!Y4</f>
        <v>999351487636949</v>
      </c>
      <c r="W4" s="201">
        <f>'Aggregate Calcs'!Z4</f>
        <v>1039750157340980.8</v>
      </c>
      <c r="X4" s="201">
        <f>'Aggregate Calcs'!AA4</f>
        <v>1073250146527745.6</v>
      </c>
      <c r="Y4" s="201">
        <f>'Aggregate Calcs'!AB4</f>
        <v>1106750135714510.5</v>
      </c>
      <c r="Z4" s="201">
        <f>'Aggregate Calcs'!AC4</f>
        <v>1140250124901275.3</v>
      </c>
      <c r="AA4" s="201">
        <f>'Aggregate Calcs'!AD4</f>
        <v>1173750114088040.3</v>
      </c>
      <c r="AB4" s="201">
        <f>'Aggregate Calcs'!AE4</f>
        <v>1207250103274805</v>
      </c>
      <c r="AC4" s="201">
        <f>'Aggregate Calcs'!AF4</f>
        <v>1232438688640325.3</v>
      </c>
      <c r="AD4" s="201">
        <f>'Aggregate Calcs'!AG4</f>
        <v>1257627274005845.5</v>
      </c>
      <c r="AE4" s="201">
        <f>'Aggregate Calcs'!AH4</f>
        <v>1282815859371365.3</v>
      </c>
      <c r="AF4" s="201">
        <f>'Aggregate Calcs'!AI4</f>
        <v>1308004444736885.5</v>
      </c>
      <c r="AG4" s="201">
        <f>'Aggregate Calcs'!AJ4</f>
        <v>1333193030102405.5</v>
      </c>
      <c r="AH4" s="201">
        <f>'Aggregate Calcs'!AK4</f>
        <v>1358381615467925.5</v>
      </c>
      <c r="AI4" s="201">
        <f>'Aggregate Calcs'!AL4</f>
        <v>1383570200833445.5</v>
      </c>
      <c r="AJ4" s="201">
        <f>'Aggregate Calcs'!AM4</f>
        <v>1408758786198965.5</v>
      </c>
    </row>
    <row r="5" spans="1:36" x14ac:dyDescent="0.25">
      <c r="A5" s="4" t="s">
        <v>16</v>
      </c>
      <c r="B5" s="201">
        <f>'Aggregate Calcs'!E5</f>
        <v>119302967278328.19</v>
      </c>
      <c r="C5" s="201">
        <f>'Aggregate Calcs'!F5</f>
        <v>121222203182901.16</v>
      </c>
      <c r="D5" s="201">
        <f>'Aggregate Calcs'!G5</f>
        <v>122343283821883.56</v>
      </c>
      <c r="E5" s="201">
        <f>'Aggregate Calcs'!H5</f>
        <v>123464364460865.97</v>
      </c>
      <c r="F5" s="201">
        <f>'Aggregate Calcs'!I5</f>
        <v>124585445099848.38</v>
      </c>
      <c r="G5" s="201">
        <f>'Aggregate Calcs'!J5</f>
        <v>125706525738830.75</v>
      </c>
      <c r="H5" s="201">
        <f>'Aggregate Calcs'!K5</f>
        <v>126827606377813.17</v>
      </c>
      <c r="I5" s="201">
        <f>'Aggregate Calcs'!L5</f>
        <v>127495351555684.56</v>
      </c>
      <c r="J5" s="201">
        <f>'Aggregate Calcs'!M5</f>
        <v>128163096733555.94</v>
      </c>
      <c r="K5" s="201">
        <f>'Aggregate Calcs'!N5</f>
        <v>128830841911427.36</v>
      </c>
      <c r="L5" s="201">
        <f>'Aggregate Calcs'!O5</f>
        <v>129498587089298.75</v>
      </c>
      <c r="M5" s="201">
        <f>'Aggregate Calcs'!P5</f>
        <v>130166332267170.14</v>
      </c>
      <c r="N5" s="201">
        <f>'Aggregate Calcs'!Q5</f>
        <v>130516219129546.5</v>
      </c>
      <c r="O5" s="201">
        <f>'Aggregate Calcs'!R5</f>
        <v>130866105991922.86</v>
      </c>
      <c r="P5" s="201">
        <f>'Aggregate Calcs'!S5</f>
        <v>131215992854299.2</v>
      </c>
      <c r="Q5" s="201">
        <f>'Aggregate Calcs'!T5</f>
        <v>131565879716675.53</v>
      </c>
      <c r="R5" s="201">
        <f>'Aggregate Calcs'!U5</f>
        <v>131915766579051.89</v>
      </c>
      <c r="S5" s="201">
        <f>'Aggregate Calcs'!V5</f>
        <v>132174416418134.64</v>
      </c>
      <c r="T5" s="201">
        <f>'Aggregate Calcs'!W5</f>
        <v>132433066257217.39</v>
      </c>
      <c r="U5" s="201">
        <f>'Aggregate Calcs'!X5</f>
        <v>132691716096300.14</v>
      </c>
      <c r="V5" s="201">
        <f>'Aggregate Calcs'!Y5</f>
        <v>132950365935382.88</v>
      </c>
      <c r="W5" s="201">
        <f>'Aggregate Calcs'!Z5</f>
        <v>133209015774465.63</v>
      </c>
      <c r="X5" s="201">
        <f>'Aggregate Calcs'!AA5</f>
        <v>133467848481835.06</v>
      </c>
      <c r="Y5" s="201">
        <f>'Aggregate Calcs'!AB5</f>
        <v>133726681189204.5</v>
      </c>
      <c r="Z5" s="201">
        <f>'Aggregate Calcs'!AC5</f>
        <v>133985513896573.95</v>
      </c>
      <c r="AA5" s="201">
        <f>'Aggregate Calcs'!AD5</f>
        <v>134244346603943.36</v>
      </c>
      <c r="AB5" s="201">
        <f>'Aggregate Calcs'!AE5</f>
        <v>134503179311312.8</v>
      </c>
      <c r="AC5" s="201">
        <f>'Aggregate Calcs'!AF5</f>
        <v>134525476829856.69</v>
      </c>
      <c r="AD5" s="201">
        <f>'Aggregate Calcs'!AG5</f>
        <v>134547774348400.61</v>
      </c>
      <c r="AE5" s="201">
        <f>'Aggregate Calcs'!AH5</f>
        <v>134570071866944.52</v>
      </c>
      <c r="AF5" s="201">
        <f>'Aggregate Calcs'!AI5</f>
        <v>134592369385488.44</v>
      </c>
      <c r="AG5" s="201">
        <f>'Aggregate Calcs'!AJ5</f>
        <v>134614666904032.33</v>
      </c>
      <c r="AH5" s="201">
        <f>'Aggregate Calcs'!AK5</f>
        <v>134636964422576.22</v>
      </c>
      <c r="AI5" s="201">
        <f>'Aggregate Calcs'!AL5</f>
        <v>134659261941120.14</v>
      </c>
      <c r="AJ5" s="201">
        <f>'Aggregate Calcs'!AM5</f>
        <v>134681559459664.05</v>
      </c>
    </row>
    <row r="6" spans="1:36" x14ac:dyDescent="0.25">
      <c r="A6" s="4" t="s">
        <v>17</v>
      </c>
      <c r="B6" s="201">
        <f>'Aggregate Calcs'!E6</f>
        <v>0</v>
      </c>
      <c r="C6" s="201">
        <f>'Aggregate Calcs'!F6</f>
        <v>0</v>
      </c>
      <c r="D6" s="201">
        <f>'Aggregate Calcs'!G6</f>
        <v>0</v>
      </c>
      <c r="E6" s="201">
        <f>'Aggregate Calcs'!H6</f>
        <v>0</v>
      </c>
      <c r="F6" s="201">
        <f>'Aggregate Calcs'!I6</f>
        <v>0</v>
      </c>
      <c r="G6" s="201">
        <f>'Aggregate Calcs'!J6</f>
        <v>0</v>
      </c>
      <c r="H6" s="201">
        <f>'Aggregate Calcs'!K6</f>
        <v>0</v>
      </c>
      <c r="I6" s="201">
        <f>'Aggregate Calcs'!L6</f>
        <v>0</v>
      </c>
      <c r="J6" s="201">
        <f>'Aggregate Calcs'!M6</f>
        <v>0</v>
      </c>
      <c r="K6" s="201">
        <f>'Aggregate Calcs'!N6</f>
        <v>0</v>
      </c>
      <c r="L6" s="201">
        <f>'Aggregate Calcs'!O6</f>
        <v>0</v>
      </c>
      <c r="M6" s="201">
        <f>'Aggregate Calcs'!P6</f>
        <v>0</v>
      </c>
      <c r="N6" s="201">
        <f>'Aggregate Calcs'!Q6</f>
        <v>0</v>
      </c>
      <c r="O6" s="201">
        <f>'Aggregate Calcs'!R6</f>
        <v>0</v>
      </c>
      <c r="P6" s="201">
        <f>'Aggregate Calcs'!S6</f>
        <v>0</v>
      </c>
      <c r="Q6" s="201">
        <f>'Aggregate Calcs'!T6</f>
        <v>0</v>
      </c>
      <c r="R6" s="201">
        <f>'Aggregate Calcs'!U6</f>
        <v>0</v>
      </c>
      <c r="S6" s="201">
        <f>'Aggregate Calcs'!V6</f>
        <v>0</v>
      </c>
      <c r="T6" s="201">
        <f>'Aggregate Calcs'!W6</f>
        <v>0</v>
      </c>
      <c r="U6" s="201">
        <f>'Aggregate Calcs'!X6</f>
        <v>0</v>
      </c>
      <c r="V6" s="201">
        <f>'Aggregate Calcs'!Y6</f>
        <v>0</v>
      </c>
      <c r="W6" s="201">
        <f>'Aggregate Calcs'!Z6</f>
        <v>0</v>
      </c>
      <c r="X6" s="201">
        <f>'Aggregate Calcs'!AA6</f>
        <v>0</v>
      </c>
      <c r="Y6" s="201">
        <f>'Aggregate Calcs'!AB6</f>
        <v>0</v>
      </c>
      <c r="Z6" s="201">
        <f>'Aggregate Calcs'!AC6</f>
        <v>0</v>
      </c>
      <c r="AA6" s="201">
        <f>'Aggregate Calcs'!AD6</f>
        <v>0</v>
      </c>
      <c r="AB6" s="201">
        <f>'Aggregate Calcs'!AE6</f>
        <v>0</v>
      </c>
      <c r="AC6" s="201">
        <f>'Aggregate Calcs'!AF6</f>
        <v>0</v>
      </c>
      <c r="AD6" s="201">
        <f>'Aggregate Calcs'!AG6</f>
        <v>0</v>
      </c>
      <c r="AE6" s="201">
        <f>'Aggregate Calcs'!AH6</f>
        <v>0</v>
      </c>
      <c r="AF6" s="201">
        <f>'Aggregate Calcs'!AI6</f>
        <v>0</v>
      </c>
      <c r="AG6" s="201">
        <f>'Aggregate Calcs'!AJ6</f>
        <v>0</v>
      </c>
      <c r="AH6" s="201">
        <f>'Aggregate Calcs'!AK6</f>
        <v>0</v>
      </c>
      <c r="AI6" s="201">
        <f>'Aggregate Calcs'!AL6</f>
        <v>0</v>
      </c>
      <c r="AJ6" s="201">
        <f>'Aggregate Calcs'!AM6</f>
        <v>0</v>
      </c>
    </row>
    <row r="7" spans="1:36" x14ac:dyDescent="0.25">
      <c r="A7" s="4" t="s">
        <v>18</v>
      </c>
      <c r="B7" s="201">
        <f>'Aggregate Calcs'!E7</f>
        <v>697859033437.2981</v>
      </c>
      <c r="C7" s="201">
        <f>'Aggregate Calcs'!F7</f>
        <v>705768824839.38782</v>
      </c>
      <c r="D7" s="201">
        <f>'Aggregate Calcs'!G7</f>
        <v>713606601660.28674</v>
      </c>
      <c r="E7" s="201">
        <f>'Aggregate Calcs'!H7</f>
        <v>721346353569.35876</v>
      </c>
      <c r="F7" s="201">
        <f>'Aggregate Calcs'!I7</f>
        <v>728966999940.40491</v>
      </c>
      <c r="G7" s="201">
        <f>'Aggregate Calcs'!J7</f>
        <v>736463797632.53015</v>
      </c>
      <c r="H7" s="201">
        <f>'Aggregate Calcs'!K7</f>
        <v>743837800677.04443</v>
      </c>
      <c r="I7" s="201">
        <f>'Aggregate Calcs'!L7</f>
        <v>751080576823.46814</v>
      </c>
      <c r="J7" s="201">
        <f>'Aggregate Calcs'!M7</f>
        <v>758183166805.66663</v>
      </c>
      <c r="K7" s="201">
        <f>'Aggregate Calcs'!N7</f>
        <v>765136611357.505</v>
      </c>
      <c r="L7" s="201">
        <f>'Aggregate Calcs'!O7</f>
        <v>771933532259.81348</v>
      </c>
      <c r="M7" s="201">
        <f>'Aggregate Calcs'!P7</f>
        <v>778566551293.42261</v>
      </c>
      <c r="N7" s="201">
        <f>'Aggregate Calcs'!Q7</f>
        <v>785024074113.92236</v>
      </c>
      <c r="O7" s="201">
        <f>'Aggregate Calcs'!R7</f>
        <v>791293979361.24854</v>
      </c>
      <c r="P7" s="201">
        <f>'Aggregate Calcs'!S7</f>
        <v>797366780753.61121</v>
      </c>
      <c r="Q7" s="201">
        <f>'Aggregate Calcs'!T7</f>
        <v>803237208134.46069</v>
      </c>
      <c r="R7" s="201">
        <f>'Aggregate Calcs'!U7</f>
        <v>808899991347.24707</v>
      </c>
      <c r="S7" s="201">
        <f>'Aggregate Calcs'!V7</f>
        <v>814346698141.49048</v>
      </c>
      <c r="T7" s="201">
        <f>'Aggregate Calcs'!W7</f>
        <v>819566261188.43665</v>
      </c>
      <c r="U7" s="201">
        <f>'Aggregate Calcs'!X7</f>
        <v>824552883315.88062</v>
      </c>
      <c r="V7" s="201">
        <f>'Aggregate Calcs'!Y7</f>
        <v>829302348398.58228</v>
      </c>
      <c r="W7" s="201">
        <f>'Aggregate Calcs'!Z7</f>
        <v>833816237483.50684</v>
      </c>
      <c r="X7" s="201">
        <f>'Aggregate Calcs'!AA7</f>
        <v>838103509836.78906</v>
      </c>
      <c r="Y7" s="201">
        <f>'Aggregate Calcs'!AB7</f>
        <v>842176813834.14832</v>
      </c>
      <c r="Z7" s="201">
        <f>'Aggregate Calcs'!AC7</f>
        <v>846047743819.99438</v>
      </c>
      <c r="AA7" s="201">
        <f>'Aggregate Calcs'!AD7</f>
        <v>849717880841.29224</v>
      </c>
      <c r="AB7" s="201">
        <f>'Aggregate Calcs'!AE7</f>
        <v>853188805945.00659</v>
      </c>
      <c r="AC7" s="201">
        <f>'Aggregate Calcs'!AF7</f>
        <v>856465262272.03247</v>
      </c>
      <c r="AD7" s="201">
        <f>'Aggregate Calcs'!AG7</f>
        <v>859554101025.88452</v>
      </c>
      <c r="AE7" s="201">
        <f>'Aggregate Calcs'!AH7</f>
        <v>862459011316.14783</v>
      </c>
      <c r="AF7" s="201">
        <f>'Aggregate Calcs'!AI7</f>
        <v>865184209268.06201</v>
      </c>
      <c r="AG7" s="201">
        <f>'Aggregate Calcs'!AJ7</f>
        <v>867730221897.2821</v>
      </c>
      <c r="AH7" s="201">
        <f>'Aggregate Calcs'!AK7</f>
        <v>870099684282.08313</v>
      </c>
      <c r="AI7" s="201">
        <f>'Aggregate Calcs'!AL7</f>
        <v>872291542391.15527</v>
      </c>
      <c r="AJ7" s="201">
        <f>'Aggregate Calcs'!AM7</f>
        <v>874307377271.46313</v>
      </c>
    </row>
    <row r="8" spans="1:36" x14ac:dyDescent="0.25">
      <c r="A8" s="4" t="s">
        <v>19</v>
      </c>
      <c r="B8" s="201">
        <f>'Aggregate Calcs'!E8</f>
        <v>1069738113001657.3</v>
      </c>
      <c r="C8" s="201">
        <f>'Aggregate Calcs'!F8</f>
        <v>1133291782779608</v>
      </c>
      <c r="D8" s="201">
        <f>'Aggregate Calcs'!G8</f>
        <v>1221602624069440.3</v>
      </c>
      <c r="E8" s="201">
        <f>'Aggregate Calcs'!H8</f>
        <v>1309913465359272.8</v>
      </c>
      <c r="F8" s="201">
        <f>'Aggregate Calcs'!I8</f>
        <v>1398224306649105</v>
      </c>
      <c r="G8" s="201">
        <f>'Aggregate Calcs'!J8</f>
        <v>1486535147938937</v>
      </c>
      <c r="H8" s="201">
        <f>'Aggregate Calcs'!K8</f>
        <v>1574845989228769.5</v>
      </c>
      <c r="I8" s="201">
        <f>'Aggregate Calcs'!L8</f>
        <v>1662993871306297.3</v>
      </c>
      <c r="J8" s="201">
        <f>'Aggregate Calcs'!M8</f>
        <v>1751141753383825.5</v>
      </c>
      <c r="K8" s="201">
        <f>'Aggregate Calcs'!N8</f>
        <v>1839289635461354</v>
      </c>
      <c r="L8" s="201">
        <f>'Aggregate Calcs'!O8</f>
        <v>1927437517538882</v>
      </c>
      <c r="M8" s="201">
        <f>'Aggregate Calcs'!P8</f>
        <v>2015585399616409.5</v>
      </c>
      <c r="N8" s="201">
        <f>'Aggregate Calcs'!Q8</f>
        <v>2127293504612960</v>
      </c>
      <c r="O8" s="201">
        <f>'Aggregate Calcs'!R8</f>
        <v>2239001609609509.3</v>
      </c>
      <c r="P8" s="201">
        <f>'Aggregate Calcs'!S8</f>
        <v>2350709714606060</v>
      </c>
      <c r="Q8" s="201">
        <f>'Aggregate Calcs'!T8</f>
        <v>2462417819602609</v>
      </c>
      <c r="R8" s="201">
        <f>'Aggregate Calcs'!U8</f>
        <v>2574125924599159.5</v>
      </c>
      <c r="S8" s="201">
        <f>'Aggregate Calcs'!V8</f>
        <v>2667938137583440</v>
      </c>
      <c r="T8" s="201">
        <f>'Aggregate Calcs'!W8</f>
        <v>2761750350567720.5</v>
      </c>
      <c r="U8" s="201">
        <f>'Aggregate Calcs'!X8</f>
        <v>2855562563552000.5</v>
      </c>
      <c r="V8" s="201">
        <f>'Aggregate Calcs'!Y8</f>
        <v>2949374776536281.5</v>
      </c>
      <c r="W8" s="201">
        <f>'Aggregate Calcs'!Z8</f>
        <v>3043186989520561.5</v>
      </c>
      <c r="X8" s="201">
        <f>'Aggregate Calcs'!AA8</f>
        <v>3154078429022519.5</v>
      </c>
      <c r="Y8" s="201">
        <f>'Aggregate Calcs'!AB8</f>
        <v>3264969868524476.5</v>
      </c>
      <c r="Z8" s="201">
        <f>'Aggregate Calcs'!AC8</f>
        <v>3375861308026433</v>
      </c>
      <c r="AA8" s="201">
        <f>'Aggregate Calcs'!AD8</f>
        <v>3486752747528391</v>
      </c>
      <c r="AB8" s="201">
        <f>'Aggregate Calcs'!AE8</f>
        <v>3597644187030348</v>
      </c>
      <c r="AC8" s="201">
        <f>'Aggregate Calcs'!AF8</f>
        <v>3668844078783186</v>
      </c>
      <c r="AD8" s="201">
        <f>'Aggregate Calcs'!AG8</f>
        <v>3740043970536023</v>
      </c>
      <c r="AE8" s="201">
        <f>'Aggregate Calcs'!AH8</f>
        <v>3811243862288861</v>
      </c>
      <c r="AF8" s="201">
        <f>'Aggregate Calcs'!AI8</f>
        <v>3882443754041698</v>
      </c>
      <c r="AG8" s="201">
        <f>'Aggregate Calcs'!AJ8</f>
        <v>3953643645794536</v>
      </c>
      <c r="AH8" s="201">
        <f>'Aggregate Calcs'!AK8</f>
        <v>4024843537547373.5</v>
      </c>
      <c r="AI8" s="201">
        <f>'Aggregate Calcs'!AL8</f>
        <v>4096043429300211.5</v>
      </c>
      <c r="AJ8" s="201">
        <f>'Aggregate Calcs'!AM8</f>
        <v>4167243321053049</v>
      </c>
    </row>
    <row r="9" spans="1:36" x14ac:dyDescent="0.25">
      <c r="A9" s="4" t="s">
        <v>20</v>
      </c>
      <c r="B9" s="201">
        <f>'Aggregate Calcs'!E9</f>
        <v>884287258504611.13</v>
      </c>
      <c r="C9" s="201">
        <f>'Aggregate Calcs'!F9</f>
        <v>906332318771388</v>
      </c>
      <c r="D9" s="201">
        <f>'Aggregate Calcs'!G9</f>
        <v>946472168390085.63</v>
      </c>
      <c r="E9" s="201">
        <f>'Aggregate Calcs'!H9</f>
        <v>986612018008783.25</v>
      </c>
      <c r="F9" s="201">
        <f>'Aggregate Calcs'!I9</f>
        <v>1026751867627481</v>
      </c>
      <c r="G9" s="201">
        <f>'Aggregate Calcs'!J9</f>
        <v>1066891717246178.5</v>
      </c>
      <c r="H9" s="201">
        <f>'Aggregate Calcs'!K9</f>
        <v>1107031566864876.4</v>
      </c>
      <c r="I9" s="201">
        <f>'Aggregate Calcs'!L9</f>
        <v>1158767373040086.8</v>
      </c>
      <c r="J9" s="201">
        <f>'Aggregate Calcs'!M9</f>
        <v>1210503179215297</v>
      </c>
      <c r="K9" s="201">
        <f>'Aggregate Calcs'!N9</f>
        <v>1262238985390507.5</v>
      </c>
      <c r="L9" s="201">
        <f>'Aggregate Calcs'!O9</f>
        <v>1313974791565717.5</v>
      </c>
      <c r="M9" s="201">
        <f>'Aggregate Calcs'!P9</f>
        <v>1365710597740928</v>
      </c>
      <c r="N9" s="201">
        <f>'Aggregate Calcs'!Q9</f>
        <v>1426557512639112.8</v>
      </c>
      <c r="O9" s="201">
        <f>'Aggregate Calcs'!R9</f>
        <v>1487404427537297</v>
      </c>
      <c r="P9" s="201">
        <f>'Aggregate Calcs'!S9</f>
        <v>1548251342435481.5</v>
      </c>
      <c r="Q9" s="201">
        <f>'Aggregate Calcs'!T9</f>
        <v>1609098257333666.5</v>
      </c>
      <c r="R9" s="201">
        <f>'Aggregate Calcs'!U9</f>
        <v>1669945172231851</v>
      </c>
      <c r="S9" s="201">
        <f>'Aggregate Calcs'!V9</f>
        <v>1759718264474303</v>
      </c>
      <c r="T9" s="201">
        <f>'Aggregate Calcs'!W9</f>
        <v>1849491356716756</v>
      </c>
      <c r="U9" s="201">
        <f>'Aggregate Calcs'!X9</f>
        <v>1939264448959208</v>
      </c>
      <c r="V9" s="201">
        <f>'Aggregate Calcs'!Y9</f>
        <v>2029037541201660.8</v>
      </c>
      <c r="W9" s="201">
        <f>'Aggregate Calcs'!Z9</f>
        <v>2118810633444113</v>
      </c>
      <c r="X9" s="201">
        <f>'Aggregate Calcs'!AA9</f>
        <v>2236809048513681.3</v>
      </c>
      <c r="Y9" s="201">
        <f>'Aggregate Calcs'!AB9</f>
        <v>2354807463583249.5</v>
      </c>
      <c r="Z9" s="201">
        <f>'Aggregate Calcs'!AC9</f>
        <v>2472805878652818</v>
      </c>
      <c r="AA9" s="201">
        <f>'Aggregate Calcs'!AD9</f>
        <v>2590804293722386.5</v>
      </c>
      <c r="AB9" s="201">
        <f>'Aggregate Calcs'!AE9</f>
        <v>2708802708791955</v>
      </c>
      <c r="AC9" s="201">
        <f>'Aggregate Calcs'!AF9</f>
        <v>2813612316129665</v>
      </c>
      <c r="AD9" s="201">
        <f>'Aggregate Calcs'!AG9</f>
        <v>2918421923467375.5</v>
      </c>
      <c r="AE9" s="201">
        <f>'Aggregate Calcs'!AH9</f>
        <v>3023231530805086.5</v>
      </c>
      <c r="AF9" s="201">
        <f>'Aggregate Calcs'!AI9</f>
        <v>3128041138142797.5</v>
      </c>
      <c r="AG9" s="201">
        <f>'Aggregate Calcs'!AJ9</f>
        <v>3232850745480507.5</v>
      </c>
      <c r="AH9" s="201">
        <f>'Aggregate Calcs'!AK9</f>
        <v>3337660352818218</v>
      </c>
      <c r="AI9" s="201">
        <f>'Aggregate Calcs'!AL9</f>
        <v>3442469960155929</v>
      </c>
      <c r="AJ9" s="201">
        <f>'Aggregate Calcs'!AM9</f>
        <v>3547279567493640</v>
      </c>
    </row>
    <row r="12" spans="1:36" x14ac:dyDescent="0.25">
      <c r="A12" s="64"/>
      <c r="B12" s="64"/>
      <c r="C12" s="64"/>
      <c r="D12" s="64"/>
      <c r="E12" s="64"/>
      <c r="F12" s="64"/>
      <c r="G12" s="64"/>
      <c r="H12" s="64"/>
      <c r="I12" s="64"/>
      <c r="J12" s="64"/>
      <c r="K12" s="64"/>
      <c r="L12" s="64"/>
      <c r="M12" s="64"/>
      <c r="N12" s="64"/>
      <c r="O12" s="64"/>
      <c r="P12" s="64"/>
      <c r="Q12" s="64"/>
      <c r="R12" s="64"/>
      <c r="S12" s="64"/>
      <c r="T12" s="64"/>
      <c r="U12" s="64"/>
      <c r="V12" s="64"/>
      <c r="W12" s="64"/>
      <c r="X12" s="64"/>
      <c r="Y12" s="64"/>
      <c r="Z12" s="64"/>
    </row>
    <row r="13" spans="1:36" x14ac:dyDescent="0.25">
      <c r="A13" s="64"/>
      <c r="B13" s="314"/>
      <c r="C13" s="314"/>
      <c r="D13" s="314"/>
      <c r="E13" s="314"/>
      <c r="F13" s="314"/>
      <c r="G13" s="314"/>
      <c r="H13" s="64"/>
      <c r="I13" s="64"/>
      <c r="J13" s="64"/>
      <c r="K13" s="64"/>
      <c r="L13" s="64"/>
      <c r="M13" s="64"/>
      <c r="N13" s="64"/>
      <c r="O13" s="64"/>
      <c r="P13" s="64"/>
      <c r="Q13" s="64"/>
      <c r="R13" s="64"/>
      <c r="S13" s="64"/>
      <c r="T13" s="64"/>
      <c r="U13" s="64"/>
      <c r="V13" s="64"/>
      <c r="W13" s="64"/>
      <c r="X13" s="64"/>
      <c r="Y13" s="64"/>
      <c r="Z13" s="64"/>
    </row>
    <row r="14" spans="1:36" x14ac:dyDescent="0.25">
      <c r="A14" s="223"/>
      <c r="B14" s="223"/>
      <c r="C14" s="223"/>
      <c r="D14" s="65"/>
      <c r="E14" s="223"/>
      <c r="F14" s="65"/>
      <c r="G14" s="64"/>
      <c r="H14" s="64"/>
      <c r="I14" s="64"/>
      <c r="J14" s="64"/>
      <c r="K14" s="64"/>
      <c r="L14" s="64"/>
      <c r="M14" s="64"/>
      <c r="N14" s="64"/>
      <c r="O14" s="64"/>
      <c r="P14" s="64"/>
      <c r="Q14" s="64"/>
      <c r="R14" s="64"/>
      <c r="S14" s="64"/>
      <c r="T14" s="64"/>
      <c r="U14" s="64"/>
      <c r="V14" s="64"/>
      <c r="W14" s="64"/>
      <c r="X14" s="64"/>
      <c r="Y14" s="64"/>
      <c r="Z14" s="64"/>
    </row>
    <row r="15" spans="1:36" x14ac:dyDescent="0.25">
      <c r="A15" s="223"/>
      <c r="B15" s="223"/>
      <c r="C15" s="223"/>
      <c r="D15" s="65"/>
      <c r="E15" s="223"/>
      <c r="F15" s="65"/>
      <c r="G15" s="64"/>
      <c r="H15" s="64"/>
      <c r="I15" s="64"/>
      <c r="J15" s="64"/>
      <c r="K15" s="64"/>
      <c r="L15" s="64"/>
      <c r="M15" s="64"/>
      <c r="N15" s="64"/>
      <c r="O15" s="64"/>
      <c r="P15" s="64"/>
      <c r="Q15" s="64"/>
      <c r="R15" s="64"/>
      <c r="S15" s="64"/>
      <c r="T15" s="64"/>
      <c r="U15" s="64"/>
      <c r="V15" s="64"/>
      <c r="W15" s="64"/>
      <c r="X15" s="64"/>
      <c r="Y15" s="64"/>
      <c r="Z15" s="64"/>
    </row>
    <row r="16" spans="1:36" x14ac:dyDescent="0.25">
      <c r="A16" s="223"/>
      <c r="B16" s="223"/>
      <c r="C16" s="223"/>
      <c r="D16" s="65"/>
      <c r="E16" s="223"/>
      <c r="F16" s="65"/>
      <c r="G16" s="64"/>
      <c r="H16" s="64"/>
      <c r="I16" s="64"/>
      <c r="J16" s="64"/>
      <c r="K16" s="64"/>
      <c r="L16" s="64"/>
      <c r="M16" s="64"/>
      <c r="N16" s="64"/>
      <c r="O16" s="64"/>
      <c r="P16" s="64"/>
      <c r="Q16" s="64"/>
      <c r="R16" s="64"/>
      <c r="S16" s="64"/>
      <c r="T16" s="64"/>
      <c r="U16" s="64"/>
      <c r="V16" s="64"/>
      <c r="W16" s="64"/>
      <c r="X16" s="64"/>
      <c r="Y16" s="64"/>
      <c r="Z16" s="64"/>
    </row>
    <row r="17" spans="1:26" x14ac:dyDescent="0.25">
      <c r="A17" s="66"/>
      <c r="B17" s="66"/>
      <c r="C17" s="66"/>
      <c r="D17" s="66"/>
      <c r="E17" s="66"/>
      <c r="F17" s="66"/>
      <c r="G17" s="64"/>
      <c r="H17" s="64"/>
      <c r="I17" s="64"/>
      <c r="J17" s="64"/>
      <c r="K17" s="64"/>
      <c r="L17" s="64"/>
      <c r="M17" s="64"/>
      <c r="N17" s="64"/>
      <c r="O17" s="64"/>
      <c r="P17" s="64"/>
      <c r="Q17" s="64"/>
      <c r="R17" s="64"/>
      <c r="S17" s="64"/>
      <c r="T17" s="64"/>
      <c r="U17" s="64"/>
      <c r="V17" s="64"/>
      <c r="W17" s="64"/>
      <c r="X17" s="64"/>
      <c r="Y17" s="64"/>
      <c r="Z17" s="64"/>
    </row>
    <row r="18" spans="1:26" x14ac:dyDescent="0.25">
      <c r="A18" s="67"/>
      <c r="B18" s="62"/>
      <c r="C18" s="62"/>
      <c r="D18" s="62"/>
      <c r="E18" s="62"/>
      <c r="F18" s="62"/>
      <c r="G18" s="64"/>
      <c r="H18" s="64"/>
      <c r="I18" s="68"/>
      <c r="J18" s="69"/>
      <c r="K18" s="69"/>
      <c r="L18" s="70"/>
      <c r="M18" s="71"/>
      <c r="N18" s="70"/>
      <c r="O18" s="70"/>
      <c r="P18" s="70"/>
      <c r="Q18" s="70"/>
      <c r="R18" s="70"/>
      <c r="S18" s="70"/>
      <c r="T18" s="70"/>
      <c r="U18" s="70"/>
      <c r="V18" s="64"/>
      <c r="W18" s="64"/>
      <c r="X18" s="64"/>
      <c r="Y18" s="64"/>
      <c r="Z18" s="64"/>
    </row>
    <row r="19" spans="1:26" x14ac:dyDescent="0.25">
      <c r="A19" s="67"/>
      <c r="B19" s="62"/>
      <c r="C19" s="62"/>
      <c r="D19" s="62"/>
      <c r="E19" s="62"/>
      <c r="F19" s="62"/>
      <c r="G19" s="64"/>
      <c r="H19" s="64"/>
      <c r="I19" s="72"/>
      <c r="J19" s="72"/>
      <c r="K19" s="73"/>
      <c r="L19" s="16"/>
      <c r="M19" s="14"/>
      <c r="N19" s="14"/>
      <c r="O19" s="14"/>
      <c r="P19" s="14"/>
      <c r="Q19" s="14"/>
      <c r="R19" s="14"/>
      <c r="S19" s="14"/>
      <c r="T19" s="14"/>
      <c r="U19" s="14"/>
      <c r="V19" s="64"/>
      <c r="W19" s="64"/>
      <c r="X19" s="64"/>
      <c r="Y19" s="64"/>
      <c r="Z19" s="64"/>
    </row>
    <row r="20" spans="1:26" x14ac:dyDescent="0.25">
      <c r="A20" s="67"/>
      <c r="B20" s="62"/>
      <c r="C20" s="62"/>
      <c r="D20" s="62"/>
      <c r="E20" s="62"/>
      <c r="F20" s="62"/>
      <c r="G20" s="64"/>
      <c r="H20" s="64"/>
      <c r="I20" s="68"/>
      <c r="J20" s="74"/>
      <c r="K20" s="68"/>
      <c r="L20" s="8"/>
      <c r="M20" s="9"/>
      <c r="N20" s="10"/>
      <c r="O20" s="10"/>
      <c r="P20" s="10"/>
      <c r="Q20" s="10"/>
      <c r="R20" s="10"/>
      <c r="S20" s="10"/>
      <c r="T20" s="10"/>
      <c r="U20" s="10"/>
      <c r="V20" s="64"/>
      <c r="W20" s="64"/>
      <c r="X20" s="64"/>
      <c r="Y20" s="64"/>
      <c r="Z20" s="64"/>
    </row>
    <row r="21" spans="1:26" x14ac:dyDescent="0.25">
      <c r="A21" s="67"/>
      <c r="B21" s="62"/>
      <c r="C21" s="62"/>
      <c r="D21" s="62"/>
      <c r="E21" s="62"/>
      <c r="F21" s="62"/>
      <c r="G21" s="64"/>
      <c r="H21" s="64"/>
      <c r="I21" s="75"/>
      <c r="J21" s="69"/>
      <c r="K21" s="69"/>
      <c r="L21" s="11"/>
      <c r="M21" s="25"/>
      <c r="N21" s="12"/>
      <c r="O21" s="12"/>
      <c r="P21" s="12"/>
      <c r="Q21" s="12"/>
      <c r="R21" s="12"/>
      <c r="S21" s="12"/>
      <c r="T21" s="12"/>
      <c r="U21" s="12"/>
      <c r="V21" s="64"/>
      <c r="W21" s="76"/>
      <c r="X21" s="64"/>
      <c r="Y21" s="64"/>
      <c r="Z21" s="64"/>
    </row>
    <row r="22" spans="1:26" x14ac:dyDescent="0.25">
      <c r="A22" s="77"/>
      <c r="B22" s="62"/>
      <c r="C22" s="62"/>
      <c r="D22" s="62"/>
      <c r="E22" s="62"/>
      <c r="F22" s="62"/>
      <c r="G22" s="64"/>
      <c r="H22" s="64"/>
      <c r="I22" s="72"/>
      <c r="J22" s="72"/>
      <c r="K22" s="73"/>
      <c r="L22" s="16"/>
      <c r="M22" s="25"/>
      <c r="N22" s="14"/>
      <c r="O22" s="14"/>
      <c r="P22" s="14"/>
      <c r="Q22" s="14"/>
      <c r="R22" s="14"/>
      <c r="S22" s="14"/>
      <c r="T22" s="14"/>
      <c r="U22" s="14"/>
      <c r="V22" s="64"/>
      <c r="W22" s="78"/>
      <c r="X22" s="64"/>
      <c r="Y22" s="64"/>
      <c r="Z22" s="64"/>
    </row>
    <row r="23" spans="1:26" x14ac:dyDescent="0.25">
      <c r="A23" s="77"/>
      <c r="B23" s="62"/>
      <c r="C23" s="62"/>
      <c r="D23" s="62"/>
      <c r="E23" s="62"/>
      <c r="F23" s="62"/>
      <c r="G23" s="64"/>
      <c r="H23" s="64"/>
      <c r="I23" s="73"/>
      <c r="J23" s="72"/>
      <c r="K23" s="73"/>
      <c r="L23" s="13"/>
      <c r="M23" s="25"/>
      <c r="N23" s="15"/>
      <c r="O23" s="15"/>
      <c r="P23" s="15"/>
      <c r="Q23" s="15"/>
      <c r="R23" s="15"/>
      <c r="S23" s="15"/>
      <c r="T23" s="15"/>
      <c r="U23" s="15"/>
      <c r="V23" s="64"/>
      <c r="W23" s="78"/>
      <c r="X23" s="64"/>
      <c r="Y23" s="64"/>
      <c r="Z23" s="64"/>
    </row>
    <row r="24" spans="1:26" x14ac:dyDescent="0.25">
      <c r="A24" s="67"/>
      <c r="B24" s="62"/>
      <c r="C24" s="62"/>
      <c r="D24" s="62"/>
      <c r="E24" s="62"/>
      <c r="F24" s="62"/>
      <c r="G24" s="64"/>
      <c r="H24" s="64"/>
      <c r="I24" s="68"/>
      <c r="J24" s="72"/>
      <c r="K24" s="73"/>
      <c r="L24" s="13"/>
      <c r="M24" s="25"/>
      <c r="N24" s="15"/>
      <c r="O24" s="15"/>
      <c r="P24" s="15"/>
      <c r="Q24" s="15"/>
      <c r="R24" s="15"/>
      <c r="S24" s="15"/>
      <c r="T24" s="15"/>
      <c r="U24" s="15"/>
      <c r="V24" s="64"/>
      <c r="W24" s="78"/>
      <c r="X24" s="64"/>
      <c r="Y24" s="64"/>
      <c r="Z24" s="64"/>
    </row>
    <row r="25" spans="1:26" x14ac:dyDescent="0.25">
      <c r="A25" s="67"/>
      <c r="B25" s="62"/>
      <c r="C25" s="62"/>
      <c r="D25" s="62"/>
      <c r="E25" s="62"/>
      <c r="F25" s="62"/>
      <c r="G25" s="64"/>
      <c r="H25" s="64"/>
      <c r="I25" s="79"/>
      <c r="J25" s="80"/>
      <c r="K25" s="80"/>
      <c r="L25" s="81"/>
      <c r="M25" s="25"/>
      <c r="N25" s="82"/>
      <c r="O25" s="82"/>
      <c r="P25" s="82"/>
      <c r="Q25" s="82"/>
      <c r="R25" s="82"/>
      <c r="S25" s="82"/>
      <c r="T25" s="82"/>
      <c r="U25" s="82"/>
      <c r="V25" s="64"/>
      <c r="W25" s="76"/>
      <c r="X25" s="64"/>
      <c r="Y25" s="64"/>
      <c r="Z25" s="64"/>
    </row>
    <row r="26" spans="1:26" x14ac:dyDescent="0.25">
      <c r="A26" s="67"/>
      <c r="B26" s="62"/>
      <c r="C26" s="62"/>
      <c r="D26" s="62"/>
      <c r="E26" s="62"/>
      <c r="F26" s="62"/>
      <c r="G26" s="64"/>
      <c r="H26" s="64"/>
      <c r="I26" s="68"/>
      <c r="J26" s="72"/>
      <c r="K26" s="73"/>
      <c r="L26" s="13"/>
      <c r="M26" s="25"/>
      <c r="N26" s="15"/>
      <c r="O26" s="15"/>
      <c r="P26" s="15"/>
      <c r="Q26" s="15"/>
      <c r="R26" s="15"/>
      <c r="S26" s="15"/>
      <c r="T26" s="15"/>
      <c r="U26" s="15"/>
      <c r="V26" s="64"/>
      <c r="W26" s="76"/>
      <c r="X26" s="64"/>
      <c r="Y26" s="64"/>
      <c r="Z26" s="64"/>
    </row>
    <row r="27" spans="1:26" x14ac:dyDescent="0.25">
      <c r="A27" s="67"/>
      <c r="B27" s="62"/>
      <c r="C27" s="62"/>
      <c r="D27" s="62"/>
      <c r="E27" s="62"/>
      <c r="F27" s="62"/>
      <c r="G27" s="64"/>
      <c r="H27" s="64"/>
      <c r="I27" s="75"/>
      <c r="J27" s="69"/>
      <c r="K27" s="69"/>
      <c r="L27" s="11"/>
      <c r="M27" s="25"/>
      <c r="N27" s="12"/>
      <c r="O27" s="12"/>
      <c r="P27" s="12"/>
      <c r="Q27" s="12"/>
      <c r="R27" s="12"/>
      <c r="S27" s="12"/>
      <c r="T27" s="12"/>
      <c r="U27" s="12"/>
      <c r="V27" s="64"/>
      <c r="W27" s="76"/>
      <c r="X27" s="64"/>
      <c r="Y27" s="64"/>
      <c r="Z27" s="64"/>
    </row>
    <row r="28" spans="1:26" x14ac:dyDescent="0.25">
      <c r="A28" s="83"/>
      <c r="B28" s="63"/>
      <c r="C28" s="63"/>
      <c r="D28" s="63"/>
      <c r="E28" s="63"/>
      <c r="F28" s="63"/>
      <c r="G28" s="64"/>
      <c r="H28" s="64"/>
      <c r="I28" s="73"/>
      <c r="J28" s="72"/>
      <c r="K28" s="73"/>
      <c r="L28" s="16"/>
      <c r="M28" s="25"/>
      <c r="N28" s="27"/>
      <c r="O28" s="14"/>
      <c r="P28" s="14"/>
      <c r="Q28" s="14"/>
      <c r="R28" s="14"/>
      <c r="S28" s="14"/>
      <c r="T28" s="14"/>
      <c r="U28" s="14"/>
      <c r="V28" s="64"/>
      <c r="W28" s="76"/>
      <c r="X28" s="64"/>
      <c r="Y28" s="64"/>
      <c r="Z28" s="64"/>
    </row>
    <row r="29" spans="1:26" x14ac:dyDescent="0.25">
      <c r="A29" s="84"/>
      <c r="B29" s="63"/>
      <c r="C29" s="63"/>
      <c r="D29" s="63"/>
      <c r="E29" s="63"/>
      <c r="F29" s="63"/>
      <c r="G29" s="64"/>
      <c r="H29" s="64"/>
      <c r="I29" s="68"/>
      <c r="J29" s="72"/>
      <c r="K29" s="73"/>
      <c r="L29" s="16"/>
      <c r="M29" s="25"/>
      <c r="N29" s="14"/>
      <c r="O29" s="14"/>
      <c r="P29" s="14"/>
      <c r="Q29" s="14"/>
      <c r="R29" s="14"/>
      <c r="S29" s="14"/>
      <c r="T29" s="14"/>
      <c r="U29" s="14"/>
      <c r="V29" s="64"/>
      <c r="W29" s="76"/>
      <c r="X29" s="64"/>
      <c r="Y29" s="64"/>
      <c r="Z29" s="64"/>
    </row>
    <row r="30" spans="1:26" x14ac:dyDescent="0.25">
      <c r="A30" s="84"/>
      <c r="B30" s="63"/>
      <c r="C30" s="63"/>
      <c r="D30" s="63"/>
      <c r="E30" s="63"/>
      <c r="F30" s="63"/>
      <c r="G30" s="64"/>
      <c r="H30" s="64"/>
      <c r="I30" s="79"/>
      <c r="J30" s="80"/>
      <c r="K30" s="80"/>
      <c r="L30" s="81"/>
      <c r="M30" s="25"/>
      <c r="N30" s="82"/>
      <c r="O30" s="82"/>
      <c r="P30" s="82"/>
      <c r="Q30" s="82"/>
      <c r="R30" s="82"/>
      <c r="S30" s="82"/>
      <c r="T30" s="82"/>
      <c r="U30" s="82"/>
      <c r="V30" s="64"/>
      <c r="W30" s="76"/>
      <c r="X30" s="64"/>
      <c r="Y30" s="64"/>
      <c r="Z30" s="64"/>
    </row>
    <row r="31" spans="1:26" x14ac:dyDescent="0.25">
      <c r="A31" s="67"/>
      <c r="B31" s="63"/>
      <c r="C31" s="63"/>
      <c r="D31" s="63"/>
      <c r="E31" s="63"/>
      <c r="F31" s="63"/>
      <c r="G31" s="64"/>
      <c r="H31" s="64"/>
      <c r="I31" s="68"/>
      <c r="J31" s="72"/>
      <c r="K31" s="73"/>
      <c r="L31" s="13"/>
      <c r="M31" s="25"/>
      <c r="N31" s="14"/>
      <c r="O31" s="14"/>
      <c r="P31" s="14"/>
      <c r="Q31" s="14"/>
      <c r="R31" s="14"/>
      <c r="S31" s="14"/>
      <c r="T31" s="14"/>
      <c r="U31" s="14"/>
      <c r="V31" s="64"/>
      <c r="W31" s="76"/>
      <c r="X31" s="64"/>
      <c r="Y31" s="64"/>
      <c r="Z31" s="64"/>
    </row>
    <row r="32" spans="1:26" x14ac:dyDescent="0.25">
      <c r="A32" s="67"/>
      <c r="B32" s="67"/>
      <c r="C32" s="67"/>
      <c r="D32" s="67"/>
      <c r="E32" s="67"/>
      <c r="F32" s="67"/>
      <c r="G32" s="64"/>
      <c r="H32" s="64"/>
      <c r="I32" s="75"/>
      <c r="J32" s="69"/>
      <c r="K32" s="69"/>
      <c r="L32" s="11"/>
      <c r="M32" s="25"/>
      <c r="N32" s="22"/>
      <c r="O32" s="22"/>
      <c r="P32" s="22"/>
      <c r="Q32" s="22"/>
      <c r="R32" s="22"/>
      <c r="S32" s="22"/>
      <c r="T32" s="22"/>
      <c r="U32" s="22"/>
      <c r="V32" s="64"/>
      <c r="W32" s="76"/>
      <c r="X32" s="64"/>
      <c r="Y32" s="64"/>
      <c r="Z32" s="64"/>
    </row>
    <row r="33" spans="1:26" x14ac:dyDescent="0.25">
      <c r="A33" s="64"/>
      <c r="B33" s="64"/>
      <c r="C33" s="64"/>
      <c r="D33" s="64"/>
      <c r="E33" s="64"/>
      <c r="F33" s="64"/>
      <c r="G33" s="64"/>
      <c r="H33" s="64"/>
      <c r="I33" s="68"/>
      <c r="J33" s="72"/>
      <c r="K33" s="73"/>
      <c r="L33" s="13"/>
      <c r="M33" s="25"/>
      <c r="N33" s="14"/>
      <c r="O33" s="14"/>
      <c r="P33" s="14"/>
      <c r="Q33" s="14"/>
      <c r="R33" s="14"/>
      <c r="S33" s="14"/>
      <c r="T33" s="14"/>
      <c r="U33" s="14"/>
      <c r="V33" s="64"/>
      <c r="W33" s="76"/>
      <c r="X33" s="64"/>
      <c r="Y33" s="64"/>
      <c r="Z33" s="64"/>
    </row>
    <row r="34" spans="1:26" x14ac:dyDescent="0.25">
      <c r="A34" s="64"/>
      <c r="B34" s="64"/>
      <c r="C34" s="64"/>
      <c r="D34" s="64"/>
      <c r="E34" s="64"/>
      <c r="F34" s="64"/>
      <c r="G34" s="64"/>
      <c r="H34" s="64"/>
      <c r="I34" s="75"/>
      <c r="J34" s="69"/>
      <c r="K34" s="69"/>
      <c r="L34" s="11"/>
      <c r="M34" s="25"/>
      <c r="N34" s="12"/>
      <c r="O34" s="12"/>
      <c r="P34" s="12"/>
      <c r="Q34" s="12"/>
      <c r="R34" s="12"/>
      <c r="S34" s="12"/>
      <c r="T34" s="12"/>
      <c r="U34" s="12"/>
      <c r="V34" s="64"/>
      <c r="W34" s="76"/>
      <c r="X34" s="64"/>
      <c r="Y34" s="64"/>
      <c r="Z34" s="64"/>
    </row>
    <row r="35" spans="1:26" x14ac:dyDescent="0.25">
      <c r="A35" s="85"/>
      <c r="B35" s="64"/>
      <c r="C35" s="64"/>
      <c r="D35" s="64"/>
      <c r="E35" s="64"/>
      <c r="F35" s="64"/>
      <c r="G35" s="64"/>
      <c r="H35" s="64"/>
      <c r="I35" s="68"/>
      <c r="J35" s="72"/>
      <c r="K35" s="73"/>
      <c r="L35" s="13"/>
      <c r="M35" s="25"/>
      <c r="N35" s="14"/>
      <c r="O35" s="14"/>
      <c r="P35" s="14"/>
      <c r="Q35" s="14"/>
      <c r="R35" s="14"/>
      <c r="S35" s="14"/>
      <c r="T35" s="14"/>
      <c r="U35" s="14"/>
      <c r="V35" s="64"/>
      <c r="W35" s="76"/>
      <c r="X35" s="64"/>
      <c r="Y35" s="64"/>
      <c r="Z35" s="64"/>
    </row>
    <row r="36" spans="1:26" x14ac:dyDescent="0.25">
      <c r="A36" s="64"/>
      <c r="B36" s="64"/>
      <c r="C36" s="64"/>
      <c r="D36" s="64"/>
      <c r="E36" s="64"/>
      <c r="F36" s="64"/>
      <c r="G36" s="64"/>
      <c r="H36" s="64"/>
      <c r="I36" s="79"/>
      <c r="J36" s="80"/>
      <c r="K36" s="80"/>
      <c r="L36" s="81"/>
      <c r="M36" s="25"/>
      <c r="N36" s="86"/>
      <c r="O36" s="86"/>
      <c r="P36" s="86"/>
      <c r="Q36" s="86"/>
      <c r="R36" s="86"/>
      <c r="S36" s="86"/>
      <c r="T36" s="86"/>
      <c r="U36" s="86"/>
      <c r="V36" s="64"/>
      <c r="W36" s="76"/>
      <c r="X36" s="64"/>
      <c r="Y36" s="64"/>
      <c r="Z36" s="64"/>
    </row>
    <row r="37" spans="1:26" x14ac:dyDescent="0.25">
      <c r="A37" s="64"/>
      <c r="B37" s="64"/>
      <c r="C37" s="64"/>
      <c r="D37" s="64"/>
      <c r="E37" s="64"/>
      <c r="F37" s="64"/>
      <c r="G37" s="64"/>
      <c r="H37" s="64"/>
      <c r="I37" s="68"/>
      <c r="J37" s="72"/>
      <c r="K37" s="73"/>
      <c r="L37" s="13"/>
      <c r="M37" s="25"/>
      <c r="N37" s="14"/>
      <c r="O37" s="14"/>
      <c r="P37" s="14"/>
      <c r="Q37" s="14"/>
      <c r="R37" s="14"/>
      <c r="S37" s="14"/>
      <c r="T37" s="14"/>
      <c r="U37" s="14"/>
      <c r="V37" s="64"/>
      <c r="W37" s="76"/>
      <c r="X37" s="64"/>
      <c r="Y37" s="64"/>
      <c r="Z37" s="64"/>
    </row>
    <row r="38" spans="1:26" x14ac:dyDescent="0.25">
      <c r="A38" s="64"/>
      <c r="B38" s="64"/>
      <c r="C38" s="64"/>
      <c r="D38" s="64"/>
      <c r="E38" s="64"/>
      <c r="F38" s="64"/>
      <c r="G38" s="64"/>
      <c r="H38" s="64"/>
      <c r="I38" s="79"/>
      <c r="J38" s="80"/>
      <c r="K38" s="80"/>
      <c r="L38" s="81"/>
      <c r="M38" s="25"/>
      <c r="N38" s="86"/>
      <c r="O38" s="86"/>
      <c r="P38" s="86"/>
      <c r="Q38" s="86"/>
      <c r="R38" s="86"/>
      <c r="S38" s="86"/>
      <c r="T38" s="86"/>
      <c r="U38" s="86"/>
      <c r="V38" s="64"/>
      <c r="W38" s="76"/>
      <c r="X38" s="64"/>
      <c r="Y38" s="64"/>
      <c r="Z38" s="64"/>
    </row>
    <row r="39" spans="1:26" x14ac:dyDescent="0.25">
      <c r="A39" s="64"/>
      <c r="B39" s="64"/>
      <c r="C39" s="64"/>
      <c r="D39" s="64"/>
      <c r="E39" s="64"/>
      <c r="F39" s="64"/>
      <c r="G39" s="64"/>
      <c r="H39" s="64"/>
      <c r="I39" s="68"/>
      <c r="J39" s="69"/>
      <c r="K39" s="68"/>
      <c r="L39" s="16"/>
      <c r="M39" s="10"/>
      <c r="N39" s="10"/>
      <c r="O39" s="10"/>
      <c r="P39" s="10"/>
      <c r="Q39" s="10"/>
      <c r="R39" s="10"/>
      <c r="S39" s="10"/>
      <c r="T39" s="10"/>
      <c r="U39" s="10"/>
      <c r="V39" s="64"/>
      <c r="W39" s="64"/>
      <c r="X39" s="64"/>
      <c r="Y39" s="64"/>
      <c r="Z39" s="64"/>
    </row>
    <row r="40" spans="1:26" x14ac:dyDescent="0.25">
      <c r="A40" s="64"/>
      <c r="B40" s="64"/>
      <c r="C40" s="64"/>
      <c r="D40" s="64"/>
      <c r="E40" s="64"/>
      <c r="F40" s="64"/>
      <c r="G40" s="64"/>
      <c r="H40" s="64"/>
      <c r="I40" s="64"/>
      <c r="J40" s="64"/>
      <c r="K40" s="64"/>
      <c r="L40" s="64"/>
      <c r="M40" s="64"/>
      <c r="N40" s="64"/>
      <c r="O40" s="64"/>
      <c r="P40" s="64"/>
      <c r="Q40" s="64"/>
      <c r="R40" s="64"/>
      <c r="S40" s="64"/>
      <c r="T40" s="64"/>
      <c r="U40" s="64"/>
      <c r="V40" s="64"/>
      <c r="W40" s="64"/>
      <c r="X40" s="64"/>
      <c r="Y40" s="64"/>
      <c r="Z40" s="64"/>
    </row>
    <row r="41" spans="1:26" x14ac:dyDescent="0.25">
      <c r="A41" s="64"/>
      <c r="B41" s="64"/>
      <c r="C41" s="64"/>
      <c r="D41" s="64"/>
      <c r="E41" s="64"/>
      <c r="F41" s="64"/>
      <c r="G41" s="64"/>
      <c r="H41" s="64"/>
      <c r="I41" s="64"/>
      <c r="J41" s="64"/>
      <c r="K41" s="64"/>
      <c r="L41" s="64"/>
      <c r="M41" s="64"/>
      <c r="N41" s="78"/>
      <c r="O41" s="78"/>
      <c r="P41" s="64"/>
      <c r="Q41" s="64"/>
      <c r="R41" s="64"/>
      <c r="S41" s="64"/>
      <c r="T41" s="64"/>
      <c r="U41" s="64"/>
      <c r="V41" s="64"/>
      <c r="W41" s="64"/>
      <c r="X41" s="64"/>
      <c r="Y41" s="64"/>
      <c r="Z41" s="64"/>
    </row>
    <row r="42" spans="1:26" x14ac:dyDescent="0.25">
      <c r="A42" s="64"/>
      <c r="B42" s="64"/>
      <c r="C42" s="64"/>
      <c r="D42" s="64"/>
      <c r="E42" s="64"/>
      <c r="F42" s="64"/>
      <c r="G42" s="64"/>
      <c r="H42" s="64"/>
      <c r="I42" s="64"/>
      <c r="J42" s="64"/>
      <c r="K42" s="64"/>
      <c r="L42" s="64"/>
      <c r="M42" s="64"/>
      <c r="N42" s="64"/>
      <c r="O42" s="64"/>
      <c r="P42" s="64"/>
      <c r="Q42" s="64"/>
      <c r="R42" s="64"/>
      <c r="S42" s="64"/>
      <c r="T42" s="64"/>
      <c r="U42" s="64"/>
      <c r="V42" s="64"/>
      <c r="W42" s="64"/>
      <c r="X42" s="64"/>
      <c r="Y42" s="64"/>
      <c r="Z42" s="64"/>
    </row>
    <row r="43" spans="1:26" x14ac:dyDescent="0.25">
      <c r="A43" s="64"/>
      <c r="B43" s="64"/>
      <c r="C43" s="64"/>
      <c r="D43" s="64"/>
      <c r="E43" s="64"/>
      <c r="F43" s="64"/>
      <c r="G43" s="64"/>
      <c r="H43" s="64"/>
      <c r="I43" s="64"/>
      <c r="J43" s="64"/>
      <c r="K43" s="64"/>
      <c r="L43" s="64"/>
      <c r="M43" s="64"/>
      <c r="N43" s="64"/>
      <c r="O43" s="64"/>
      <c r="P43" s="64"/>
      <c r="Q43" s="64"/>
      <c r="R43" s="64"/>
      <c r="S43" s="64"/>
      <c r="T43" s="64"/>
      <c r="U43" s="64"/>
      <c r="V43" s="64"/>
      <c r="W43" s="64"/>
      <c r="X43" s="64"/>
      <c r="Y43" s="64"/>
      <c r="Z43" s="64"/>
    </row>
  </sheetData>
  <mergeCells count="1">
    <mergeCell ref="B13:G13"/>
  </mergeCells>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9"/>
  <sheetViews>
    <sheetView workbookViewId="0"/>
  </sheetViews>
  <sheetFormatPr defaultColWidth="8.85546875" defaultRowHeight="15" x14ac:dyDescent="0.25"/>
  <cols>
    <col min="1" max="1" width="39.85546875" style="4" customWidth="1"/>
    <col min="2" max="36" width="9.5703125" style="4" bestFit="1" customWidth="1"/>
    <col min="37" max="16384" width="8.85546875" style="4"/>
  </cols>
  <sheetData>
    <row r="1" spans="1:36" x14ac:dyDescent="0.25">
      <c r="A1" s="1" t="s">
        <v>8</v>
      </c>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row>
    <row r="2" spans="1:36" x14ac:dyDescent="0.25">
      <c r="A2" s="4" t="s">
        <v>13</v>
      </c>
      <c r="B2" s="200">
        <f>'Aggregate Calcs'!E10</f>
        <v>1015734052171823.4</v>
      </c>
      <c r="C2" s="200">
        <f>'Aggregate Calcs'!F10</f>
        <v>1029714510274770.9</v>
      </c>
      <c r="D2" s="200">
        <f>'Aggregate Calcs'!G10</f>
        <v>1090475732029887.9</v>
      </c>
      <c r="E2" s="200">
        <f>'Aggregate Calcs'!H10</f>
        <v>1151236953785004.8</v>
      </c>
      <c r="F2" s="200">
        <f>'Aggregate Calcs'!I10</f>
        <v>1211998175540121.8</v>
      </c>
      <c r="G2" s="200">
        <f>'Aggregate Calcs'!J10</f>
        <v>1272759397295238.8</v>
      </c>
      <c r="H2" s="200">
        <f>'Aggregate Calcs'!K10</f>
        <v>1333520619050355.8</v>
      </c>
      <c r="I2" s="200">
        <f>'Aggregate Calcs'!L10</f>
        <v>1421525810441985.3</v>
      </c>
      <c r="J2" s="200">
        <f>'Aggregate Calcs'!M10</f>
        <v>1509531001833614.8</v>
      </c>
      <c r="K2" s="200">
        <f>'Aggregate Calcs'!N10</f>
        <v>1597536193225244.8</v>
      </c>
      <c r="L2" s="200">
        <f>'Aggregate Calcs'!O10</f>
        <v>1685541384616874.5</v>
      </c>
      <c r="M2" s="200">
        <f>'Aggregate Calcs'!P10</f>
        <v>1773546576008504</v>
      </c>
      <c r="N2" s="200">
        <f>'Aggregate Calcs'!Q10</f>
        <v>1890319248496583</v>
      </c>
      <c r="O2" s="200">
        <f>'Aggregate Calcs'!R10</f>
        <v>2007091920984661.8</v>
      </c>
      <c r="P2" s="200">
        <f>'Aggregate Calcs'!S10</f>
        <v>2123864593472740.5</v>
      </c>
      <c r="Q2" s="200">
        <f>'Aggregate Calcs'!T10</f>
        <v>2240637265960819.5</v>
      </c>
      <c r="R2" s="200">
        <f>'Aggregate Calcs'!U10</f>
        <v>2357409938448898</v>
      </c>
      <c r="S2" s="200">
        <f>'Aggregate Calcs'!V10</f>
        <v>2482069023200178.5</v>
      </c>
      <c r="T2" s="200">
        <f>'Aggregate Calcs'!W10</f>
        <v>2606728107951458</v>
      </c>
      <c r="U2" s="200">
        <f>'Aggregate Calcs'!X10</f>
        <v>2731387192702738</v>
      </c>
      <c r="V2" s="200">
        <f>'Aggregate Calcs'!Y10</f>
        <v>2856046277454017.5</v>
      </c>
      <c r="W2" s="200">
        <f>'Aggregate Calcs'!Z10</f>
        <v>2980705362205298</v>
      </c>
      <c r="X2" s="200">
        <f>'Aggregate Calcs'!AA10</f>
        <v>3072653759728528</v>
      </c>
      <c r="Y2" s="200">
        <f>'Aggregate Calcs'!AB10</f>
        <v>3164602157251758</v>
      </c>
      <c r="Z2" s="200">
        <f>'Aggregate Calcs'!AC10</f>
        <v>3256550554774988</v>
      </c>
      <c r="AA2" s="200">
        <f>'Aggregate Calcs'!AD10</f>
        <v>3348498952298218.5</v>
      </c>
      <c r="AB2" s="200">
        <f>'Aggregate Calcs'!AE10</f>
        <v>3440447349821448.5</v>
      </c>
      <c r="AC2" s="200">
        <f>'Aggregate Calcs'!AF10</f>
        <v>3499326586831938</v>
      </c>
      <c r="AD2" s="200">
        <f>'Aggregate Calcs'!AG10</f>
        <v>3558205823842427.5</v>
      </c>
      <c r="AE2" s="200">
        <f>'Aggregate Calcs'!AH10</f>
        <v>3617085060852917.5</v>
      </c>
      <c r="AF2" s="200">
        <f>'Aggregate Calcs'!AI10</f>
        <v>3675964297863406.5</v>
      </c>
      <c r="AG2" s="200">
        <f>'Aggregate Calcs'!AJ10</f>
        <v>3734843534873896</v>
      </c>
      <c r="AH2" s="200">
        <f>'Aggregate Calcs'!AK10</f>
        <v>3793722771884385.5</v>
      </c>
      <c r="AI2" s="200">
        <f>'Aggregate Calcs'!AL10</f>
        <v>3852602008894875</v>
      </c>
      <c r="AJ2" s="200">
        <f>'Aggregate Calcs'!AM10</f>
        <v>3911481245905365</v>
      </c>
    </row>
    <row r="3" spans="1:36" x14ac:dyDescent="0.25">
      <c r="A3" s="4" t="s">
        <v>14</v>
      </c>
      <c r="B3" s="200">
        <f>'Aggregate Calcs'!E11</f>
        <v>0</v>
      </c>
      <c r="C3" s="200">
        <f>'Aggregate Calcs'!F11</f>
        <v>0</v>
      </c>
      <c r="D3" s="200">
        <f>'Aggregate Calcs'!G11</f>
        <v>0</v>
      </c>
      <c r="E3" s="200">
        <f>'Aggregate Calcs'!H11</f>
        <v>0</v>
      </c>
      <c r="F3" s="200">
        <f>'Aggregate Calcs'!I11</f>
        <v>0</v>
      </c>
      <c r="G3" s="200">
        <f>'Aggregate Calcs'!J11</f>
        <v>0</v>
      </c>
      <c r="H3" s="200">
        <f>'Aggregate Calcs'!K11</f>
        <v>0</v>
      </c>
      <c r="I3" s="200">
        <f>'Aggregate Calcs'!L11</f>
        <v>0</v>
      </c>
      <c r="J3" s="200">
        <f>'Aggregate Calcs'!M11</f>
        <v>0</v>
      </c>
      <c r="K3" s="200">
        <f>'Aggregate Calcs'!N11</f>
        <v>0</v>
      </c>
      <c r="L3" s="200">
        <f>'Aggregate Calcs'!O11</f>
        <v>0</v>
      </c>
      <c r="M3" s="200">
        <f>'Aggregate Calcs'!P11</f>
        <v>0</v>
      </c>
      <c r="N3" s="200">
        <f>'Aggregate Calcs'!Q11</f>
        <v>0</v>
      </c>
      <c r="O3" s="200">
        <f>'Aggregate Calcs'!R11</f>
        <v>0</v>
      </c>
      <c r="P3" s="200">
        <f>'Aggregate Calcs'!S11</f>
        <v>0</v>
      </c>
      <c r="Q3" s="200">
        <f>'Aggregate Calcs'!T11</f>
        <v>0</v>
      </c>
      <c r="R3" s="200">
        <f>'Aggregate Calcs'!U11</f>
        <v>0</v>
      </c>
      <c r="S3" s="200">
        <f>'Aggregate Calcs'!V11</f>
        <v>0</v>
      </c>
      <c r="T3" s="200">
        <f>'Aggregate Calcs'!W11</f>
        <v>0</v>
      </c>
      <c r="U3" s="200">
        <f>'Aggregate Calcs'!X11</f>
        <v>0</v>
      </c>
      <c r="V3" s="200">
        <f>'Aggregate Calcs'!Y11</f>
        <v>0</v>
      </c>
      <c r="W3" s="200">
        <f>'Aggregate Calcs'!Z11</f>
        <v>0</v>
      </c>
      <c r="X3" s="200">
        <f>'Aggregate Calcs'!AA11</f>
        <v>0</v>
      </c>
      <c r="Y3" s="200">
        <f>'Aggregate Calcs'!AB11</f>
        <v>0</v>
      </c>
      <c r="Z3" s="200">
        <f>'Aggregate Calcs'!AC11</f>
        <v>0</v>
      </c>
      <c r="AA3" s="200">
        <f>'Aggregate Calcs'!AD11</f>
        <v>0</v>
      </c>
      <c r="AB3" s="200">
        <f>'Aggregate Calcs'!AE11</f>
        <v>0</v>
      </c>
      <c r="AC3" s="200">
        <f>'Aggregate Calcs'!AF11</f>
        <v>0</v>
      </c>
      <c r="AD3" s="200">
        <f>'Aggregate Calcs'!AG11</f>
        <v>0</v>
      </c>
      <c r="AE3" s="200">
        <f>'Aggregate Calcs'!AH11</f>
        <v>0</v>
      </c>
      <c r="AF3" s="200">
        <f>'Aggregate Calcs'!AI11</f>
        <v>0</v>
      </c>
      <c r="AG3" s="200">
        <f>'Aggregate Calcs'!AJ11</f>
        <v>0</v>
      </c>
      <c r="AH3" s="200">
        <f>'Aggregate Calcs'!AK11</f>
        <v>0</v>
      </c>
      <c r="AI3" s="200">
        <f>'Aggregate Calcs'!AL11</f>
        <v>0</v>
      </c>
      <c r="AJ3" s="200">
        <f>'Aggregate Calcs'!AM11</f>
        <v>0</v>
      </c>
    </row>
    <row r="4" spans="1:36" x14ac:dyDescent="0.25">
      <c r="A4" s="4" t="s">
        <v>15</v>
      </c>
      <c r="B4" s="200">
        <f>'Aggregate Calcs'!E12</f>
        <v>3157127867345579.5</v>
      </c>
      <c r="C4" s="200">
        <f>'Aggregate Calcs'!F12</f>
        <v>3403763229381119</v>
      </c>
      <c r="D4" s="200">
        <f>'Aggregate Calcs'!G12</f>
        <v>3754362944399825.5</v>
      </c>
      <c r="E4" s="200">
        <f>'Aggregate Calcs'!H12</f>
        <v>4104962659418531.5</v>
      </c>
      <c r="F4" s="200">
        <f>'Aggregate Calcs'!I12</f>
        <v>4455562374437237.5</v>
      </c>
      <c r="G4" s="200">
        <f>'Aggregate Calcs'!J12</f>
        <v>4806162089455944</v>
      </c>
      <c r="H4" s="200">
        <f>'Aggregate Calcs'!K12</f>
        <v>5156761804474651</v>
      </c>
      <c r="I4" s="200">
        <f>'Aggregate Calcs'!L12</f>
        <v>5574281824799244</v>
      </c>
      <c r="J4" s="200">
        <f>'Aggregate Calcs'!M12</f>
        <v>5991801845123838</v>
      </c>
      <c r="K4" s="200">
        <f>'Aggregate Calcs'!N12</f>
        <v>6409321865448431</v>
      </c>
      <c r="L4" s="200">
        <f>'Aggregate Calcs'!O12</f>
        <v>6826841885773024</v>
      </c>
      <c r="M4" s="200">
        <f>'Aggregate Calcs'!P12</f>
        <v>7244361906097618</v>
      </c>
      <c r="N4" s="200">
        <f>'Aggregate Calcs'!Q12</f>
        <v>7731289085272258</v>
      </c>
      <c r="O4" s="200">
        <f>'Aggregate Calcs'!R12</f>
        <v>8218216264446900</v>
      </c>
      <c r="P4" s="200">
        <f>'Aggregate Calcs'!S12</f>
        <v>8705143443621540</v>
      </c>
      <c r="Q4" s="200">
        <f>'Aggregate Calcs'!T12</f>
        <v>9192070622796182</v>
      </c>
      <c r="R4" s="200">
        <f>'Aggregate Calcs'!U12</f>
        <v>9678997801970822</v>
      </c>
      <c r="S4" s="200">
        <f>'Aggregate Calcs'!V12</f>
        <v>1.0145742603267326E+16</v>
      </c>
      <c r="T4" s="200">
        <f>'Aggregate Calcs'!W12</f>
        <v>1.061248740456383E+16</v>
      </c>
      <c r="U4" s="200">
        <f>'Aggregate Calcs'!X12</f>
        <v>1.1079232205860336E+16</v>
      </c>
      <c r="V4" s="200">
        <f>'Aggregate Calcs'!Y12</f>
        <v>1.154597700715684E+16</v>
      </c>
      <c r="W4" s="200">
        <f>'Aggregate Calcs'!Z12</f>
        <v>1.2012721808453344E+16</v>
      </c>
      <c r="X4" s="200">
        <f>'Aggregate Calcs'!AA12</f>
        <v>1.2399762914285876E+16</v>
      </c>
      <c r="Y4" s="200">
        <f>'Aggregate Calcs'!AB12</f>
        <v>1.278680402011841E+16</v>
      </c>
      <c r="Z4" s="200">
        <f>'Aggregate Calcs'!AC12</f>
        <v>1.3173845125950942E+16</v>
      </c>
      <c r="AA4" s="200">
        <f>'Aggregate Calcs'!AD12</f>
        <v>1.3560886231783472E+16</v>
      </c>
      <c r="AB4" s="200">
        <f>'Aggregate Calcs'!AE12</f>
        <v>1.3947927337616002E+16</v>
      </c>
      <c r="AC4" s="200">
        <f>'Aggregate Calcs'!AF12</f>
        <v>1.4238942892274142E+16</v>
      </c>
      <c r="AD4" s="200">
        <f>'Aggregate Calcs'!AG12</f>
        <v>1.452995844693228E+16</v>
      </c>
      <c r="AE4" s="200">
        <f>'Aggregate Calcs'!AH12</f>
        <v>1.4820974001590418E+16</v>
      </c>
      <c r="AF4" s="200">
        <f>'Aggregate Calcs'!AI12</f>
        <v>1.5111989556248552E+16</v>
      </c>
      <c r="AG4" s="200">
        <f>'Aggregate Calcs'!AJ12</f>
        <v>1.540300511090669E+16</v>
      </c>
      <c r="AH4" s="200">
        <f>'Aggregate Calcs'!AK12</f>
        <v>1.5694020665564828E+16</v>
      </c>
      <c r="AI4" s="200">
        <f>'Aggregate Calcs'!AL12</f>
        <v>1.5985036220222968E+16</v>
      </c>
      <c r="AJ4" s="200">
        <f>'Aggregate Calcs'!AM12</f>
        <v>1.6276051774881106E+16</v>
      </c>
    </row>
    <row r="5" spans="1:36" x14ac:dyDescent="0.25">
      <c r="A5" s="4" t="s">
        <v>16</v>
      </c>
      <c r="B5" s="200">
        <f>'Aggregate Calcs'!E13</f>
        <v>578029287325699.75</v>
      </c>
      <c r="C5" s="200">
        <f>'Aggregate Calcs'!F13</f>
        <v>589419454128082.13</v>
      </c>
      <c r="D5" s="200">
        <f>'Aggregate Calcs'!G13</f>
        <v>595595950142265.25</v>
      </c>
      <c r="E5" s="200">
        <f>'Aggregate Calcs'!H13</f>
        <v>601772446156448.25</v>
      </c>
      <c r="F5" s="200">
        <f>'Aggregate Calcs'!I13</f>
        <v>607948942170631.38</v>
      </c>
      <c r="G5" s="200">
        <f>'Aggregate Calcs'!J13</f>
        <v>614125438184814.5</v>
      </c>
      <c r="H5" s="200">
        <f>'Aggregate Calcs'!K13</f>
        <v>620301934198997.5</v>
      </c>
      <c r="I5" s="200">
        <f>'Aggregate Calcs'!L13</f>
        <v>623305547027473.13</v>
      </c>
      <c r="J5" s="200">
        <f>'Aggregate Calcs'!M13</f>
        <v>626309159855948.88</v>
      </c>
      <c r="K5" s="200">
        <f>'Aggregate Calcs'!N13</f>
        <v>629312772684424.63</v>
      </c>
      <c r="L5" s="200">
        <f>'Aggregate Calcs'!O13</f>
        <v>632316385512900.38</v>
      </c>
      <c r="M5" s="200">
        <f>'Aggregate Calcs'!P13</f>
        <v>635319998341376.13</v>
      </c>
      <c r="N5" s="200">
        <f>'Aggregate Calcs'!Q13</f>
        <v>636120680353381.13</v>
      </c>
      <c r="O5" s="200">
        <f>'Aggregate Calcs'!R13</f>
        <v>636921362365386.25</v>
      </c>
      <c r="P5" s="200">
        <f>'Aggregate Calcs'!S13</f>
        <v>637722044377391.38</v>
      </c>
      <c r="Q5" s="200">
        <f>'Aggregate Calcs'!T13</f>
        <v>638522726389396.63</v>
      </c>
      <c r="R5" s="200">
        <f>'Aggregate Calcs'!U13</f>
        <v>639323408401401.63</v>
      </c>
      <c r="S5" s="200">
        <f>'Aggregate Calcs'!V13</f>
        <v>639540553193015</v>
      </c>
      <c r="T5" s="200">
        <f>'Aggregate Calcs'!W13</f>
        <v>639757697984628.38</v>
      </c>
      <c r="U5" s="200">
        <f>'Aggregate Calcs'!X13</f>
        <v>639974842776242</v>
      </c>
      <c r="V5" s="200">
        <f>'Aggregate Calcs'!Y13</f>
        <v>640191987567855.38</v>
      </c>
      <c r="W5" s="200">
        <f>'Aggregate Calcs'!Z13</f>
        <v>640409132359468.75</v>
      </c>
      <c r="X5" s="200">
        <f>'Aggregate Calcs'!AA13</f>
        <v>640520909844508</v>
      </c>
      <c r="Y5" s="200">
        <f>'Aggregate Calcs'!AB13</f>
        <v>640632687329547.38</v>
      </c>
      <c r="Z5" s="200">
        <f>'Aggregate Calcs'!AC13</f>
        <v>640744464814586.75</v>
      </c>
      <c r="AA5" s="200">
        <f>'Aggregate Calcs'!AD13</f>
        <v>640856242299626.13</v>
      </c>
      <c r="AB5" s="200">
        <f>'Aggregate Calcs'!AE13</f>
        <v>640968019784665.38</v>
      </c>
      <c r="AC5" s="200">
        <f>'Aggregate Calcs'!AF13</f>
        <v>639703361342385.13</v>
      </c>
      <c r="AD5" s="200">
        <f>'Aggregate Calcs'!AG13</f>
        <v>638438702900105.13</v>
      </c>
      <c r="AE5" s="200">
        <f>'Aggregate Calcs'!AH13</f>
        <v>637174044457824.88</v>
      </c>
      <c r="AF5" s="200">
        <f>'Aggregate Calcs'!AI13</f>
        <v>635909386015544.88</v>
      </c>
      <c r="AG5" s="200">
        <f>'Aggregate Calcs'!AJ13</f>
        <v>634644727573264.5</v>
      </c>
      <c r="AH5" s="200">
        <f>'Aggregate Calcs'!AK13</f>
        <v>633380069130984.5</v>
      </c>
      <c r="AI5" s="200">
        <f>'Aggregate Calcs'!AL13</f>
        <v>632115410688704.13</v>
      </c>
      <c r="AJ5" s="200">
        <f>'Aggregate Calcs'!AM13</f>
        <v>630850752246424.13</v>
      </c>
    </row>
    <row r="6" spans="1:36" x14ac:dyDescent="0.25">
      <c r="A6" s="4" t="s">
        <v>17</v>
      </c>
      <c r="B6" s="200">
        <f>'Aggregate Calcs'!E14</f>
        <v>0</v>
      </c>
      <c r="C6" s="200">
        <f>'Aggregate Calcs'!F14</f>
        <v>0</v>
      </c>
      <c r="D6" s="200">
        <f>'Aggregate Calcs'!G14</f>
        <v>0</v>
      </c>
      <c r="E6" s="200">
        <f>'Aggregate Calcs'!H14</f>
        <v>0</v>
      </c>
      <c r="F6" s="200">
        <f>'Aggregate Calcs'!I14</f>
        <v>0</v>
      </c>
      <c r="G6" s="200">
        <f>'Aggregate Calcs'!J14</f>
        <v>0</v>
      </c>
      <c r="H6" s="200">
        <f>'Aggregate Calcs'!K14</f>
        <v>0</v>
      </c>
      <c r="I6" s="200">
        <f>'Aggregate Calcs'!L14</f>
        <v>0</v>
      </c>
      <c r="J6" s="200">
        <f>'Aggregate Calcs'!M14</f>
        <v>0</v>
      </c>
      <c r="K6" s="200">
        <f>'Aggregate Calcs'!N14</f>
        <v>0</v>
      </c>
      <c r="L6" s="200">
        <f>'Aggregate Calcs'!O14</f>
        <v>0</v>
      </c>
      <c r="M6" s="200">
        <f>'Aggregate Calcs'!P14</f>
        <v>0</v>
      </c>
      <c r="N6" s="200">
        <f>'Aggregate Calcs'!Q14</f>
        <v>0</v>
      </c>
      <c r="O6" s="200">
        <f>'Aggregate Calcs'!R14</f>
        <v>0</v>
      </c>
      <c r="P6" s="200">
        <f>'Aggregate Calcs'!S14</f>
        <v>0</v>
      </c>
      <c r="Q6" s="200">
        <f>'Aggregate Calcs'!T14</f>
        <v>0</v>
      </c>
      <c r="R6" s="200">
        <f>'Aggregate Calcs'!U14</f>
        <v>0</v>
      </c>
      <c r="S6" s="200">
        <f>'Aggregate Calcs'!V14</f>
        <v>0</v>
      </c>
      <c r="T6" s="200">
        <f>'Aggregate Calcs'!W14</f>
        <v>0</v>
      </c>
      <c r="U6" s="200">
        <f>'Aggregate Calcs'!X14</f>
        <v>0</v>
      </c>
      <c r="V6" s="200">
        <f>'Aggregate Calcs'!Y14</f>
        <v>0</v>
      </c>
      <c r="W6" s="200">
        <f>'Aggregate Calcs'!Z14</f>
        <v>0</v>
      </c>
      <c r="X6" s="200">
        <f>'Aggregate Calcs'!AA14</f>
        <v>0</v>
      </c>
      <c r="Y6" s="200">
        <f>'Aggregate Calcs'!AB14</f>
        <v>0</v>
      </c>
      <c r="Z6" s="200">
        <f>'Aggregate Calcs'!AC14</f>
        <v>0</v>
      </c>
      <c r="AA6" s="200">
        <f>'Aggregate Calcs'!AD14</f>
        <v>0</v>
      </c>
      <c r="AB6" s="200">
        <f>'Aggregate Calcs'!AE14</f>
        <v>0</v>
      </c>
      <c r="AC6" s="200">
        <f>'Aggregate Calcs'!AF14</f>
        <v>0</v>
      </c>
      <c r="AD6" s="200">
        <f>'Aggregate Calcs'!AG14</f>
        <v>0</v>
      </c>
      <c r="AE6" s="200">
        <f>'Aggregate Calcs'!AH14</f>
        <v>0</v>
      </c>
      <c r="AF6" s="200">
        <f>'Aggregate Calcs'!AI14</f>
        <v>0</v>
      </c>
      <c r="AG6" s="200">
        <f>'Aggregate Calcs'!AJ14</f>
        <v>0</v>
      </c>
      <c r="AH6" s="200">
        <f>'Aggregate Calcs'!AK14</f>
        <v>0</v>
      </c>
      <c r="AI6" s="200">
        <f>'Aggregate Calcs'!AL14</f>
        <v>0</v>
      </c>
      <c r="AJ6" s="200">
        <f>'Aggregate Calcs'!AM14</f>
        <v>0</v>
      </c>
    </row>
    <row r="7" spans="1:36" x14ac:dyDescent="0.25">
      <c r="A7" s="4" t="s">
        <v>18</v>
      </c>
      <c r="B7" s="200">
        <f>'Aggregate Calcs'!E15</f>
        <v>1680019085215.3962</v>
      </c>
      <c r="C7" s="200">
        <f>'Aggregate Calcs'!F15</f>
        <v>1699061040508.4739</v>
      </c>
      <c r="D7" s="200">
        <f>'Aggregate Calcs'!G15</f>
        <v>1717929628595.5432</v>
      </c>
      <c r="E7" s="200">
        <f>'Aggregate Calcs'!H15</f>
        <v>1736562232458.2856</v>
      </c>
      <c r="F7" s="200">
        <f>'Aggregate Calcs'!I15</f>
        <v>1754908102801.1465</v>
      </c>
      <c r="G7" s="200">
        <f>'Aggregate Calcs'!J15</f>
        <v>1772955821032.6265</v>
      </c>
      <c r="H7" s="200">
        <f>'Aggregate Calcs'!K15</f>
        <v>1790707924617.5027</v>
      </c>
      <c r="I7" s="200">
        <f>'Aggregate Calcs'!L15</f>
        <v>1808144113837.5535</v>
      </c>
      <c r="J7" s="200">
        <f>'Aggregate Calcs'!M15</f>
        <v>1825242820242.1689</v>
      </c>
      <c r="K7" s="200">
        <f>'Aggregate Calcs'!N15</f>
        <v>1841982475380.738</v>
      </c>
      <c r="L7" s="200">
        <f>'Aggregate Calcs'!O15</f>
        <v>1858345316999.8167</v>
      </c>
      <c r="M7" s="200">
        <f>'Aggregate Calcs'!P15</f>
        <v>1874313582845.9614</v>
      </c>
      <c r="N7" s="200">
        <f>'Aggregate Calcs'!Q15</f>
        <v>1889859360806.6165</v>
      </c>
      <c r="O7" s="200">
        <f>'Aggregate Calcs'!R15</f>
        <v>1904953470036.8389</v>
      </c>
      <c r="P7" s="200">
        <f>'Aggregate Calcs'!S15</f>
        <v>1919573073353.6292</v>
      </c>
      <c r="Q7" s="200">
        <f>'Aggregate Calcs'!T15</f>
        <v>1933705483433.0984</v>
      </c>
      <c r="R7" s="200">
        <f>'Aggregate Calcs'!U15</f>
        <v>1947338012951.3586</v>
      </c>
      <c r="S7" s="200">
        <f>'Aggregate Calcs'!V15</f>
        <v>1960450362190.1875</v>
      </c>
      <c r="T7" s="200">
        <f>'Aggregate Calcs'!W15</f>
        <v>1973015887769.4197</v>
      </c>
      <c r="U7" s="200">
        <f>'Aggregate Calcs'!X15</f>
        <v>1985020633632.7773</v>
      </c>
      <c r="V7" s="200">
        <f>'Aggregate Calcs'!Y15</f>
        <v>1996454449921.1492</v>
      </c>
      <c r="W7" s="200">
        <f>'Aggregate Calcs'!Z15</f>
        <v>2007321142831.7029</v>
      </c>
      <c r="X7" s="200">
        <f>'Aggregate Calcs'!AA15</f>
        <v>2017642280815.0483</v>
      </c>
      <c r="Y7" s="200">
        <f>'Aggregate Calcs'!AB15</f>
        <v>2027448313448.5181</v>
      </c>
      <c r="Z7" s="200">
        <f>'Aggregate Calcs'!AC15</f>
        <v>2036767152844.667</v>
      </c>
      <c r="AA7" s="200">
        <f>'Aggregate Calcs'!AD15</f>
        <v>2045602605200.6619</v>
      </c>
      <c r="AB7" s="200">
        <f>'Aggregate Calcs'!AE15</f>
        <v>2053958476713.6689</v>
      </c>
      <c r="AC7" s="200">
        <f>'Aggregate Calcs'!AF15</f>
        <v>2061846185975.188</v>
      </c>
      <c r="AD7" s="200">
        <f>'Aggregate Calcs'!AG15</f>
        <v>2069282226506.2744</v>
      </c>
      <c r="AE7" s="200">
        <f>'Aggregate Calcs'!AH15</f>
        <v>2076275479433.6497</v>
      </c>
      <c r="AF7" s="200">
        <f>'Aggregate Calcs'!AI15</f>
        <v>2082836094616.4253</v>
      </c>
      <c r="AG7" s="200">
        <f>'Aggregate Calcs'!AJ15</f>
        <v>2088965340786.9895</v>
      </c>
      <c r="AH7" s="200">
        <f>'Aggregate Calcs'!AK15</f>
        <v>2094669561607.2874</v>
      </c>
      <c r="AI7" s="200">
        <f>'Aggregate Calcs'!AL15</f>
        <v>2099946219612.5403</v>
      </c>
      <c r="AJ7" s="200">
        <f>'Aggregate Calcs'!AM15</f>
        <v>2104799120999.9153</v>
      </c>
    </row>
    <row r="8" spans="1:36" x14ac:dyDescent="0.25">
      <c r="A8" s="4" t="s">
        <v>19</v>
      </c>
      <c r="B8" s="200">
        <f>'Aggregate Calcs'!E16</f>
        <v>0</v>
      </c>
      <c r="C8" s="200">
        <f>'Aggregate Calcs'!F16</f>
        <v>0</v>
      </c>
      <c r="D8" s="200">
        <f>'Aggregate Calcs'!G16</f>
        <v>0</v>
      </c>
      <c r="E8" s="200">
        <f>'Aggregate Calcs'!H16</f>
        <v>0</v>
      </c>
      <c r="F8" s="200">
        <f>'Aggregate Calcs'!I16</f>
        <v>0</v>
      </c>
      <c r="G8" s="200">
        <f>'Aggregate Calcs'!J16</f>
        <v>0</v>
      </c>
      <c r="H8" s="200">
        <f>'Aggregate Calcs'!K16</f>
        <v>0</v>
      </c>
      <c r="I8" s="200">
        <f>'Aggregate Calcs'!L16</f>
        <v>0</v>
      </c>
      <c r="J8" s="200">
        <f>'Aggregate Calcs'!M16</f>
        <v>0</v>
      </c>
      <c r="K8" s="200">
        <f>'Aggregate Calcs'!N16</f>
        <v>0</v>
      </c>
      <c r="L8" s="200">
        <f>'Aggregate Calcs'!O16</f>
        <v>0</v>
      </c>
      <c r="M8" s="200">
        <f>'Aggregate Calcs'!P16</f>
        <v>0</v>
      </c>
      <c r="N8" s="200">
        <f>'Aggregate Calcs'!Q16</f>
        <v>0</v>
      </c>
      <c r="O8" s="200">
        <f>'Aggregate Calcs'!R16</f>
        <v>0</v>
      </c>
      <c r="P8" s="200">
        <f>'Aggregate Calcs'!S16</f>
        <v>0</v>
      </c>
      <c r="Q8" s="200">
        <f>'Aggregate Calcs'!T16</f>
        <v>0</v>
      </c>
      <c r="R8" s="200">
        <f>'Aggregate Calcs'!U16</f>
        <v>0</v>
      </c>
      <c r="S8" s="200">
        <f>'Aggregate Calcs'!V16</f>
        <v>0</v>
      </c>
      <c r="T8" s="200">
        <f>'Aggregate Calcs'!W16</f>
        <v>0</v>
      </c>
      <c r="U8" s="200">
        <f>'Aggregate Calcs'!X16</f>
        <v>0</v>
      </c>
      <c r="V8" s="200">
        <f>'Aggregate Calcs'!Y16</f>
        <v>0</v>
      </c>
      <c r="W8" s="200">
        <f>'Aggregate Calcs'!Z16</f>
        <v>0</v>
      </c>
      <c r="X8" s="200">
        <f>'Aggregate Calcs'!AA16</f>
        <v>0</v>
      </c>
      <c r="Y8" s="200">
        <f>'Aggregate Calcs'!AB16</f>
        <v>0</v>
      </c>
      <c r="Z8" s="200">
        <f>'Aggregate Calcs'!AC16</f>
        <v>0</v>
      </c>
      <c r="AA8" s="200">
        <f>'Aggregate Calcs'!AD16</f>
        <v>0</v>
      </c>
      <c r="AB8" s="200">
        <f>'Aggregate Calcs'!AE16</f>
        <v>0</v>
      </c>
      <c r="AC8" s="200">
        <f>'Aggregate Calcs'!AF16</f>
        <v>0</v>
      </c>
      <c r="AD8" s="200">
        <f>'Aggregate Calcs'!AG16</f>
        <v>0</v>
      </c>
      <c r="AE8" s="200">
        <f>'Aggregate Calcs'!AH16</f>
        <v>0</v>
      </c>
      <c r="AF8" s="200">
        <f>'Aggregate Calcs'!AI16</f>
        <v>0</v>
      </c>
      <c r="AG8" s="200">
        <f>'Aggregate Calcs'!AJ16</f>
        <v>0</v>
      </c>
      <c r="AH8" s="200">
        <f>'Aggregate Calcs'!AK16</f>
        <v>0</v>
      </c>
      <c r="AI8" s="200">
        <f>'Aggregate Calcs'!AL16</f>
        <v>0</v>
      </c>
      <c r="AJ8" s="200">
        <f>'Aggregate Calcs'!AM16</f>
        <v>0</v>
      </c>
    </row>
    <row r="9" spans="1:36" x14ac:dyDescent="0.25">
      <c r="A9" s="4" t="s">
        <v>20</v>
      </c>
      <c r="B9" s="200">
        <f>'Aggregate Calcs'!E17</f>
        <v>1371888866957311.3</v>
      </c>
      <c r="C9" s="200">
        <f>'Aggregate Calcs'!F17</f>
        <v>1402206852967417.5</v>
      </c>
      <c r="D9" s="200">
        <f>'Aggregate Calcs'!G17</f>
        <v>1459053076736367</v>
      </c>
      <c r="E9" s="200">
        <f>'Aggregate Calcs'!H17</f>
        <v>1515899300505316.5</v>
      </c>
      <c r="F9" s="200">
        <f>'Aggregate Calcs'!I17</f>
        <v>1572745524274265.3</v>
      </c>
      <c r="G9" s="200">
        <f>'Aggregate Calcs'!J17</f>
        <v>1629591748043214.8</v>
      </c>
      <c r="H9" s="200">
        <f>'Aggregate Calcs'!K17</f>
        <v>1686437971812164.3</v>
      </c>
      <c r="I9" s="200">
        <f>'Aggregate Calcs'!L17</f>
        <v>1759255277497151.8</v>
      </c>
      <c r="J9" s="200">
        <f>'Aggregate Calcs'!M17</f>
        <v>1832072583182139.3</v>
      </c>
      <c r="K9" s="200">
        <f>'Aggregate Calcs'!N17</f>
        <v>1904889888867127</v>
      </c>
      <c r="L9" s="200">
        <f>'Aggregate Calcs'!O17</f>
        <v>1977707194552114.5</v>
      </c>
      <c r="M9" s="200">
        <f>'Aggregate Calcs'!P17</f>
        <v>2050524500237102</v>
      </c>
      <c r="N9" s="200">
        <f>'Aggregate Calcs'!Q17</f>
        <v>2134440354372217.5</v>
      </c>
      <c r="O9" s="200">
        <f>'Aggregate Calcs'!R17</f>
        <v>2218356208507333.3</v>
      </c>
      <c r="P9" s="200">
        <f>'Aggregate Calcs'!S17</f>
        <v>2302272062642449</v>
      </c>
      <c r="Q9" s="200">
        <f>'Aggregate Calcs'!T17</f>
        <v>2386187916777565</v>
      </c>
      <c r="R9" s="200">
        <f>'Aggregate Calcs'!U17</f>
        <v>2470103770912680.5</v>
      </c>
      <c r="S9" s="200">
        <f>'Aggregate Calcs'!V17</f>
        <v>2593947329837892</v>
      </c>
      <c r="T9" s="200">
        <f>'Aggregate Calcs'!W17</f>
        <v>2717790888763102.5</v>
      </c>
      <c r="U9" s="200">
        <f>'Aggregate Calcs'!X17</f>
        <v>2841634447688314</v>
      </c>
      <c r="V9" s="200">
        <f>'Aggregate Calcs'!Y17</f>
        <v>2965478006613525</v>
      </c>
      <c r="W9" s="200">
        <f>'Aggregate Calcs'!Z17</f>
        <v>3089321565538736</v>
      </c>
      <c r="X9" s="200">
        <f>'Aggregate Calcs'!AA17</f>
        <v>3250250518065595</v>
      </c>
      <c r="Y9" s="200">
        <f>'Aggregate Calcs'!AB17</f>
        <v>3411179470592454</v>
      </c>
      <c r="Z9" s="200">
        <f>'Aggregate Calcs'!AC17</f>
        <v>3572108423119313</v>
      </c>
      <c r="AA9" s="200">
        <f>'Aggregate Calcs'!AD17</f>
        <v>3733037375646172.5</v>
      </c>
      <c r="AB9" s="200">
        <f>'Aggregate Calcs'!AE17</f>
        <v>3893966328173031</v>
      </c>
      <c r="AC9" s="200">
        <f>'Aggregate Calcs'!AF17</f>
        <v>4031750746736817.5</v>
      </c>
      <c r="AD9" s="200">
        <f>'Aggregate Calcs'!AG17</f>
        <v>4169535165300604.5</v>
      </c>
      <c r="AE9" s="200">
        <f>'Aggregate Calcs'!AH17</f>
        <v>4307319583864392</v>
      </c>
      <c r="AF9" s="200">
        <f>'Aggregate Calcs'!AI17</f>
        <v>4445104002428179</v>
      </c>
      <c r="AG9" s="200">
        <f>'Aggregate Calcs'!AJ17</f>
        <v>4582888420991966</v>
      </c>
      <c r="AH9" s="200">
        <f>'Aggregate Calcs'!AK17</f>
        <v>4720672839555753</v>
      </c>
      <c r="AI9" s="200">
        <f>'Aggregate Calcs'!AL17</f>
        <v>4858457258119539</v>
      </c>
      <c r="AJ9" s="200">
        <f>'Aggregate Calcs'!AM17</f>
        <v>4996241676683326</v>
      </c>
    </row>
  </sheetData>
  <pageMargins left="0.7" right="0.7" top="0.75" bottom="0.75" header="0.3" footer="0.3"/>
  <pageSetup paperSize="9"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9"/>
  <sheetViews>
    <sheetView workbookViewId="0"/>
  </sheetViews>
  <sheetFormatPr defaultColWidth="8.85546875" defaultRowHeight="15" x14ac:dyDescent="0.25"/>
  <cols>
    <col min="1" max="1" width="39.85546875" style="4" customWidth="1"/>
    <col min="2" max="36" width="9.5703125" style="4" bestFit="1" customWidth="1"/>
    <col min="37" max="16384" width="8.85546875" style="4"/>
  </cols>
  <sheetData>
    <row r="1" spans="1:36" x14ac:dyDescent="0.25">
      <c r="A1" s="1" t="s">
        <v>8</v>
      </c>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row>
    <row r="2" spans="1:36" x14ac:dyDescent="0.25">
      <c r="A2" s="4" t="s">
        <v>13</v>
      </c>
      <c r="B2" s="200">
        <f>'Aggregate Calcs'!E18</f>
        <v>0</v>
      </c>
      <c r="C2" s="200">
        <f>'Aggregate Calcs'!F18</f>
        <v>0</v>
      </c>
      <c r="D2" s="200">
        <f>'Aggregate Calcs'!G18</f>
        <v>0</v>
      </c>
      <c r="E2" s="200">
        <f>'Aggregate Calcs'!H18</f>
        <v>0</v>
      </c>
      <c r="F2" s="200">
        <f>'Aggregate Calcs'!I18</f>
        <v>0</v>
      </c>
      <c r="G2" s="200">
        <f>'Aggregate Calcs'!J18</f>
        <v>0</v>
      </c>
      <c r="H2" s="200">
        <f>'Aggregate Calcs'!K18</f>
        <v>0</v>
      </c>
      <c r="I2" s="200">
        <f>'Aggregate Calcs'!L18</f>
        <v>0</v>
      </c>
      <c r="J2" s="200">
        <f>'Aggregate Calcs'!M18</f>
        <v>0</v>
      </c>
      <c r="K2" s="200">
        <f>'Aggregate Calcs'!N18</f>
        <v>0</v>
      </c>
      <c r="L2" s="200">
        <f>'Aggregate Calcs'!O18</f>
        <v>0</v>
      </c>
      <c r="M2" s="200">
        <f>'Aggregate Calcs'!P18</f>
        <v>0</v>
      </c>
      <c r="N2" s="200">
        <f>'Aggregate Calcs'!Q18</f>
        <v>0</v>
      </c>
      <c r="O2" s="200">
        <f>'Aggregate Calcs'!R18</f>
        <v>0</v>
      </c>
      <c r="P2" s="200">
        <f>'Aggregate Calcs'!S18</f>
        <v>0</v>
      </c>
      <c r="Q2" s="200">
        <f>'Aggregate Calcs'!T18</f>
        <v>0</v>
      </c>
      <c r="R2" s="200">
        <f>'Aggregate Calcs'!U18</f>
        <v>0</v>
      </c>
      <c r="S2" s="200">
        <f>'Aggregate Calcs'!V18</f>
        <v>0</v>
      </c>
      <c r="T2" s="200">
        <f>'Aggregate Calcs'!W18</f>
        <v>0</v>
      </c>
      <c r="U2" s="200">
        <f>'Aggregate Calcs'!X18</f>
        <v>0</v>
      </c>
      <c r="V2" s="200">
        <f>'Aggregate Calcs'!Y18</f>
        <v>0</v>
      </c>
      <c r="W2" s="200">
        <f>'Aggregate Calcs'!Z18</f>
        <v>0</v>
      </c>
      <c r="X2" s="200">
        <f>'Aggregate Calcs'!AA18</f>
        <v>0</v>
      </c>
      <c r="Y2" s="200">
        <f>'Aggregate Calcs'!AB18</f>
        <v>0</v>
      </c>
      <c r="Z2" s="200">
        <f>'Aggregate Calcs'!AC18</f>
        <v>0</v>
      </c>
      <c r="AA2" s="200">
        <f>'Aggregate Calcs'!AD18</f>
        <v>0</v>
      </c>
      <c r="AB2" s="200">
        <f>'Aggregate Calcs'!AE18</f>
        <v>0</v>
      </c>
      <c r="AC2" s="200">
        <f>'Aggregate Calcs'!AF18</f>
        <v>0</v>
      </c>
      <c r="AD2" s="200">
        <f>'Aggregate Calcs'!AG18</f>
        <v>0</v>
      </c>
      <c r="AE2" s="200">
        <f>'Aggregate Calcs'!AH18</f>
        <v>0</v>
      </c>
      <c r="AF2" s="200">
        <f>'Aggregate Calcs'!AI18</f>
        <v>0</v>
      </c>
      <c r="AG2" s="200">
        <f>'Aggregate Calcs'!AJ18</f>
        <v>0</v>
      </c>
      <c r="AH2" s="200">
        <f>'Aggregate Calcs'!AK18</f>
        <v>0</v>
      </c>
      <c r="AI2" s="200">
        <f>'Aggregate Calcs'!AL18</f>
        <v>0</v>
      </c>
      <c r="AJ2" s="200">
        <f>'Aggregate Calcs'!AM18</f>
        <v>0</v>
      </c>
    </row>
    <row r="3" spans="1:36" x14ac:dyDescent="0.25">
      <c r="A3" s="4" t="s">
        <v>14</v>
      </c>
      <c r="B3" s="200">
        <f>'Aggregate Calcs'!E19</f>
        <v>150108081190094.16</v>
      </c>
      <c r="C3" s="200">
        <f>'Aggregate Calcs'!F19</f>
        <v>148619698048200.34</v>
      </c>
      <c r="D3" s="200">
        <f>'Aggregate Calcs'!G19</f>
        <v>147142018512709.53</v>
      </c>
      <c r="E3" s="200">
        <f>'Aggregate Calcs'!H19</f>
        <v>145664338977218.69</v>
      </c>
      <c r="F3" s="200">
        <f>'Aggregate Calcs'!I19</f>
        <v>144186659441727.91</v>
      </c>
      <c r="G3" s="200">
        <f>'Aggregate Calcs'!J19</f>
        <v>142708979906237.06</v>
      </c>
      <c r="H3" s="200">
        <f>'Aggregate Calcs'!K19</f>
        <v>141231300370746.25</v>
      </c>
      <c r="I3" s="200">
        <f>'Aggregate Calcs'!L19</f>
        <v>143041857445129.84</v>
      </c>
      <c r="J3" s="200">
        <f>'Aggregate Calcs'!M19</f>
        <v>144852414519513.41</v>
      </c>
      <c r="K3" s="200">
        <f>'Aggregate Calcs'!N19</f>
        <v>146662971593896.97</v>
      </c>
      <c r="L3" s="200">
        <f>'Aggregate Calcs'!O19</f>
        <v>148473528668280.53</v>
      </c>
      <c r="M3" s="200">
        <f>'Aggregate Calcs'!P19</f>
        <v>150284085742664.09</v>
      </c>
      <c r="N3" s="200">
        <f>'Aggregate Calcs'!Q19</f>
        <v>152393132442137.06</v>
      </c>
      <c r="O3" s="200">
        <f>'Aggregate Calcs'!R19</f>
        <v>154502179141610.03</v>
      </c>
      <c r="P3" s="200">
        <f>'Aggregate Calcs'!S19</f>
        <v>156611225841082.94</v>
      </c>
      <c r="Q3" s="200">
        <f>'Aggregate Calcs'!T19</f>
        <v>158720272540555.91</v>
      </c>
      <c r="R3" s="200">
        <f>'Aggregate Calcs'!U19</f>
        <v>160829319240028.88</v>
      </c>
      <c r="S3" s="200">
        <f>'Aggregate Calcs'!V19</f>
        <v>163301727630332.41</v>
      </c>
      <c r="T3" s="200">
        <f>'Aggregate Calcs'!W19</f>
        <v>165774136020635.84</v>
      </c>
      <c r="U3" s="200">
        <f>'Aggregate Calcs'!X19</f>
        <v>168246544410939.34</v>
      </c>
      <c r="V3" s="200">
        <f>'Aggregate Calcs'!Y19</f>
        <v>170718952801242.84</v>
      </c>
      <c r="W3" s="200">
        <f>'Aggregate Calcs'!Z19</f>
        <v>173191361191546.34</v>
      </c>
      <c r="X3" s="200">
        <f>'Aggregate Calcs'!AA19</f>
        <v>176087890196023.09</v>
      </c>
      <c r="Y3" s="200">
        <f>'Aggregate Calcs'!AB19</f>
        <v>178984419200499.84</v>
      </c>
      <c r="Z3" s="200">
        <f>'Aggregate Calcs'!AC19</f>
        <v>181880948204976.56</v>
      </c>
      <c r="AA3" s="200">
        <f>'Aggregate Calcs'!AD19</f>
        <v>184777477209453.28</v>
      </c>
      <c r="AB3" s="200">
        <f>'Aggregate Calcs'!AE19</f>
        <v>187674006213930.06</v>
      </c>
      <c r="AC3" s="200">
        <f>'Aggregate Calcs'!AF19</f>
        <v>191075280015638.78</v>
      </c>
      <c r="AD3" s="200">
        <f>'Aggregate Calcs'!AG19</f>
        <v>194476553817347.47</v>
      </c>
      <c r="AE3" s="200">
        <f>'Aggregate Calcs'!AH19</f>
        <v>197877827619056.19</v>
      </c>
      <c r="AF3" s="200">
        <f>'Aggregate Calcs'!AI19</f>
        <v>201279101420764.91</v>
      </c>
      <c r="AG3" s="200">
        <f>'Aggregate Calcs'!AJ19</f>
        <v>204680375222473.59</v>
      </c>
      <c r="AH3" s="200">
        <f>'Aggregate Calcs'!AK19</f>
        <v>208081649024182.31</v>
      </c>
      <c r="AI3" s="200">
        <f>'Aggregate Calcs'!AL19</f>
        <v>211482922825891.03</v>
      </c>
      <c r="AJ3" s="200">
        <f>'Aggregate Calcs'!AM19</f>
        <v>214884196627599.75</v>
      </c>
    </row>
    <row r="4" spans="1:36" x14ac:dyDescent="0.25">
      <c r="A4" s="4" t="s">
        <v>15</v>
      </c>
      <c r="B4" s="200">
        <f>'Aggregate Calcs'!E20</f>
        <v>111049999653411.39</v>
      </c>
      <c r="C4" s="200">
        <f>'Aggregate Calcs'!F20</f>
        <v>119725244375632.11</v>
      </c>
      <c r="D4" s="200">
        <f>'Aggregate Calcs'!G20</f>
        <v>132057370240413.16</v>
      </c>
      <c r="E4" s="200">
        <f>'Aggregate Calcs'!H20</f>
        <v>144389496105194.22</v>
      </c>
      <c r="F4" s="200">
        <f>'Aggregate Calcs'!I20</f>
        <v>156721621969975.25</v>
      </c>
      <c r="G4" s="200">
        <f>'Aggregate Calcs'!J20</f>
        <v>169053747834756.31</v>
      </c>
      <c r="H4" s="200">
        <f>'Aggregate Calcs'!K20</f>
        <v>181385873699537.38</v>
      </c>
      <c r="I4" s="200">
        <f>'Aggregate Calcs'!L20</f>
        <v>196071879480900.13</v>
      </c>
      <c r="J4" s="200">
        <f>'Aggregate Calcs'!M20</f>
        <v>210757885262262.78</v>
      </c>
      <c r="K4" s="200">
        <f>'Aggregate Calcs'!N20</f>
        <v>225443891043625.44</v>
      </c>
      <c r="L4" s="200">
        <f>'Aggregate Calcs'!O20</f>
        <v>240129896824988.13</v>
      </c>
      <c r="M4" s="200">
        <f>'Aggregate Calcs'!P20</f>
        <v>254815902606350.84</v>
      </c>
      <c r="N4" s="200">
        <f>'Aggregate Calcs'!Q20</f>
        <v>271943261823525.5</v>
      </c>
      <c r="O4" s="200">
        <f>'Aggregate Calcs'!R20</f>
        <v>289070621040700.25</v>
      </c>
      <c r="P4" s="200">
        <f>'Aggregate Calcs'!S20</f>
        <v>306197980257874.88</v>
      </c>
      <c r="Q4" s="200">
        <f>'Aggregate Calcs'!T20</f>
        <v>323325339475049.69</v>
      </c>
      <c r="R4" s="200">
        <f>'Aggregate Calcs'!U20</f>
        <v>340452698692224.38</v>
      </c>
      <c r="S4" s="200">
        <f>'Aggregate Calcs'!V20</f>
        <v>356870155380726.25</v>
      </c>
      <c r="T4" s="200">
        <f>'Aggregate Calcs'!W20</f>
        <v>373287612069228.19</v>
      </c>
      <c r="U4" s="200">
        <f>'Aggregate Calcs'!X20</f>
        <v>389705068757730.13</v>
      </c>
      <c r="V4" s="200">
        <f>'Aggregate Calcs'!Y20</f>
        <v>406122525446232</v>
      </c>
      <c r="W4" s="200">
        <f>'Aggregate Calcs'!Z20</f>
        <v>422539982134733.81</v>
      </c>
      <c r="X4" s="200">
        <f>'Aggregate Calcs'!AA20</f>
        <v>436153911146958.38</v>
      </c>
      <c r="Y4" s="200">
        <f>'Aggregate Calcs'!AB20</f>
        <v>449767840159182.88</v>
      </c>
      <c r="Z4" s="200">
        <f>'Aggregate Calcs'!AC20</f>
        <v>463381769171407.44</v>
      </c>
      <c r="AA4" s="200">
        <f>'Aggregate Calcs'!AD20</f>
        <v>476995698183632</v>
      </c>
      <c r="AB4" s="200">
        <f>'Aggregate Calcs'!AE20</f>
        <v>490609627195856.5</v>
      </c>
      <c r="AC4" s="200">
        <f>'Aggregate Calcs'!AF20</f>
        <v>500845917457706.19</v>
      </c>
      <c r="AD4" s="200">
        <f>'Aggregate Calcs'!AG20</f>
        <v>511082207719555.81</v>
      </c>
      <c r="AE4" s="200">
        <f>'Aggregate Calcs'!AH20</f>
        <v>521318497981405.31</v>
      </c>
      <c r="AF4" s="200">
        <f>'Aggregate Calcs'!AI20</f>
        <v>531554788243254.88</v>
      </c>
      <c r="AG4" s="200">
        <f>'Aggregate Calcs'!AJ20</f>
        <v>541791078505104.56</v>
      </c>
      <c r="AH4" s="200">
        <f>'Aggregate Calcs'!AK20</f>
        <v>552027368766954.19</v>
      </c>
      <c r="AI4" s="200">
        <f>'Aggregate Calcs'!AL20</f>
        <v>562263659028803.69</v>
      </c>
      <c r="AJ4" s="200">
        <f>'Aggregate Calcs'!AM20</f>
        <v>572499949290653.25</v>
      </c>
    </row>
    <row r="5" spans="1:36" x14ac:dyDescent="0.25">
      <c r="A5" s="4" t="s">
        <v>16</v>
      </c>
      <c r="B5" s="200">
        <f>'Aggregate Calcs'!E21</f>
        <v>445406925549525.38</v>
      </c>
      <c r="C5" s="200">
        <f>'Aggregate Calcs'!F21</f>
        <v>443815006971859.25</v>
      </c>
      <c r="D5" s="200">
        <f>'Aggregate Calcs'!G21</f>
        <v>446515224307302.75</v>
      </c>
      <c r="E5" s="200">
        <f>'Aggregate Calcs'!H21</f>
        <v>449215441642746.31</v>
      </c>
      <c r="F5" s="200">
        <f>'Aggregate Calcs'!I21</f>
        <v>451915658978189.69</v>
      </c>
      <c r="G5" s="200">
        <f>'Aggregate Calcs'!J21</f>
        <v>454615876313633.19</v>
      </c>
      <c r="H5" s="200">
        <f>'Aggregate Calcs'!K21</f>
        <v>457316093649076.75</v>
      </c>
      <c r="I5" s="200">
        <f>'Aggregate Calcs'!L21</f>
        <v>464750356209590.5</v>
      </c>
      <c r="J5" s="200">
        <f>'Aggregate Calcs'!M21</f>
        <v>472184618770104.25</v>
      </c>
      <c r="K5" s="200">
        <f>'Aggregate Calcs'!N21</f>
        <v>479618881330618.06</v>
      </c>
      <c r="L5" s="200">
        <f>'Aggregate Calcs'!O21</f>
        <v>487053143891131.81</v>
      </c>
      <c r="M5" s="200">
        <f>'Aggregate Calcs'!P21</f>
        <v>494487406451645.56</v>
      </c>
      <c r="N5" s="200">
        <f>'Aggregate Calcs'!Q21</f>
        <v>504386898351582.56</v>
      </c>
      <c r="O5" s="200">
        <f>'Aggregate Calcs'!R21</f>
        <v>514286390251519.5</v>
      </c>
      <c r="P5" s="200">
        <f>'Aggregate Calcs'!S21</f>
        <v>524185882151456.38</v>
      </c>
      <c r="Q5" s="200">
        <f>'Aggregate Calcs'!T21</f>
        <v>534085374051393.31</v>
      </c>
      <c r="R5" s="200">
        <f>'Aggregate Calcs'!U21</f>
        <v>543984865951330.31</v>
      </c>
      <c r="S5" s="200">
        <f>'Aggregate Calcs'!V21</f>
        <v>555563750935672.38</v>
      </c>
      <c r="T5" s="200">
        <f>'Aggregate Calcs'!W21</f>
        <v>567142635920014.38</v>
      </c>
      <c r="U5" s="200">
        <f>'Aggregate Calcs'!X21</f>
        <v>578721520904356.38</v>
      </c>
      <c r="V5" s="200">
        <f>'Aggregate Calcs'!Y21</f>
        <v>590300405888698.63</v>
      </c>
      <c r="W5" s="200">
        <f>'Aggregate Calcs'!Z21</f>
        <v>601879290873040.63</v>
      </c>
      <c r="X5" s="200">
        <f>'Aggregate Calcs'!AA21</f>
        <v>607862248785976.75</v>
      </c>
      <c r="Y5" s="200">
        <f>'Aggregate Calcs'!AB21</f>
        <v>613845206698913</v>
      </c>
      <c r="Z5" s="200">
        <f>'Aggregate Calcs'!AC21</f>
        <v>619828164611849</v>
      </c>
      <c r="AA5" s="200">
        <f>'Aggregate Calcs'!AD21</f>
        <v>625811122524785.25</v>
      </c>
      <c r="AB5" s="200">
        <f>'Aggregate Calcs'!AE21</f>
        <v>631794080437721.25</v>
      </c>
      <c r="AC5" s="200">
        <f>'Aggregate Calcs'!AF21</f>
        <v>644423101167922.63</v>
      </c>
      <c r="AD5" s="200">
        <f>'Aggregate Calcs'!AG21</f>
        <v>657052121898124.13</v>
      </c>
      <c r="AE5" s="200">
        <f>'Aggregate Calcs'!AH21</f>
        <v>669681142628325.75</v>
      </c>
      <c r="AF5" s="200">
        <f>'Aggregate Calcs'!AI21</f>
        <v>682310163358527.13</v>
      </c>
      <c r="AG5" s="200">
        <f>'Aggregate Calcs'!AJ21</f>
        <v>694939184088728.5</v>
      </c>
      <c r="AH5" s="200">
        <f>'Aggregate Calcs'!AK21</f>
        <v>707568204818930</v>
      </c>
      <c r="AI5" s="200">
        <f>'Aggregate Calcs'!AL21</f>
        <v>720197225549131.38</v>
      </c>
      <c r="AJ5" s="200">
        <f>'Aggregate Calcs'!AM21</f>
        <v>732826246279332.88</v>
      </c>
    </row>
    <row r="6" spans="1:36" x14ac:dyDescent="0.25">
      <c r="A6" s="4" t="s">
        <v>17</v>
      </c>
      <c r="B6" s="200">
        <f>'Aggregate Calcs'!E22</f>
        <v>0</v>
      </c>
      <c r="C6" s="200">
        <f>'Aggregate Calcs'!F22</f>
        <v>0</v>
      </c>
      <c r="D6" s="200">
        <f>'Aggregate Calcs'!G22</f>
        <v>0</v>
      </c>
      <c r="E6" s="200">
        <f>'Aggregate Calcs'!H22</f>
        <v>0</v>
      </c>
      <c r="F6" s="200">
        <f>'Aggregate Calcs'!I22</f>
        <v>0</v>
      </c>
      <c r="G6" s="200">
        <f>'Aggregate Calcs'!J22</f>
        <v>0</v>
      </c>
      <c r="H6" s="200">
        <f>'Aggregate Calcs'!K22</f>
        <v>0</v>
      </c>
      <c r="I6" s="200">
        <f>'Aggregate Calcs'!L22</f>
        <v>0</v>
      </c>
      <c r="J6" s="200">
        <f>'Aggregate Calcs'!M22</f>
        <v>0</v>
      </c>
      <c r="K6" s="200">
        <f>'Aggregate Calcs'!N22</f>
        <v>0</v>
      </c>
      <c r="L6" s="200">
        <f>'Aggregate Calcs'!O22</f>
        <v>0</v>
      </c>
      <c r="M6" s="200">
        <f>'Aggregate Calcs'!P22</f>
        <v>0</v>
      </c>
      <c r="N6" s="200">
        <f>'Aggregate Calcs'!Q22</f>
        <v>0</v>
      </c>
      <c r="O6" s="200">
        <f>'Aggregate Calcs'!R22</f>
        <v>0</v>
      </c>
      <c r="P6" s="200">
        <f>'Aggregate Calcs'!S22</f>
        <v>0</v>
      </c>
      <c r="Q6" s="200">
        <f>'Aggregate Calcs'!T22</f>
        <v>0</v>
      </c>
      <c r="R6" s="200">
        <f>'Aggregate Calcs'!U22</f>
        <v>0</v>
      </c>
      <c r="S6" s="200">
        <f>'Aggregate Calcs'!V22</f>
        <v>0</v>
      </c>
      <c r="T6" s="200">
        <f>'Aggregate Calcs'!W22</f>
        <v>0</v>
      </c>
      <c r="U6" s="200">
        <f>'Aggregate Calcs'!X22</f>
        <v>0</v>
      </c>
      <c r="V6" s="200">
        <f>'Aggregate Calcs'!Y22</f>
        <v>0</v>
      </c>
      <c r="W6" s="200">
        <f>'Aggregate Calcs'!Z22</f>
        <v>0</v>
      </c>
      <c r="X6" s="200">
        <f>'Aggregate Calcs'!AA22</f>
        <v>0</v>
      </c>
      <c r="Y6" s="200">
        <f>'Aggregate Calcs'!AB22</f>
        <v>0</v>
      </c>
      <c r="Z6" s="200">
        <f>'Aggregate Calcs'!AC22</f>
        <v>0</v>
      </c>
      <c r="AA6" s="200">
        <f>'Aggregate Calcs'!AD22</f>
        <v>0</v>
      </c>
      <c r="AB6" s="200">
        <f>'Aggregate Calcs'!AE22</f>
        <v>0</v>
      </c>
      <c r="AC6" s="200">
        <f>'Aggregate Calcs'!AF22</f>
        <v>0</v>
      </c>
      <c r="AD6" s="200">
        <f>'Aggregate Calcs'!AG22</f>
        <v>0</v>
      </c>
      <c r="AE6" s="200">
        <f>'Aggregate Calcs'!AH22</f>
        <v>0</v>
      </c>
      <c r="AF6" s="200">
        <f>'Aggregate Calcs'!AI22</f>
        <v>0</v>
      </c>
      <c r="AG6" s="200">
        <f>'Aggregate Calcs'!AJ22</f>
        <v>0</v>
      </c>
      <c r="AH6" s="200">
        <f>'Aggregate Calcs'!AK22</f>
        <v>0</v>
      </c>
      <c r="AI6" s="200">
        <f>'Aggregate Calcs'!AL22</f>
        <v>0</v>
      </c>
      <c r="AJ6" s="200">
        <f>'Aggregate Calcs'!AM22</f>
        <v>0</v>
      </c>
    </row>
    <row r="7" spans="1:36" x14ac:dyDescent="0.25">
      <c r="A7" s="4" t="s">
        <v>18</v>
      </c>
      <c r="B7" s="200">
        <f>'Aggregate Calcs'!E23</f>
        <v>0</v>
      </c>
      <c r="C7" s="200">
        <f>'Aggregate Calcs'!F23</f>
        <v>0</v>
      </c>
      <c r="D7" s="200">
        <f>'Aggregate Calcs'!G23</f>
        <v>0</v>
      </c>
      <c r="E7" s="200">
        <f>'Aggregate Calcs'!H23</f>
        <v>0</v>
      </c>
      <c r="F7" s="200">
        <f>'Aggregate Calcs'!I23</f>
        <v>0</v>
      </c>
      <c r="G7" s="200">
        <f>'Aggregate Calcs'!J23</f>
        <v>0</v>
      </c>
      <c r="H7" s="200">
        <f>'Aggregate Calcs'!K23</f>
        <v>0</v>
      </c>
      <c r="I7" s="200">
        <f>'Aggregate Calcs'!L23</f>
        <v>0</v>
      </c>
      <c r="J7" s="200">
        <f>'Aggregate Calcs'!M23</f>
        <v>0</v>
      </c>
      <c r="K7" s="200">
        <f>'Aggregate Calcs'!N23</f>
        <v>0</v>
      </c>
      <c r="L7" s="200">
        <f>'Aggregate Calcs'!O23</f>
        <v>0</v>
      </c>
      <c r="M7" s="200">
        <f>'Aggregate Calcs'!P23</f>
        <v>0</v>
      </c>
      <c r="N7" s="200">
        <f>'Aggregate Calcs'!Q23</f>
        <v>0</v>
      </c>
      <c r="O7" s="200">
        <f>'Aggregate Calcs'!R23</f>
        <v>0</v>
      </c>
      <c r="P7" s="200">
        <f>'Aggregate Calcs'!S23</f>
        <v>0</v>
      </c>
      <c r="Q7" s="200">
        <f>'Aggregate Calcs'!T23</f>
        <v>0</v>
      </c>
      <c r="R7" s="200">
        <f>'Aggregate Calcs'!U23</f>
        <v>0</v>
      </c>
      <c r="S7" s="200">
        <f>'Aggregate Calcs'!V23</f>
        <v>0</v>
      </c>
      <c r="T7" s="200">
        <f>'Aggregate Calcs'!W23</f>
        <v>0</v>
      </c>
      <c r="U7" s="200">
        <f>'Aggregate Calcs'!X23</f>
        <v>0</v>
      </c>
      <c r="V7" s="200">
        <f>'Aggregate Calcs'!Y23</f>
        <v>0</v>
      </c>
      <c r="W7" s="200">
        <f>'Aggregate Calcs'!Z23</f>
        <v>0</v>
      </c>
      <c r="X7" s="200">
        <f>'Aggregate Calcs'!AA23</f>
        <v>0</v>
      </c>
      <c r="Y7" s="200">
        <f>'Aggregate Calcs'!AB23</f>
        <v>0</v>
      </c>
      <c r="Z7" s="200">
        <f>'Aggregate Calcs'!AC23</f>
        <v>0</v>
      </c>
      <c r="AA7" s="200">
        <f>'Aggregate Calcs'!AD23</f>
        <v>0</v>
      </c>
      <c r="AB7" s="200">
        <f>'Aggregate Calcs'!AE23</f>
        <v>0</v>
      </c>
      <c r="AC7" s="200">
        <f>'Aggregate Calcs'!AF23</f>
        <v>0</v>
      </c>
      <c r="AD7" s="200">
        <f>'Aggregate Calcs'!AG23</f>
        <v>0</v>
      </c>
      <c r="AE7" s="200">
        <f>'Aggregate Calcs'!AH23</f>
        <v>0</v>
      </c>
      <c r="AF7" s="200">
        <f>'Aggregate Calcs'!AI23</f>
        <v>0</v>
      </c>
      <c r="AG7" s="200">
        <f>'Aggregate Calcs'!AJ23</f>
        <v>0</v>
      </c>
      <c r="AH7" s="200">
        <f>'Aggregate Calcs'!AK23</f>
        <v>0</v>
      </c>
      <c r="AI7" s="200">
        <f>'Aggregate Calcs'!AL23</f>
        <v>0</v>
      </c>
      <c r="AJ7" s="200">
        <f>'Aggregate Calcs'!AM23</f>
        <v>0</v>
      </c>
    </row>
    <row r="8" spans="1:36" x14ac:dyDescent="0.25">
      <c r="A8" s="4" t="s">
        <v>19</v>
      </c>
      <c r="B8" s="200">
        <f>'Aggregate Calcs'!E24</f>
        <v>0</v>
      </c>
      <c r="C8" s="200">
        <f>'Aggregate Calcs'!F24</f>
        <v>0</v>
      </c>
      <c r="D8" s="200">
        <f>'Aggregate Calcs'!G24</f>
        <v>0</v>
      </c>
      <c r="E8" s="200">
        <f>'Aggregate Calcs'!H24</f>
        <v>0</v>
      </c>
      <c r="F8" s="200">
        <f>'Aggregate Calcs'!I24</f>
        <v>0</v>
      </c>
      <c r="G8" s="200">
        <f>'Aggregate Calcs'!J24</f>
        <v>0</v>
      </c>
      <c r="H8" s="200">
        <f>'Aggregate Calcs'!K24</f>
        <v>0</v>
      </c>
      <c r="I8" s="200">
        <f>'Aggregate Calcs'!L24</f>
        <v>0</v>
      </c>
      <c r="J8" s="200">
        <f>'Aggregate Calcs'!M24</f>
        <v>0</v>
      </c>
      <c r="K8" s="200">
        <f>'Aggregate Calcs'!N24</f>
        <v>0</v>
      </c>
      <c r="L8" s="200">
        <f>'Aggregate Calcs'!O24</f>
        <v>0</v>
      </c>
      <c r="M8" s="200">
        <f>'Aggregate Calcs'!P24</f>
        <v>0</v>
      </c>
      <c r="N8" s="200">
        <f>'Aggregate Calcs'!Q24</f>
        <v>0</v>
      </c>
      <c r="O8" s="200">
        <f>'Aggregate Calcs'!R24</f>
        <v>0</v>
      </c>
      <c r="P8" s="200">
        <f>'Aggregate Calcs'!S24</f>
        <v>0</v>
      </c>
      <c r="Q8" s="200">
        <f>'Aggregate Calcs'!T24</f>
        <v>0</v>
      </c>
      <c r="R8" s="200">
        <f>'Aggregate Calcs'!U24</f>
        <v>0</v>
      </c>
      <c r="S8" s="200">
        <f>'Aggregate Calcs'!V24</f>
        <v>0</v>
      </c>
      <c r="T8" s="200">
        <f>'Aggregate Calcs'!W24</f>
        <v>0</v>
      </c>
      <c r="U8" s="200">
        <f>'Aggregate Calcs'!X24</f>
        <v>0</v>
      </c>
      <c r="V8" s="200">
        <f>'Aggregate Calcs'!Y24</f>
        <v>0</v>
      </c>
      <c r="W8" s="200">
        <f>'Aggregate Calcs'!Z24</f>
        <v>0</v>
      </c>
      <c r="X8" s="200">
        <f>'Aggregate Calcs'!AA24</f>
        <v>0</v>
      </c>
      <c r="Y8" s="200">
        <f>'Aggregate Calcs'!AB24</f>
        <v>0</v>
      </c>
      <c r="Z8" s="200">
        <f>'Aggregate Calcs'!AC24</f>
        <v>0</v>
      </c>
      <c r="AA8" s="200">
        <f>'Aggregate Calcs'!AD24</f>
        <v>0</v>
      </c>
      <c r="AB8" s="200">
        <f>'Aggregate Calcs'!AE24</f>
        <v>0</v>
      </c>
      <c r="AC8" s="200">
        <f>'Aggregate Calcs'!AF24</f>
        <v>0</v>
      </c>
      <c r="AD8" s="200">
        <f>'Aggregate Calcs'!AG24</f>
        <v>0</v>
      </c>
      <c r="AE8" s="200">
        <f>'Aggregate Calcs'!AH24</f>
        <v>0</v>
      </c>
      <c r="AF8" s="200">
        <f>'Aggregate Calcs'!AI24</f>
        <v>0</v>
      </c>
      <c r="AG8" s="200">
        <f>'Aggregate Calcs'!AJ24</f>
        <v>0</v>
      </c>
      <c r="AH8" s="200">
        <f>'Aggregate Calcs'!AK24</f>
        <v>0</v>
      </c>
      <c r="AI8" s="200">
        <f>'Aggregate Calcs'!AL24</f>
        <v>0</v>
      </c>
      <c r="AJ8" s="200">
        <f>'Aggregate Calcs'!AM24</f>
        <v>0</v>
      </c>
    </row>
    <row r="9" spans="1:36" x14ac:dyDescent="0.25">
      <c r="A9" s="4" t="s">
        <v>20</v>
      </c>
      <c r="B9" s="200">
        <f>'Aggregate Calcs'!E25</f>
        <v>427622341729689</v>
      </c>
      <c r="C9" s="200">
        <f>'Aggregate Calcs'!F25</f>
        <v>437091122153703.63</v>
      </c>
      <c r="D9" s="200">
        <f>'Aggregate Calcs'!G25</f>
        <v>454806904882505</v>
      </c>
      <c r="E9" s="200">
        <f>'Aggregate Calcs'!H25</f>
        <v>472522687611306.38</v>
      </c>
      <c r="F9" s="200">
        <f>'Aggregate Calcs'!I25</f>
        <v>490238470340107.75</v>
      </c>
      <c r="G9" s="200">
        <f>'Aggregate Calcs'!J25</f>
        <v>507954253068909.13</v>
      </c>
      <c r="H9" s="200">
        <f>'Aggregate Calcs'!K25</f>
        <v>525670035797710.56</v>
      </c>
      <c r="I9" s="200">
        <f>'Aggregate Calcs'!L25</f>
        <v>548334019909384.06</v>
      </c>
      <c r="J9" s="200">
        <f>'Aggregate Calcs'!M25</f>
        <v>570998004021057.63</v>
      </c>
      <c r="K9" s="200">
        <f>'Aggregate Calcs'!N25</f>
        <v>593661988132731.13</v>
      </c>
      <c r="L9" s="200">
        <f>'Aggregate Calcs'!O25</f>
        <v>616325972244404.63</v>
      </c>
      <c r="M9" s="200">
        <f>'Aggregate Calcs'!P25</f>
        <v>638989956356078.13</v>
      </c>
      <c r="N9" s="200">
        <f>'Aggregate Calcs'!Q25</f>
        <v>665197097013511.88</v>
      </c>
      <c r="O9" s="200">
        <f>'Aggregate Calcs'!R25</f>
        <v>691404237670945.75</v>
      </c>
      <c r="P9" s="200">
        <f>'Aggregate Calcs'!S25</f>
        <v>717611378328379.63</v>
      </c>
      <c r="Q9" s="200">
        <f>'Aggregate Calcs'!T25</f>
        <v>743818518985813.38</v>
      </c>
      <c r="R9" s="200">
        <f>'Aggregate Calcs'!U25</f>
        <v>770025659643247.25</v>
      </c>
      <c r="S9" s="200">
        <f>'Aggregate Calcs'!V25</f>
        <v>808633848210841.88</v>
      </c>
      <c r="T9" s="200">
        <f>'Aggregate Calcs'!W25</f>
        <v>847242036778436.75</v>
      </c>
      <c r="U9" s="200">
        <f>'Aggregate Calcs'!X25</f>
        <v>885850225346031.38</v>
      </c>
      <c r="V9" s="200">
        <f>'Aggregate Calcs'!Y25</f>
        <v>924458413913626.38</v>
      </c>
      <c r="W9" s="200">
        <f>'Aggregate Calcs'!Z25</f>
        <v>963066602481221</v>
      </c>
      <c r="X9" s="200">
        <f>'Aggregate Calcs'!AA25</f>
        <v>1013220594275517.6</v>
      </c>
      <c r="Y9" s="200">
        <f>'Aggregate Calcs'!AB25</f>
        <v>1063374586069814</v>
      </c>
      <c r="Z9" s="200">
        <f>'Aggregate Calcs'!AC25</f>
        <v>1113528577864110.4</v>
      </c>
      <c r="AA9" s="200">
        <f>'Aggregate Calcs'!AD25</f>
        <v>1163682569658406.8</v>
      </c>
      <c r="AB9" s="200">
        <f>'Aggregate Calcs'!AE25</f>
        <v>1213836561452703</v>
      </c>
      <c r="AC9" s="200">
        <f>'Aggregate Calcs'!AF25</f>
        <v>1256720973437594.8</v>
      </c>
      <c r="AD9" s="200">
        <f>'Aggregate Calcs'!AG25</f>
        <v>1299605385422486.5</v>
      </c>
      <c r="AE9" s="200">
        <f>'Aggregate Calcs'!AH25</f>
        <v>1342489797407378</v>
      </c>
      <c r="AF9" s="200">
        <f>'Aggregate Calcs'!AI25</f>
        <v>1385374209392269.8</v>
      </c>
      <c r="AG9" s="200">
        <f>'Aggregate Calcs'!AJ25</f>
        <v>1428258621377161.5</v>
      </c>
      <c r="AH9" s="200">
        <f>'Aggregate Calcs'!AK25</f>
        <v>1471143033362053.3</v>
      </c>
      <c r="AI9" s="200">
        <f>'Aggregate Calcs'!AL25</f>
        <v>1514027445346945</v>
      </c>
      <c r="AJ9" s="200">
        <f>'Aggregate Calcs'!AM25</f>
        <v>1556911857331836.5</v>
      </c>
    </row>
  </sheetData>
  <pageMargins left="0.7" right="0.7" top="0.75" bottom="0.75" header="0.3" footer="0.3"/>
  <pageSetup paperSize="9"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9"/>
  <sheetViews>
    <sheetView workbookViewId="0"/>
  </sheetViews>
  <sheetFormatPr defaultColWidth="8.85546875" defaultRowHeight="15" x14ac:dyDescent="0.25"/>
  <cols>
    <col min="1" max="1" width="39.85546875" style="4" customWidth="1"/>
    <col min="2" max="2" width="9.5703125" style="4" bestFit="1" customWidth="1"/>
    <col min="3" max="12" width="8.85546875" style="4"/>
    <col min="13" max="13" width="8.85546875" style="4" customWidth="1"/>
    <col min="14" max="16384" width="8.85546875" style="4"/>
  </cols>
  <sheetData>
    <row r="1" spans="1:36" x14ac:dyDescent="0.25">
      <c r="A1" s="1" t="s">
        <v>8</v>
      </c>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row>
    <row r="2" spans="1:36" x14ac:dyDescent="0.25">
      <c r="A2" s="4" t="s">
        <v>13</v>
      </c>
      <c r="B2" s="133">
        <f>'Aggregate Calcs'!E26</f>
        <v>0</v>
      </c>
      <c r="C2" s="133">
        <f>'Aggregate Calcs'!F26</f>
        <v>0</v>
      </c>
      <c r="D2" s="133">
        <f>'Aggregate Calcs'!G26</f>
        <v>0</v>
      </c>
      <c r="E2" s="133">
        <f>'Aggregate Calcs'!H26</f>
        <v>0</v>
      </c>
      <c r="F2" s="133">
        <f>'Aggregate Calcs'!I26</f>
        <v>0</v>
      </c>
      <c r="G2" s="133">
        <f>'Aggregate Calcs'!J26</f>
        <v>0</v>
      </c>
      <c r="H2" s="133">
        <f>'Aggregate Calcs'!K26</f>
        <v>0</v>
      </c>
      <c r="I2" s="133">
        <f>'Aggregate Calcs'!L26</f>
        <v>0</v>
      </c>
      <c r="J2" s="133">
        <f>'Aggregate Calcs'!M26</f>
        <v>0</v>
      </c>
      <c r="K2" s="133">
        <f>'Aggregate Calcs'!N26</f>
        <v>0</v>
      </c>
      <c r="L2" s="133">
        <f>'Aggregate Calcs'!O26</f>
        <v>0</v>
      </c>
      <c r="M2" s="133">
        <f>'Aggregate Calcs'!P26</f>
        <v>0</v>
      </c>
      <c r="N2" s="133">
        <f>'Aggregate Calcs'!Q26</f>
        <v>0</v>
      </c>
      <c r="O2" s="133">
        <f>'Aggregate Calcs'!R26</f>
        <v>0</v>
      </c>
      <c r="P2" s="133">
        <f>'Aggregate Calcs'!S26</f>
        <v>0</v>
      </c>
      <c r="Q2" s="133">
        <f>'Aggregate Calcs'!T26</f>
        <v>0</v>
      </c>
      <c r="R2" s="133">
        <f>'Aggregate Calcs'!U26</f>
        <v>0</v>
      </c>
      <c r="S2" s="133">
        <f>'Aggregate Calcs'!V26</f>
        <v>0</v>
      </c>
      <c r="T2" s="133">
        <f>'Aggregate Calcs'!W26</f>
        <v>0</v>
      </c>
      <c r="U2" s="133">
        <f>'Aggregate Calcs'!X26</f>
        <v>0</v>
      </c>
      <c r="V2" s="133">
        <f>'Aggregate Calcs'!Y26</f>
        <v>0</v>
      </c>
      <c r="W2" s="133">
        <f>'Aggregate Calcs'!Z26</f>
        <v>0</v>
      </c>
      <c r="X2" s="133">
        <f>'Aggregate Calcs'!AA26</f>
        <v>0</v>
      </c>
      <c r="Y2" s="133">
        <f>'Aggregate Calcs'!AB26</f>
        <v>0</v>
      </c>
      <c r="Z2" s="133">
        <f>'Aggregate Calcs'!AC26</f>
        <v>0</v>
      </c>
      <c r="AA2" s="133">
        <f>'Aggregate Calcs'!AD26</f>
        <v>0</v>
      </c>
      <c r="AB2" s="133">
        <f>'Aggregate Calcs'!AE26</f>
        <v>0</v>
      </c>
      <c r="AC2" s="133">
        <f>'Aggregate Calcs'!AF26</f>
        <v>0</v>
      </c>
      <c r="AD2" s="133">
        <f>'Aggregate Calcs'!AG26</f>
        <v>0</v>
      </c>
      <c r="AE2" s="133">
        <f>'Aggregate Calcs'!AH26</f>
        <v>0</v>
      </c>
      <c r="AF2" s="133">
        <f>'Aggregate Calcs'!AI26</f>
        <v>0</v>
      </c>
      <c r="AG2" s="133">
        <f>'Aggregate Calcs'!AJ26</f>
        <v>0</v>
      </c>
      <c r="AH2" s="133">
        <f>'Aggregate Calcs'!AK26</f>
        <v>0</v>
      </c>
      <c r="AI2" s="133">
        <f>'Aggregate Calcs'!AL26</f>
        <v>0</v>
      </c>
      <c r="AJ2" s="133">
        <f>'Aggregate Calcs'!AM26</f>
        <v>0</v>
      </c>
    </row>
    <row r="3" spans="1:36" x14ac:dyDescent="0.25">
      <c r="A3" s="4" t="s">
        <v>14</v>
      </c>
      <c r="B3" s="133">
        <f>'Aggregate Calcs'!E27</f>
        <v>0</v>
      </c>
      <c r="C3" s="133">
        <f>'Aggregate Calcs'!F27</f>
        <v>0</v>
      </c>
      <c r="D3" s="133">
        <f>'Aggregate Calcs'!G27</f>
        <v>0</v>
      </c>
      <c r="E3" s="133">
        <f>'Aggregate Calcs'!H27</f>
        <v>0</v>
      </c>
      <c r="F3" s="133">
        <f>'Aggregate Calcs'!I27</f>
        <v>0</v>
      </c>
      <c r="G3" s="133">
        <f>'Aggregate Calcs'!J27</f>
        <v>0</v>
      </c>
      <c r="H3" s="133">
        <f>'Aggregate Calcs'!K27</f>
        <v>0</v>
      </c>
      <c r="I3" s="133">
        <f>'Aggregate Calcs'!L27</f>
        <v>0</v>
      </c>
      <c r="J3" s="133">
        <f>'Aggregate Calcs'!M27</f>
        <v>0</v>
      </c>
      <c r="K3" s="133">
        <f>'Aggregate Calcs'!N27</f>
        <v>0</v>
      </c>
      <c r="L3" s="133">
        <f>'Aggregate Calcs'!O27</f>
        <v>0</v>
      </c>
      <c r="M3" s="133">
        <f>'Aggregate Calcs'!P27</f>
        <v>0</v>
      </c>
      <c r="N3" s="133">
        <f>'Aggregate Calcs'!Q27</f>
        <v>0</v>
      </c>
      <c r="O3" s="133">
        <f>'Aggregate Calcs'!R27</f>
        <v>0</v>
      </c>
      <c r="P3" s="133">
        <f>'Aggregate Calcs'!S27</f>
        <v>0</v>
      </c>
      <c r="Q3" s="133">
        <f>'Aggregate Calcs'!T27</f>
        <v>0</v>
      </c>
      <c r="R3" s="133">
        <f>'Aggregate Calcs'!U27</f>
        <v>0</v>
      </c>
      <c r="S3" s="133">
        <f>'Aggregate Calcs'!V27</f>
        <v>0</v>
      </c>
      <c r="T3" s="133">
        <f>'Aggregate Calcs'!W27</f>
        <v>0</v>
      </c>
      <c r="U3" s="133">
        <f>'Aggregate Calcs'!X27</f>
        <v>0</v>
      </c>
      <c r="V3" s="133">
        <f>'Aggregate Calcs'!Y27</f>
        <v>0</v>
      </c>
      <c r="W3" s="133">
        <f>'Aggregate Calcs'!Z27</f>
        <v>0</v>
      </c>
      <c r="X3" s="133">
        <f>'Aggregate Calcs'!AA27</f>
        <v>0</v>
      </c>
      <c r="Y3" s="133">
        <f>'Aggregate Calcs'!AB27</f>
        <v>0</v>
      </c>
      <c r="Z3" s="133">
        <f>'Aggregate Calcs'!AC27</f>
        <v>0</v>
      </c>
      <c r="AA3" s="133">
        <f>'Aggregate Calcs'!AD27</f>
        <v>0</v>
      </c>
      <c r="AB3" s="133">
        <f>'Aggregate Calcs'!AE27</f>
        <v>0</v>
      </c>
      <c r="AC3" s="133">
        <f>'Aggregate Calcs'!AF27</f>
        <v>0</v>
      </c>
      <c r="AD3" s="133">
        <f>'Aggregate Calcs'!AG27</f>
        <v>0</v>
      </c>
      <c r="AE3" s="133">
        <f>'Aggregate Calcs'!AH27</f>
        <v>0</v>
      </c>
      <c r="AF3" s="133">
        <f>'Aggregate Calcs'!AI27</f>
        <v>0</v>
      </c>
      <c r="AG3" s="133">
        <f>'Aggregate Calcs'!AJ27</f>
        <v>0</v>
      </c>
      <c r="AH3" s="133">
        <f>'Aggregate Calcs'!AK27</f>
        <v>0</v>
      </c>
      <c r="AI3" s="133">
        <f>'Aggregate Calcs'!AL27</f>
        <v>0</v>
      </c>
      <c r="AJ3" s="133">
        <f>'Aggregate Calcs'!AM27</f>
        <v>0</v>
      </c>
    </row>
    <row r="4" spans="1:36" x14ac:dyDescent="0.25">
      <c r="A4" s="4" t="s">
        <v>15</v>
      </c>
      <c r="B4" s="133">
        <f>'Aggregate Calcs'!E28</f>
        <v>0</v>
      </c>
      <c r="C4" s="133">
        <f>'Aggregate Calcs'!F28</f>
        <v>0</v>
      </c>
      <c r="D4" s="133">
        <f>'Aggregate Calcs'!G28</f>
        <v>0</v>
      </c>
      <c r="E4" s="133">
        <f>'Aggregate Calcs'!H28</f>
        <v>0</v>
      </c>
      <c r="F4" s="133">
        <f>'Aggregate Calcs'!I28</f>
        <v>0</v>
      </c>
      <c r="G4" s="133">
        <f>'Aggregate Calcs'!J28</f>
        <v>0</v>
      </c>
      <c r="H4" s="133">
        <f>'Aggregate Calcs'!K28</f>
        <v>0</v>
      </c>
      <c r="I4" s="133">
        <f>'Aggregate Calcs'!L28</f>
        <v>0</v>
      </c>
      <c r="J4" s="133">
        <f>'Aggregate Calcs'!M28</f>
        <v>0</v>
      </c>
      <c r="K4" s="133">
        <f>'Aggregate Calcs'!N28</f>
        <v>0</v>
      </c>
      <c r="L4" s="133">
        <f>'Aggregate Calcs'!O28</f>
        <v>0</v>
      </c>
      <c r="M4" s="133">
        <f>'Aggregate Calcs'!P28</f>
        <v>0</v>
      </c>
      <c r="N4" s="133">
        <f>'Aggregate Calcs'!Q28</f>
        <v>0</v>
      </c>
      <c r="O4" s="133">
        <f>'Aggregate Calcs'!R28</f>
        <v>0</v>
      </c>
      <c r="P4" s="133">
        <f>'Aggregate Calcs'!S28</f>
        <v>0</v>
      </c>
      <c r="Q4" s="133">
        <f>'Aggregate Calcs'!T28</f>
        <v>0</v>
      </c>
      <c r="R4" s="133">
        <f>'Aggregate Calcs'!U28</f>
        <v>0</v>
      </c>
      <c r="S4" s="133">
        <f>'Aggregate Calcs'!V28</f>
        <v>0</v>
      </c>
      <c r="T4" s="133">
        <f>'Aggregate Calcs'!W28</f>
        <v>0</v>
      </c>
      <c r="U4" s="133">
        <f>'Aggregate Calcs'!X28</f>
        <v>0</v>
      </c>
      <c r="V4" s="133">
        <f>'Aggregate Calcs'!Y28</f>
        <v>0</v>
      </c>
      <c r="W4" s="133">
        <f>'Aggregate Calcs'!Z28</f>
        <v>0</v>
      </c>
      <c r="X4" s="133">
        <f>'Aggregate Calcs'!AA28</f>
        <v>0</v>
      </c>
      <c r="Y4" s="133">
        <f>'Aggregate Calcs'!AB28</f>
        <v>0</v>
      </c>
      <c r="Z4" s="133">
        <f>'Aggregate Calcs'!AC28</f>
        <v>0</v>
      </c>
      <c r="AA4" s="133">
        <f>'Aggregate Calcs'!AD28</f>
        <v>0</v>
      </c>
      <c r="AB4" s="133">
        <f>'Aggregate Calcs'!AE28</f>
        <v>0</v>
      </c>
      <c r="AC4" s="133">
        <f>'Aggregate Calcs'!AF28</f>
        <v>0</v>
      </c>
      <c r="AD4" s="133">
        <f>'Aggregate Calcs'!AG28</f>
        <v>0</v>
      </c>
      <c r="AE4" s="133">
        <f>'Aggregate Calcs'!AH28</f>
        <v>0</v>
      </c>
      <c r="AF4" s="133">
        <f>'Aggregate Calcs'!AI28</f>
        <v>0</v>
      </c>
      <c r="AG4" s="133">
        <f>'Aggregate Calcs'!AJ28</f>
        <v>0</v>
      </c>
      <c r="AH4" s="133">
        <f>'Aggregate Calcs'!AK28</f>
        <v>0</v>
      </c>
      <c r="AI4" s="133">
        <f>'Aggregate Calcs'!AL28</f>
        <v>0</v>
      </c>
      <c r="AJ4" s="133">
        <f>'Aggregate Calcs'!AM28</f>
        <v>0</v>
      </c>
    </row>
    <row r="5" spans="1:36" x14ac:dyDescent="0.25">
      <c r="A5" s="4" t="s">
        <v>16</v>
      </c>
      <c r="B5" s="133">
        <f>'Aggregate Calcs'!E29</f>
        <v>0</v>
      </c>
      <c r="C5" s="133">
        <f>'Aggregate Calcs'!F29</f>
        <v>0</v>
      </c>
      <c r="D5" s="133">
        <f>'Aggregate Calcs'!G29</f>
        <v>0</v>
      </c>
      <c r="E5" s="133">
        <f>'Aggregate Calcs'!H29</f>
        <v>0</v>
      </c>
      <c r="F5" s="133">
        <f>'Aggregate Calcs'!I29</f>
        <v>0</v>
      </c>
      <c r="G5" s="133">
        <f>'Aggregate Calcs'!J29</f>
        <v>0</v>
      </c>
      <c r="H5" s="133">
        <f>'Aggregate Calcs'!K29</f>
        <v>0</v>
      </c>
      <c r="I5" s="133">
        <f>'Aggregate Calcs'!L29</f>
        <v>0</v>
      </c>
      <c r="J5" s="133">
        <f>'Aggregate Calcs'!M29</f>
        <v>0</v>
      </c>
      <c r="K5" s="133">
        <f>'Aggregate Calcs'!N29</f>
        <v>0</v>
      </c>
      <c r="L5" s="133">
        <f>'Aggregate Calcs'!O29</f>
        <v>0</v>
      </c>
      <c r="M5" s="133">
        <f>'Aggregate Calcs'!P29</f>
        <v>0</v>
      </c>
      <c r="N5" s="133">
        <f>'Aggregate Calcs'!Q29</f>
        <v>0</v>
      </c>
      <c r="O5" s="133">
        <f>'Aggregate Calcs'!R29</f>
        <v>0</v>
      </c>
      <c r="P5" s="133">
        <f>'Aggregate Calcs'!S29</f>
        <v>0</v>
      </c>
      <c r="Q5" s="133">
        <f>'Aggregate Calcs'!T29</f>
        <v>0</v>
      </c>
      <c r="R5" s="133">
        <f>'Aggregate Calcs'!U29</f>
        <v>0</v>
      </c>
      <c r="S5" s="133">
        <f>'Aggregate Calcs'!V29</f>
        <v>0</v>
      </c>
      <c r="T5" s="133">
        <f>'Aggregate Calcs'!W29</f>
        <v>0</v>
      </c>
      <c r="U5" s="133">
        <f>'Aggregate Calcs'!X29</f>
        <v>0</v>
      </c>
      <c r="V5" s="133">
        <f>'Aggregate Calcs'!Y29</f>
        <v>0</v>
      </c>
      <c r="W5" s="133">
        <f>'Aggregate Calcs'!Z29</f>
        <v>0</v>
      </c>
      <c r="X5" s="133">
        <f>'Aggregate Calcs'!AA29</f>
        <v>0</v>
      </c>
      <c r="Y5" s="133">
        <f>'Aggregate Calcs'!AB29</f>
        <v>0</v>
      </c>
      <c r="Z5" s="133">
        <f>'Aggregate Calcs'!AC29</f>
        <v>0</v>
      </c>
      <c r="AA5" s="133">
        <f>'Aggregate Calcs'!AD29</f>
        <v>0</v>
      </c>
      <c r="AB5" s="133">
        <f>'Aggregate Calcs'!AE29</f>
        <v>0</v>
      </c>
      <c r="AC5" s="133">
        <f>'Aggregate Calcs'!AF29</f>
        <v>0</v>
      </c>
      <c r="AD5" s="133">
        <f>'Aggregate Calcs'!AG29</f>
        <v>0</v>
      </c>
      <c r="AE5" s="133">
        <f>'Aggregate Calcs'!AH29</f>
        <v>0</v>
      </c>
      <c r="AF5" s="133">
        <f>'Aggregate Calcs'!AI29</f>
        <v>0</v>
      </c>
      <c r="AG5" s="133">
        <f>'Aggregate Calcs'!AJ29</f>
        <v>0</v>
      </c>
      <c r="AH5" s="133">
        <f>'Aggregate Calcs'!AK29</f>
        <v>0</v>
      </c>
      <c r="AI5" s="133">
        <f>'Aggregate Calcs'!AL29</f>
        <v>0</v>
      </c>
      <c r="AJ5" s="133">
        <f>'Aggregate Calcs'!AM29</f>
        <v>0</v>
      </c>
    </row>
    <row r="6" spans="1:36" x14ac:dyDescent="0.25">
      <c r="A6" s="4" t="s">
        <v>17</v>
      </c>
      <c r="B6" s="133">
        <f>'Aggregate Calcs'!E30</f>
        <v>0</v>
      </c>
      <c r="C6" s="133">
        <f>'Aggregate Calcs'!F30</f>
        <v>0</v>
      </c>
      <c r="D6" s="133">
        <f>'Aggregate Calcs'!G30</f>
        <v>0</v>
      </c>
      <c r="E6" s="133">
        <f>'Aggregate Calcs'!H30</f>
        <v>0</v>
      </c>
      <c r="F6" s="133">
        <f>'Aggregate Calcs'!I30</f>
        <v>0</v>
      </c>
      <c r="G6" s="133">
        <f>'Aggregate Calcs'!J30</f>
        <v>0</v>
      </c>
      <c r="H6" s="133">
        <f>'Aggregate Calcs'!K30</f>
        <v>0</v>
      </c>
      <c r="I6" s="133">
        <f>'Aggregate Calcs'!L30</f>
        <v>0</v>
      </c>
      <c r="J6" s="133">
        <f>'Aggregate Calcs'!M30</f>
        <v>0</v>
      </c>
      <c r="K6" s="133">
        <f>'Aggregate Calcs'!N30</f>
        <v>0</v>
      </c>
      <c r="L6" s="133">
        <f>'Aggregate Calcs'!O30</f>
        <v>0</v>
      </c>
      <c r="M6" s="133">
        <f>'Aggregate Calcs'!P30</f>
        <v>0</v>
      </c>
      <c r="N6" s="133">
        <f>'Aggregate Calcs'!Q30</f>
        <v>0</v>
      </c>
      <c r="O6" s="133">
        <f>'Aggregate Calcs'!R30</f>
        <v>0</v>
      </c>
      <c r="P6" s="133">
        <f>'Aggregate Calcs'!S30</f>
        <v>0</v>
      </c>
      <c r="Q6" s="133">
        <f>'Aggregate Calcs'!T30</f>
        <v>0</v>
      </c>
      <c r="R6" s="133">
        <f>'Aggregate Calcs'!U30</f>
        <v>0</v>
      </c>
      <c r="S6" s="133">
        <f>'Aggregate Calcs'!V30</f>
        <v>0</v>
      </c>
      <c r="T6" s="133">
        <f>'Aggregate Calcs'!W30</f>
        <v>0</v>
      </c>
      <c r="U6" s="133">
        <f>'Aggregate Calcs'!X30</f>
        <v>0</v>
      </c>
      <c r="V6" s="133">
        <f>'Aggregate Calcs'!Y30</f>
        <v>0</v>
      </c>
      <c r="W6" s="133">
        <f>'Aggregate Calcs'!Z30</f>
        <v>0</v>
      </c>
      <c r="X6" s="133">
        <f>'Aggregate Calcs'!AA30</f>
        <v>0</v>
      </c>
      <c r="Y6" s="133">
        <f>'Aggregate Calcs'!AB30</f>
        <v>0</v>
      </c>
      <c r="Z6" s="133">
        <f>'Aggregate Calcs'!AC30</f>
        <v>0</v>
      </c>
      <c r="AA6" s="133">
        <f>'Aggregate Calcs'!AD30</f>
        <v>0</v>
      </c>
      <c r="AB6" s="133">
        <f>'Aggregate Calcs'!AE30</f>
        <v>0</v>
      </c>
      <c r="AC6" s="133">
        <f>'Aggregate Calcs'!AF30</f>
        <v>0</v>
      </c>
      <c r="AD6" s="133">
        <f>'Aggregate Calcs'!AG30</f>
        <v>0</v>
      </c>
      <c r="AE6" s="133">
        <f>'Aggregate Calcs'!AH30</f>
        <v>0</v>
      </c>
      <c r="AF6" s="133">
        <f>'Aggregate Calcs'!AI30</f>
        <v>0</v>
      </c>
      <c r="AG6" s="133">
        <f>'Aggregate Calcs'!AJ30</f>
        <v>0</v>
      </c>
      <c r="AH6" s="133">
        <f>'Aggregate Calcs'!AK30</f>
        <v>0</v>
      </c>
      <c r="AI6" s="133">
        <f>'Aggregate Calcs'!AL30</f>
        <v>0</v>
      </c>
      <c r="AJ6" s="133">
        <f>'Aggregate Calcs'!AM30</f>
        <v>0</v>
      </c>
    </row>
    <row r="7" spans="1:36" x14ac:dyDescent="0.25">
      <c r="A7" s="4" t="s">
        <v>18</v>
      </c>
      <c r="B7" s="133">
        <f>'Aggregate Calcs'!E31</f>
        <v>0</v>
      </c>
      <c r="C7" s="133">
        <f>'Aggregate Calcs'!F31</f>
        <v>0</v>
      </c>
      <c r="D7" s="133">
        <f>'Aggregate Calcs'!G31</f>
        <v>0</v>
      </c>
      <c r="E7" s="133">
        <f>'Aggregate Calcs'!H31</f>
        <v>0</v>
      </c>
      <c r="F7" s="133">
        <f>'Aggregate Calcs'!I31</f>
        <v>0</v>
      </c>
      <c r="G7" s="133">
        <f>'Aggregate Calcs'!J31</f>
        <v>0</v>
      </c>
      <c r="H7" s="133">
        <f>'Aggregate Calcs'!K31</f>
        <v>0</v>
      </c>
      <c r="I7" s="133">
        <f>'Aggregate Calcs'!L31</f>
        <v>0</v>
      </c>
      <c r="J7" s="133">
        <f>'Aggregate Calcs'!M31</f>
        <v>0</v>
      </c>
      <c r="K7" s="133">
        <f>'Aggregate Calcs'!N31</f>
        <v>0</v>
      </c>
      <c r="L7" s="133">
        <f>'Aggregate Calcs'!O31</f>
        <v>0</v>
      </c>
      <c r="M7" s="133">
        <f>'Aggregate Calcs'!P31</f>
        <v>0</v>
      </c>
      <c r="N7" s="133">
        <f>'Aggregate Calcs'!Q31</f>
        <v>0</v>
      </c>
      <c r="O7" s="133">
        <f>'Aggregate Calcs'!R31</f>
        <v>0</v>
      </c>
      <c r="P7" s="133">
        <f>'Aggregate Calcs'!S31</f>
        <v>0</v>
      </c>
      <c r="Q7" s="133">
        <f>'Aggregate Calcs'!T31</f>
        <v>0</v>
      </c>
      <c r="R7" s="133">
        <f>'Aggregate Calcs'!U31</f>
        <v>0</v>
      </c>
      <c r="S7" s="133">
        <f>'Aggregate Calcs'!V31</f>
        <v>0</v>
      </c>
      <c r="T7" s="133">
        <f>'Aggregate Calcs'!W31</f>
        <v>0</v>
      </c>
      <c r="U7" s="133">
        <f>'Aggregate Calcs'!X31</f>
        <v>0</v>
      </c>
      <c r="V7" s="133">
        <f>'Aggregate Calcs'!Y31</f>
        <v>0</v>
      </c>
      <c r="W7" s="133">
        <f>'Aggregate Calcs'!Z31</f>
        <v>0</v>
      </c>
      <c r="X7" s="133">
        <f>'Aggregate Calcs'!AA31</f>
        <v>0</v>
      </c>
      <c r="Y7" s="133">
        <f>'Aggregate Calcs'!AB31</f>
        <v>0</v>
      </c>
      <c r="Z7" s="133">
        <f>'Aggregate Calcs'!AC31</f>
        <v>0</v>
      </c>
      <c r="AA7" s="133">
        <f>'Aggregate Calcs'!AD31</f>
        <v>0</v>
      </c>
      <c r="AB7" s="133">
        <f>'Aggregate Calcs'!AE31</f>
        <v>0</v>
      </c>
      <c r="AC7" s="133">
        <f>'Aggregate Calcs'!AF31</f>
        <v>0</v>
      </c>
      <c r="AD7" s="133">
        <f>'Aggregate Calcs'!AG31</f>
        <v>0</v>
      </c>
      <c r="AE7" s="133">
        <f>'Aggregate Calcs'!AH31</f>
        <v>0</v>
      </c>
      <c r="AF7" s="133">
        <f>'Aggregate Calcs'!AI31</f>
        <v>0</v>
      </c>
      <c r="AG7" s="133">
        <f>'Aggregate Calcs'!AJ31</f>
        <v>0</v>
      </c>
      <c r="AH7" s="133">
        <f>'Aggregate Calcs'!AK31</f>
        <v>0</v>
      </c>
      <c r="AI7" s="133">
        <f>'Aggregate Calcs'!AL31</f>
        <v>0</v>
      </c>
      <c r="AJ7" s="133">
        <f>'Aggregate Calcs'!AM31</f>
        <v>0</v>
      </c>
    </row>
    <row r="8" spans="1:36" x14ac:dyDescent="0.25">
      <c r="A8" s="4" t="s">
        <v>19</v>
      </c>
      <c r="B8" s="133">
        <f>'Aggregate Calcs'!E32</f>
        <v>1842305091342840.3</v>
      </c>
      <c r="C8" s="133">
        <f>'Aggregate Calcs'!F32</f>
        <v>1950535061323057.3</v>
      </c>
      <c r="D8" s="133">
        <f>'Aggregate Calcs'!G32</f>
        <v>2099350977179630</v>
      </c>
      <c r="E8" s="133">
        <f>'Aggregate Calcs'!H32</f>
        <v>2248166893036203</v>
      </c>
      <c r="F8" s="133">
        <f>'Aggregate Calcs'!I32</f>
        <v>2396982808892776</v>
      </c>
      <c r="G8" s="133">
        <f>'Aggregate Calcs'!J32</f>
        <v>2545798724749348.5</v>
      </c>
      <c r="H8" s="133">
        <f>'Aggregate Calcs'!K32</f>
        <v>2694614640605921.5</v>
      </c>
      <c r="I8" s="133">
        <f>'Aggregate Calcs'!L32</f>
        <v>2858444695952492</v>
      </c>
      <c r="J8" s="133">
        <f>'Aggregate Calcs'!M32</f>
        <v>3022274751299062.5</v>
      </c>
      <c r="K8" s="133">
        <f>'Aggregate Calcs'!N32</f>
        <v>3186104806645633.5</v>
      </c>
      <c r="L8" s="133">
        <f>'Aggregate Calcs'!O32</f>
        <v>3349934861992203</v>
      </c>
      <c r="M8" s="133">
        <f>'Aggregate Calcs'!P32</f>
        <v>3513764917338773.5</v>
      </c>
      <c r="N8" s="133">
        <f>'Aggregate Calcs'!Q32</f>
        <v>3702371552584362</v>
      </c>
      <c r="O8" s="133">
        <f>'Aggregate Calcs'!R32</f>
        <v>3890978187829950.5</v>
      </c>
      <c r="P8" s="133">
        <f>'Aggregate Calcs'!S32</f>
        <v>4079584823075539</v>
      </c>
      <c r="Q8" s="133">
        <f>'Aggregate Calcs'!T32</f>
        <v>4268191458321127.5</v>
      </c>
      <c r="R8" s="133">
        <f>'Aggregate Calcs'!U32</f>
        <v>4456798093566715</v>
      </c>
      <c r="S8" s="133">
        <f>'Aggregate Calcs'!V32</f>
        <v>4575850875450833</v>
      </c>
      <c r="T8" s="133">
        <f>'Aggregate Calcs'!W32</f>
        <v>4694903657334951</v>
      </c>
      <c r="U8" s="133">
        <f>'Aggregate Calcs'!X32</f>
        <v>4813956439219070</v>
      </c>
      <c r="V8" s="133">
        <f>'Aggregate Calcs'!Y32</f>
        <v>4933009221103188</v>
      </c>
      <c r="W8" s="133">
        <f>'Aggregate Calcs'!Z32</f>
        <v>5052062002987306</v>
      </c>
      <c r="X8" s="133">
        <f>'Aggregate Calcs'!AA32</f>
        <v>5193495943978894</v>
      </c>
      <c r="Y8" s="133">
        <f>'Aggregate Calcs'!AB32</f>
        <v>5334929884970481</v>
      </c>
      <c r="Z8" s="133">
        <f>'Aggregate Calcs'!AC32</f>
        <v>5476363825962069</v>
      </c>
      <c r="AA8" s="133">
        <f>'Aggregate Calcs'!AD32</f>
        <v>5617797766953656</v>
      </c>
      <c r="AB8" s="133">
        <f>'Aggregate Calcs'!AE32</f>
        <v>5759231707945245</v>
      </c>
      <c r="AC8" s="133">
        <f>'Aggregate Calcs'!AF32</f>
        <v>5852511191621208</v>
      </c>
      <c r="AD8" s="133">
        <f>'Aggregate Calcs'!AG32</f>
        <v>5945790675297170</v>
      </c>
      <c r="AE8" s="133">
        <f>'Aggregate Calcs'!AH32</f>
        <v>6039070158973135</v>
      </c>
      <c r="AF8" s="133">
        <f>'Aggregate Calcs'!AI32</f>
        <v>6132349642649097</v>
      </c>
      <c r="AG8" s="133">
        <f>'Aggregate Calcs'!AJ32</f>
        <v>6225629126325060</v>
      </c>
      <c r="AH8" s="133">
        <f>'Aggregate Calcs'!AK32</f>
        <v>6318908610001024</v>
      </c>
      <c r="AI8" s="133">
        <f>'Aggregate Calcs'!AL32</f>
        <v>6412188093676987</v>
      </c>
      <c r="AJ8" s="133">
        <f>'Aggregate Calcs'!AM32</f>
        <v>6505467577352951</v>
      </c>
    </row>
    <row r="9" spans="1:36" x14ac:dyDescent="0.25">
      <c r="A9" s="4" t="s">
        <v>20</v>
      </c>
      <c r="B9" s="133">
        <f>'Aggregate Calcs'!E33</f>
        <v>0</v>
      </c>
      <c r="C9" s="133">
        <f>'Aggregate Calcs'!F33</f>
        <v>0</v>
      </c>
      <c r="D9" s="133">
        <f>'Aggregate Calcs'!G33</f>
        <v>0</v>
      </c>
      <c r="E9" s="133">
        <f>'Aggregate Calcs'!H33</f>
        <v>0</v>
      </c>
      <c r="F9" s="133">
        <f>'Aggregate Calcs'!I33</f>
        <v>0</v>
      </c>
      <c r="G9" s="133">
        <f>'Aggregate Calcs'!J33</f>
        <v>0</v>
      </c>
      <c r="H9" s="133">
        <f>'Aggregate Calcs'!K33</f>
        <v>0</v>
      </c>
      <c r="I9" s="133">
        <f>'Aggregate Calcs'!L33</f>
        <v>0</v>
      </c>
      <c r="J9" s="133">
        <f>'Aggregate Calcs'!M33</f>
        <v>0</v>
      </c>
      <c r="K9" s="133">
        <f>'Aggregate Calcs'!N33</f>
        <v>0</v>
      </c>
      <c r="L9" s="133">
        <f>'Aggregate Calcs'!O33</f>
        <v>0</v>
      </c>
      <c r="M9" s="133">
        <f>'Aggregate Calcs'!P33</f>
        <v>0</v>
      </c>
      <c r="N9" s="133">
        <f>'Aggregate Calcs'!Q33</f>
        <v>0</v>
      </c>
      <c r="O9" s="133">
        <f>'Aggregate Calcs'!R33</f>
        <v>0</v>
      </c>
      <c r="P9" s="133">
        <f>'Aggregate Calcs'!S33</f>
        <v>0</v>
      </c>
      <c r="Q9" s="133">
        <f>'Aggregate Calcs'!T33</f>
        <v>0</v>
      </c>
      <c r="R9" s="133">
        <f>'Aggregate Calcs'!U33</f>
        <v>0</v>
      </c>
      <c r="S9" s="133">
        <f>'Aggregate Calcs'!V33</f>
        <v>0</v>
      </c>
      <c r="T9" s="133">
        <f>'Aggregate Calcs'!W33</f>
        <v>0</v>
      </c>
      <c r="U9" s="133">
        <f>'Aggregate Calcs'!X33</f>
        <v>0</v>
      </c>
      <c r="V9" s="133">
        <f>'Aggregate Calcs'!Y33</f>
        <v>0</v>
      </c>
      <c r="W9" s="133">
        <f>'Aggregate Calcs'!Z33</f>
        <v>0</v>
      </c>
      <c r="X9" s="133">
        <f>'Aggregate Calcs'!AA33</f>
        <v>0</v>
      </c>
      <c r="Y9" s="133">
        <f>'Aggregate Calcs'!AB33</f>
        <v>0</v>
      </c>
      <c r="Z9" s="133">
        <f>'Aggregate Calcs'!AC33</f>
        <v>0</v>
      </c>
      <c r="AA9" s="133">
        <f>'Aggregate Calcs'!AD33</f>
        <v>0</v>
      </c>
      <c r="AB9" s="133">
        <f>'Aggregate Calcs'!AE33</f>
        <v>0</v>
      </c>
      <c r="AC9" s="133">
        <f>'Aggregate Calcs'!AF33</f>
        <v>0</v>
      </c>
      <c r="AD9" s="133">
        <f>'Aggregate Calcs'!AG33</f>
        <v>0</v>
      </c>
      <c r="AE9" s="133">
        <f>'Aggregate Calcs'!AH33</f>
        <v>0</v>
      </c>
      <c r="AF9" s="133">
        <f>'Aggregate Calcs'!AI33</f>
        <v>0</v>
      </c>
      <c r="AG9" s="133">
        <f>'Aggregate Calcs'!AJ33</f>
        <v>0</v>
      </c>
      <c r="AH9" s="133">
        <f>'Aggregate Calcs'!AK33</f>
        <v>0</v>
      </c>
      <c r="AI9" s="133">
        <f>'Aggregate Calcs'!AL33</f>
        <v>0</v>
      </c>
      <c r="AJ9" s="133">
        <f>'Aggregate Calcs'!AM33</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9"/>
  <sheetViews>
    <sheetView workbookViewId="0">
      <selection activeCell="T14" sqref="T14"/>
    </sheetView>
  </sheetViews>
  <sheetFormatPr defaultColWidth="8.85546875" defaultRowHeight="15" x14ac:dyDescent="0.25"/>
  <cols>
    <col min="1" max="1" width="39.85546875" style="4" customWidth="1"/>
    <col min="2" max="36" width="9.5703125" style="4" bestFit="1" customWidth="1"/>
    <col min="37" max="16384" width="8.85546875" style="4"/>
  </cols>
  <sheetData>
    <row r="1" spans="1:36" x14ac:dyDescent="0.25">
      <c r="A1" s="1" t="s">
        <v>8</v>
      </c>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row>
    <row r="2" spans="1:36" x14ac:dyDescent="0.25">
      <c r="A2" s="4" t="s">
        <v>13</v>
      </c>
      <c r="B2" s="200">
        <f>'Aggregate Calcs'!E34</f>
        <v>18457778162819.949</v>
      </c>
      <c r="C2" s="200">
        <f>'Aggregate Calcs'!F34</f>
        <v>18727453493120.887</v>
      </c>
      <c r="D2" s="200">
        <f>'Aggregate Calcs'!G34</f>
        <v>19836118739913.641</v>
      </c>
      <c r="E2" s="200">
        <f>'Aggregate Calcs'!H34</f>
        <v>20944783986706.398</v>
      </c>
      <c r="F2" s="200">
        <f>'Aggregate Calcs'!I34</f>
        <v>22053449233499.152</v>
      </c>
      <c r="G2" s="200">
        <f>'Aggregate Calcs'!J34</f>
        <v>23162114480291.91</v>
      </c>
      <c r="H2" s="200">
        <f>'Aggregate Calcs'!K34</f>
        <v>24270779727084.668</v>
      </c>
      <c r="I2" s="200">
        <f>'Aggregate Calcs'!L34</f>
        <v>25858867783301.32</v>
      </c>
      <c r="J2" s="200">
        <f>'Aggregate Calcs'!M34</f>
        <v>27446955839517.973</v>
      </c>
      <c r="K2" s="200">
        <f>'Aggregate Calcs'!N34</f>
        <v>29035043895734.625</v>
      </c>
      <c r="L2" s="200">
        <f>'Aggregate Calcs'!O34</f>
        <v>30623131951951.273</v>
      </c>
      <c r="M2" s="200">
        <f>'Aggregate Calcs'!P34</f>
        <v>32211220008167.926</v>
      </c>
      <c r="N2" s="200">
        <f>'Aggregate Calcs'!Q34</f>
        <v>34338658724986.469</v>
      </c>
      <c r="O2" s="200">
        <f>'Aggregate Calcs'!R34</f>
        <v>36466097441804.992</v>
      </c>
      <c r="P2" s="200">
        <f>'Aggregate Calcs'!S34</f>
        <v>38593536158623.523</v>
      </c>
      <c r="Q2" s="200">
        <f>'Aggregate Calcs'!T34</f>
        <v>40720974875442.055</v>
      </c>
      <c r="R2" s="200">
        <f>'Aggregate Calcs'!U34</f>
        <v>42848413592260.594</v>
      </c>
      <c r="S2" s="200">
        <f>'Aggregate Calcs'!V34</f>
        <v>45125671937024.094</v>
      </c>
      <c r="T2" s="200">
        <f>'Aggregate Calcs'!W34</f>
        <v>47402930281787.594</v>
      </c>
      <c r="U2" s="200">
        <f>'Aggregate Calcs'!X34</f>
        <v>49680188626551.094</v>
      </c>
      <c r="V2" s="200">
        <f>'Aggregate Calcs'!Y34</f>
        <v>51957446971314.586</v>
      </c>
      <c r="W2" s="200">
        <f>'Aggregate Calcs'!Z34</f>
        <v>54234705316078.094</v>
      </c>
      <c r="X2" s="200">
        <f>'Aggregate Calcs'!AA34</f>
        <v>55882721223472.734</v>
      </c>
      <c r="Y2" s="200">
        <f>'Aggregate Calcs'!AB34</f>
        <v>57530737130867.375</v>
      </c>
      <c r="Z2" s="200">
        <f>'Aggregate Calcs'!AC34</f>
        <v>59178753038262.008</v>
      </c>
      <c r="AA2" s="200">
        <f>'Aggregate Calcs'!AD34</f>
        <v>60826768945656.648</v>
      </c>
      <c r="AB2" s="200">
        <f>'Aggregate Calcs'!AE34</f>
        <v>62474784853051.281</v>
      </c>
      <c r="AC2" s="200">
        <f>'Aggregate Calcs'!AF34</f>
        <v>63553486174255.047</v>
      </c>
      <c r="AD2" s="200">
        <f>'Aggregate Calcs'!AG34</f>
        <v>64632187495458.805</v>
      </c>
      <c r="AE2" s="200">
        <f>'Aggregate Calcs'!AH34</f>
        <v>65710888816662.57</v>
      </c>
      <c r="AF2" s="200">
        <f>'Aggregate Calcs'!AI34</f>
        <v>66789590137866.328</v>
      </c>
      <c r="AG2" s="200">
        <f>'Aggregate Calcs'!AJ34</f>
        <v>67868291459070.102</v>
      </c>
      <c r="AH2" s="200">
        <f>'Aggregate Calcs'!AK34</f>
        <v>68946992780273.852</v>
      </c>
      <c r="AI2" s="200">
        <f>'Aggregate Calcs'!AL34</f>
        <v>70025694101477.609</v>
      </c>
      <c r="AJ2" s="200">
        <f>'Aggregate Calcs'!AM34</f>
        <v>71104395422681.375</v>
      </c>
    </row>
    <row r="3" spans="1:36" x14ac:dyDescent="0.25">
      <c r="A3" s="4" t="s">
        <v>14</v>
      </c>
      <c r="B3" s="200">
        <f>'Aggregate Calcs'!E35</f>
        <v>0</v>
      </c>
      <c r="C3" s="200">
        <f>'Aggregate Calcs'!F35</f>
        <v>0</v>
      </c>
      <c r="D3" s="200">
        <f>'Aggregate Calcs'!G35</f>
        <v>0</v>
      </c>
      <c r="E3" s="200">
        <f>'Aggregate Calcs'!H35</f>
        <v>0</v>
      </c>
      <c r="F3" s="200">
        <f>'Aggregate Calcs'!I35</f>
        <v>0</v>
      </c>
      <c r="G3" s="200">
        <f>'Aggregate Calcs'!J35</f>
        <v>0</v>
      </c>
      <c r="H3" s="200">
        <f>'Aggregate Calcs'!K35</f>
        <v>0</v>
      </c>
      <c r="I3" s="200">
        <f>'Aggregate Calcs'!L35</f>
        <v>0</v>
      </c>
      <c r="J3" s="200">
        <f>'Aggregate Calcs'!M35</f>
        <v>0</v>
      </c>
      <c r="K3" s="200">
        <f>'Aggregate Calcs'!N35</f>
        <v>0</v>
      </c>
      <c r="L3" s="200">
        <f>'Aggregate Calcs'!O35</f>
        <v>0</v>
      </c>
      <c r="M3" s="200">
        <f>'Aggregate Calcs'!P35</f>
        <v>0</v>
      </c>
      <c r="N3" s="200">
        <f>'Aggregate Calcs'!Q35</f>
        <v>0</v>
      </c>
      <c r="O3" s="200">
        <f>'Aggregate Calcs'!R35</f>
        <v>0</v>
      </c>
      <c r="P3" s="200">
        <f>'Aggregate Calcs'!S35</f>
        <v>0</v>
      </c>
      <c r="Q3" s="200">
        <f>'Aggregate Calcs'!T35</f>
        <v>0</v>
      </c>
      <c r="R3" s="200">
        <f>'Aggregate Calcs'!U35</f>
        <v>0</v>
      </c>
      <c r="S3" s="200">
        <f>'Aggregate Calcs'!V35</f>
        <v>0</v>
      </c>
      <c r="T3" s="200">
        <f>'Aggregate Calcs'!W35</f>
        <v>0</v>
      </c>
      <c r="U3" s="200">
        <f>'Aggregate Calcs'!X35</f>
        <v>0</v>
      </c>
      <c r="V3" s="200">
        <f>'Aggregate Calcs'!Y35</f>
        <v>0</v>
      </c>
      <c r="W3" s="200">
        <f>'Aggregate Calcs'!Z35</f>
        <v>0</v>
      </c>
      <c r="X3" s="200">
        <f>'Aggregate Calcs'!AA35</f>
        <v>0</v>
      </c>
      <c r="Y3" s="200">
        <f>'Aggregate Calcs'!AB35</f>
        <v>0</v>
      </c>
      <c r="Z3" s="200">
        <f>'Aggregate Calcs'!AC35</f>
        <v>0</v>
      </c>
      <c r="AA3" s="200">
        <f>'Aggregate Calcs'!AD35</f>
        <v>0</v>
      </c>
      <c r="AB3" s="200">
        <f>'Aggregate Calcs'!AE35</f>
        <v>0</v>
      </c>
      <c r="AC3" s="200">
        <f>'Aggregate Calcs'!AF35</f>
        <v>0</v>
      </c>
      <c r="AD3" s="200">
        <f>'Aggregate Calcs'!AG35</f>
        <v>0</v>
      </c>
      <c r="AE3" s="200">
        <f>'Aggregate Calcs'!AH35</f>
        <v>0</v>
      </c>
      <c r="AF3" s="200">
        <f>'Aggregate Calcs'!AI35</f>
        <v>0</v>
      </c>
      <c r="AG3" s="200">
        <f>'Aggregate Calcs'!AJ35</f>
        <v>0</v>
      </c>
      <c r="AH3" s="200">
        <f>'Aggregate Calcs'!AK35</f>
        <v>0</v>
      </c>
      <c r="AI3" s="200">
        <f>'Aggregate Calcs'!AL35</f>
        <v>0</v>
      </c>
      <c r="AJ3" s="200">
        <f>'Aggregate Calcs'!AM35</f>
        <v>0</v>
      </c>
    </row>
    <row r="4" spans="1:36" x14ac:dyDescent="0.25">
      <c r="A4" s="4" t="s">
        <v>15</v>
      </c>
      <c r="B4" s="200">
        <f>'Aggregate Calcs'!E36</f>
        <v>72259975551375.172</v>
      </c>
      <c r="C4" s="200">
        <f>'Aggregate Calcs'!F36</f>
        <v>77904937041571.875</v>
      </c>
      <c r="D4" s="200">
        <f>'Aggregate Calcs'!G36</f>
        <v>85929422555005.078</v>
      </c>
      <c r="E4" s="200">
        <f>'Aggregate Calcs'!H36</f>
        <v>93953908068438.266</v>
      </c>
      <c r="F4" s="200">
        <f>'Aggregate Calcs'!I36</f>
        <v>101978393581871.44</v>
      </c>
      <c r="G4" s="200">
        <f>'Aggregate Calcs'!J36</f>
        <v>110002879095304.64</v>
      </c>
      <c r="H4" s="200">
        <f>'Aggregate Calcs'!K36</f>
        <v>118027364608737.84</v>
      </c>
      <c r="I4" s="200">
        <f>'Aggregate Calcs'!L36</f>
        <v>127583514289248.2</v>
      </c>
      <c r="J4" s="200">
        <f>'Aggregate Calcs'!M36</f>
        <v>137139663969758.56</v>
      </c>
      <c r="K4" s="200">
        <f>'Aggregate Calcs'!N36</f>
        <v>146695813650268.88</v>
      </c>
      <c r="L4" s="200">
        <f>'Aggregate Calcs'!O36</f>
        <v>156251963330779.25</v>
      </c>
      <c r="M4" s="200">
        <f>'Aggregate Calcs'!P36</f>
        <v>165808113011289.59</v>
      </c>
      <c r="N4" s="200">
        <f>'Aggregate Calcs'!Q36</f>
        <v>176952845673651.63</v>
      </c>
      <c r="O4" s="200">
        <f>'Aggregate Calcs'!R36</f>
        <v>188097578336013.63</v>
      </c>
      <c r="P4" s="200">
        <f>'Aggregate Calcs'!S36</f>
        <v>199242310998375.63</v>
      </c>
      <c r="Q4" s="200">
        <f>'Aggregate Calcs'!T36</f>
        <v>210387043660737.69</v>
      </c>
      <c r="R4" s="200">
        <f>'Aggregate Calcs'!U36</f>
        <v>221531776323099.69</v>
      </c>
      <c r="S4" s="200">
        <f>'Aggregate Calcs'!V36</f>
        <v>232214577067173.94</v>
      </c>
      <c r="T4" s="200">
        <f>'Aggregate Calcs'!W36</f>
        <v>242897377811248.22</v>
      </c>
      <c r="U4" s="200">
        <f>'Aggregate Calcs'!X36</f>
        <v>253580178555322.41</v>
      </c>
      <c r="V4" s="200">
        <f>'Aggregate Calcs'!Y36</f>
        <v>264262979299396.69</v>
      </c>
      <c r="W4" s="200">
        <f>'Aggregate Calcs'!Z36</f>
        <v>274945780043470.94</v>
      </c>
      <c r="X4" s="200">
        <f>'Aggregate Calcs'!AA36</f>
        <v>283804331872843.06</v>
      </c>
      <c r="Y4" s="200">
        <f>'Aggregate Calcs'!AB36</f>
        <v>292662883702215.19</v>
      </c>
      <c r="Z4" s="200">
        <f>'Aggregate Calcs'!AC36</f>
        <v>301521435531587.31</v>
      </c>
      <c r="AA4" s="200">
        <f>'Aggregate Calcs'!AD36</f>
        <v>310379987360959.44</v>
      </c>
      <c r="AB4" s="200">
        <f>'Aggregate Calcs'!AE36</f>
        <v>319238539190331.56</v>
      </c>
      <c r="AC4" s="200">
        <f>'Aggregate Calcs'!AF36</f>
        <v>325899269369229.06</v>
      </c>
      <c r="AD4" s="200">
        <f>'Aggregate Calcs'!AG36</f>
        <v>332559999548126.56</v>
      </c>
      <c r="AE4" s="200">
        <f>'Aggregate Calcs'!AH36</f>
        <v>339220729727024</v>
      </c>
      <c r="AF4" s="200">
        <f>'Aggregate Calcs'!AI36</f>
        <v>345881459905921.5</v>
      </c>
      <c r="AG4" s="200">
        <f>'Aggregate Calcs'!AJ36</f>
        <v>352542190084819</v>
      </c>
      <c r="AH4" s="200">
        <f>'Aggregate Calcs'!AK36</f>
        <v>359202920263716.5</v>
      </c>
      <c r="AI4" s="200">
        <f>'Aggregate Calcs'!AL36</f>
        <v>365863650442613.88</v>
      </c>
      <c r="AJ4" s="200">
        <f>'Aggregate Calcs'!AM36</f>
        <v>372524380621511.38</v>
      </c>
    </row>
    <row r="5" spans="1:36" x14ac:dyDescent="0.25">
      <c r="A5" s="4" t="s">
        <v>16</v>
      </c>
      <c r="B5" s="200">
        <f>'Aggregate Calcs'!E37</f>
        <v>207567931850429.75</v>
      </c>
      <c r="C5" s="200">
        <f>'Aggregate Calcs'!F37</f>
        <v>211849628992947.53</v>
      </c>
      <c r="D5" s="200">
        <f>'Aggregate Calcs'!G37</f>
        <v>214135794854872.03</v>
      </c>
      <c r="E5" s="200">
        <f>'Aggregate Calcs'!H37</f>
        <v>216421960716796.63</v>
      </c>
      <c r="F5" s="200">
        <f>'Aggregate Calcs'!I37</f>
        <v>218708126578721.09</v>
      </c>
      <c r="G5" s="200">
        <f>'Aggregate Calcs'!J37</f>
        <v>220994292440645.63</v>
      </c>
      <c r="H5" s="200">
        <f>'Aggregate Calcs'!K37</f>
        <v>223280458302570.16</v>
      </c>
      <c r="I5" s="200">
        <f>'Aggregate Calcs'!L37</f>
        <v>224337828027619.75</v>
      </c>
      <c r="J5" s="200">
        <f>'Aggregate Calcs'!M37</f>
        <v>225395197752669.38</v>
      </c>
      <c r="K5" s="200">
        <f>'Aggregate Calcs'!N37</f>
        <v>226452567477719</v>
      </c>
      <c r="L5" s="200">
        <f>'Aggregate Calcs'!O37</f>
        <v>227509937202768.63</v>
      </c>
      <c r="M5" s="200">
        <f>'Aggregate Calcs'!P37</f>
        <v>228567306927818.22</v>
      </c>
      <c r="N5" s="200">
        <f>'Aggregate Calcs'!Q37</f>
        <v>228772903275536.09</v>
      </c>
      <c r="O5" s="200">
        <f>'Aggregate Calcs'!R37</f>
        <v>228978499623254.03</v>
      </c>
      <c r="P5" s="200">
        <f>'Aggregate Calcs'!S37</f>
        <v>229184095970971.88</v>
      </c>
      <c r="Q5" s="200">
        <f>'Aggregate Calcs'!T37</f>
        <v>229389692318689.75</v>
      </c>
      <c r="R5" s="200">
        <f>'Aggregate Calcs'!U37</f>
        <v>229595288666407.69</v>
      </c>
      <c r="S5" s="200">
        <f>'Aggregate Calcs'!V37</f>
        <v>229578381109716.47</v>
      </c>
      <c r="T5" s="200">
        <f>'Aggregate Calcs'!W37</f>
        <v>229561473553025.28</v>
      </c>
      <c r="U5" s="200">
        <f>'Aggregate Calcs'!X37</f>
        <v>229544565996334.06</v>
      </c>
      <c r="V5" s="200">
        <f>'Aggregate Calcs'!Y37</f>
        <v>229527658439642.88</v>
      </c>
      <c r="W5" s="200">
        <f>'Aggregate Calcs'!Z37</f>
        <v>229510750882951.66</v>
      </c>
      <c r="X5" s="200">
        <f>'Aggregate Calcs'!AA37</f>
        <v>229446275277757.41</v>
      </c>
      <c r="Y5" s="200">
        <f>'Aggregate Calcs'!AB37</f>
        <v>229381799672563.09</v>
      </c>
      <c r="Z5" s="200">
        <f>'Aggregate Calcs'!AC37</f>
        <v>229317324067368.78</v>
      </c>
      <c r="AA5" s="200">
        <f>'Aggregate Calcs'!AD37</f>
        <v>229252848462174.53</v>
      </c>
      <c r="AB5" s="200">
        <f>'Aggregate Calcs'!AE37</f>
        <v>229188372856980.22</v>
      </c>
      <c r="AC5" s="200">
        <f>'Aggregate Calcs'!AF37</f>
        <v>228608522943117.38</v>
      </c>
      <c r="AD5" s="200">
        <f>'Aggregate Calcs'!AG37</f>
        <v>228028673029254.47</v>
      </c>
      <c r="AE5" s="200">
        <f>'Aggregate Calcs'!AH37</f>
        <v>227448823115391.59</v>
      </c>
      <c r="AF5" s="200">
        <f>'Aggregate Calcs'!AI37</f>
        <v>226868973201528.75</v>
      </c>
      <c r="AG5" s="200">
        <f>'Aggregate Calcs'!AJ37</f>
        <v>226289123287665.84</v>
      </c>
      <c r="AH5" s="200">
        <f>'Aggregate Calcs'!AK37</f>
        <v>225709273373802.94</v>
      </c>
      <c r="AI5" s="200">
        <f>'Aggregate Calcs'!AL37</f>
        <v>225129423459940.03</v>
      </c>
      <c r="AJ5" s="200">
        <f>'Aggregate Calcs'!AM37</f>
        <v>224549573546077.22</v>
      </c>
    </row>
    <row r="6" spans="1:36" x14ac:dyDescent="0.25">
      <c r="A6" s="4" t="s">
        <v>17</v>
      </c>
      <c r="B6" s="200">
        <f>'Aggregate Calcs'!E38</f>
        <v>23655531666879.453</v>
      </c>
      <c r="C6" s="200">
        <f>'Aggregate Calcs'!F38</f>
        <v>24382736076168.699</v>
      </c>
      <c r="D6" s="200">
        <f>'Aggregate Calcs'!G38</f>
        <v>24953092475611.242</v>
      </c>
      <c r="E6" s="200">
        <f>'Aggregate Calcs'!H38</f>
        <v>25523448875053.781</v>
      </c>
      <c r="F6" s="200">
        <f>'Aggregate Calcs'!I38</f>
        <v>26093805274496.324</v>
      </c>
      <c r="G6" s="200">
        <f>'Aggregate Calcs'!J38</f>
        <v>26664161673938.867</v>
      </c>
      <c r="H6" s="200">
        <f>'Aggregate Calcs'!K38</f>
        <v>27234518073381.406</v>
      </c>
      <c r="I6" s="200">
        <f>'Aggregate Calcs'!L38</f>
        <v>27498307908123.586</v>
      </c>
      <c r="J6" s="200">
        <f>'Aggregate Calcs'!M38</f>
        <v>27762097742865.758</v>
      </c>
      <c r="K6" s="200">
        <f>'Aggregate Calcs'!N38</f>
        <v>28025887577607.938</v>
      </c>
      <c r="L6" s="200">
        <f>'Aggregate Calcs'!O38</f>
        <v>28289677412350.113</v>
      </c>
      <c r="M6" s="200">
        <f>'Aggregate Calcs'!P38</f>
        <v>28553467247092.289</v>
      </c>
      <c r="N6" s="200">
        <f>'Aggregate Calcs'!Q38</f>
        <v>28510690517134.098</v>
      </c>
      <c r="O6" s="200">
        <f>'Aggregate Calcs'!R38</f>
        <v>28467913787175.91</v>
      </c>
      <c r="P6" s="200">
        <f>'Aggregate Calcs'!S38</f>
        <v>28425137057217.715</v>
      </c>
      <c r="Q6" s="200">
        <f>'Aggregate Calcs'!T38</f>
        <v>28382360327259.527</v>
      </c>
      <c r="R6" s="200">
        <f>'Aggregate Calcs'!U38</f>
        <v>28339583597301.336</v>
      </c>
      <c r="S6" s="200">
        <f>'Aggregate Calcs'!V38</f>
        <v>28303936322336.176</v>
      </c>
      <c r="T6" s="200">
        <f>'Aggregate Calcs'!W38</f>
        <v>28268289047371.016</v>
      </c>
      <c r="U6" s="200">
        <f>'Aggregate Calcs'!X38</f>
        <v>28232641772405.859</v>
      </c>
      <c r="V6" s="200">
        <f>'Aggregate Calcs'!Y38</f>
        <v>28196994497440.703</v>
      </c>
      <c r="W6" s="200">
        <f>'Aggregate Calcs'!Z38</f>
        <v>28161347222475.543</v>
      </c>
      <c r="X6" s="200">
        <f>'Aggregate Calcs'!AA38</f>
        <v>27184611888430.191</v>
      </c>
      <c r="Y6" s="200">
        <f>'Aggregate Calcs'!AB38</f>
        <v>26207876554384.832</v>
      </c>
      <c r="Z6" s="200">
        <f>'Aggregate Calcs'!AC38</f>
        <v>25231141220339.48</v>
      </c>
      <c r="AA6" s="200">
        <f>'Aggregate Calcs'!AD38</f>
        <v>24254405886294.125</v>
      </c>
      <c r="AB6" s="200">
        <f>'Aggregate Calcs'!AE38</f>
        <v>23277670552248.77</v>
      </c>
      <c r="AC6" s="200">
        <f>'Aggregate Calcs'!AF38</f>
        <v>22472042138036.176</v>
      </c>
      <c r="AD6" s="200">
        <f>'Aggregate Calcs'!AG38</f>
        <v>21666413723823.582</v>
      </c>
      <c r="AE6" s="200">
        <f>'Aggregate Calcs'!AH38</f>
        <v>20860785309610.996</v>
      </c>
      <c r="AF6" s="200">
        <f>'Aggregate Calcs'!AI38</f>
        <v>20055156895398.402</v>
      </c>
      <c r="AG6" s="200">
        <f>'Aggregate Calcs'!AJ38</f>
        <v>19249528481185.813</v>
      </c>
      <c r="AH6" s="200">
        <f>'Aggregate Calcs'!AK38</f>
        <v>18443900066973.215</v>
      </c>
      <c r="AI6" s="200">
        <f>'Aggregate Calcs'!AL38</f>
        <v>17638271652760.629</v>
      </c>
      <c r="AJ6" s="200">
        <f>'Aggregate Calcs'!AM38</f>
        <v>16832643238548.033</v>
      </c>
    </row>
    <row r="7" spans="1:36" x14ac:dyDescent="0.25">
      <c r="A7" s="4" t="s">
        <v>18</v>
      </c>
      <c r="B7" s="200">
        <f>'Aggregate Calcs'!E39</f>
        <v>0</v>
      </c>
      <c r="C7" s="200">
        <f>'Aggregate Calcs'!F39</f>
        <v>0</v>
      </c>
      <c r="D7" s="200">
        <f>'Aggregate Calcs'!G39</f>
        <v>0</v>
      </c>
      <c r="E7" s="200">
        <f>'Aggregate Calcs'!H39</f>
        <v>0</v>
      </c>
      <c r="F7" s="200">
        <f>'Aggregate Calcs'!I39</f>
        <v>0</v>
      </c>
      <c r="G7" s="200">
        <f>'Aggregate Calcs'!J39</f>
        <v>0</v>
      </c>
      <c r="H7" s="200">
        <f>'Aggregate Calcs'!K39</f>
        <v>0</v>
      </c>
      <c r="I7" s="200">
        <f>'Aggregate Calcs'!L39</f>
        <v>0</v>
      </c>
      <c r="J7" s="200">
        <f>'Aggregate Calcs'!M39</f>
        <v>0</v>
      </c>
      <c r="K7" s="200">
        <f>'Aggregate Calcs'!N39</f>
        <v>0</v>
      </c>
      <c r="L7" s="200">
        <f>'Aggregate Calcs'!O39</f>
        <v>0</v>
      </c>
      <c r="M7" s="200">
        <f>'Aggregate Calcs'!P39</f>
        <v>0</v>
      </c>
      <c r="N7" s="200">
        <f>'Aggregate Calcs'!Q39</f>
        <v>0</v>
      </c>
      <c r="O7" s="200">
        <f>'Aggregate Calcs'!R39</f>
        <v>0</v>
      </c>
      <c r="P7" s="200">
        <f>'Aggregate Calcs'!S39</f>
        <v>0</v>
      </c>
      <c r="Q7" s="200">
        <f>'Aggregate Calcs'!T39</f>
        <v>0</v>
      </c>
      <c r="R7" s="200">
        <f>'Aggregate Calcs'!U39</f>
        <v>0</v>
      </c>
      <c r="S7" s="200">
        <f>'Aggregate Calcs'!V39</f>
        <v>0</v>
      </c>
      <c r="T7" s="200">
        <f>'Aggregate Calcs'!W39</f>
        <v>0</v>
      </c>
      <c r="U7" s="200">
        <f>'Aggregate Calcs'!X39</f>
        <v>0</v>
      </c>
      <c r="V7" s="200">
        <f>'Aggregate Calcs'!Y39</f>
        <v>0</v>
      </c>
      <c r="W7" s="200">
        <f>'Aggregate Calcs'!Z39</f>
        <v>0</v>
      </c>
      <c r="X7" s="200">
        <f>'Aggregate Calcs'!AA39</f>
        <v>0</v>
      </c>
      <c r="Y7" s="200">
        <f>'Aggregate Calcs'!AB39</f>
        <v>0</v>
      </c>
      <c r="Z7" s="200">
        <f>'Aggregate Calcs'!AC39</f>
        <v>0</v>
      </c>
      <c r="AA7" s="200">
        <f>'Aggregate Calcs'!AD39</f>
        <v>0</v>
      </c>
      <c r="AB7" s="200">
        <f>'Aggregate Calcs'!AE39</f>
        <v>0</v>
      </c>
      <c r="AC7" s="200">
        <f>'Aggregate Calcs'!AF39</f>
        <v>0</v>
      </c>
      <c r="AD7" s="200">
        <f>'Aggregate Calcs'!AG39</f>
        <v>0</v>
      </c>
      <c r="AE7" s="200">
        <f>'Aggregate Calcs'!AH39</f>
        <v>0</v>
      </c>
      <c r="AF7" s="200">
        <f>'Aggregate Calcs'!AI39</f>
        <v>0</v>
      </c>
      <c r="AG7" s="200">
        <f>'Aggregate Calcs'!AJ39</f>
        <v>0</v>
      </c>
      <c r="AH7" s="200">
        <f>'Aggregate Calcs'!AK39</f>
        <v>0</v>
      </c>
      <c r="AI7" s="200">
        <f>'Aggregate Calcs'!AL39</f>
        <v>0</v>
      </c>
      <c r="AJ7" s="200">
        <f>'Aggregate Calcs'!AM39</f>
        <v>0</v>
      </c>
    </row>
    <row r="8" spans="1:36" x14ac:dyDescent="0.25">
      <c r="A8" s="4" t="s">
        <v>19</v>
      </c>
      <c r="B8" s="200">
        <f>'Aggregate Calcs'!E40</f>
        <v>188913154899900.91</v>
      </c>
      <c r="C8" s="200">
        <f>'Aggregate Calcs'!F40</f>
        <v>199841898659809.5</v>
      </c>
      <c r="D8" s="200">
        <f>'Aggregate Calcs'!G40</f>
        <v>214648247686140.31</v>
      </c>
      <c r="E8" s="200">
        <f>'Aggregate Calcs'!H40</f>
        <v>229454596712471.19</v>
      </c>
      <c r="F8" s="200">
        <f>'Aggregate Calcs'!I40</f>
        <v>244260945738802</v>
      </c>
      <c r="G8" s="200">
        <f>'Aggregate Calcs'!J40</f>
        <v>259067294765132.88</v>
      </c>
      <c r="H8" s="200">
        <f>'Aggregate Calcs'!K40</f>
        <v>273873643791463.72</v>
      </c>
      <c r="I8" s="200">
        <f>'Aggregate Calcs'!L40</f>
        <v>292338625755257.56</v>
      </c>
      <c r="J8" s="200">
        <f>'Aggregate Calcs'!M40</f>
        <v>310803607719051.44</v>
      </c>
      <c r="K8" s="200">
        <f>'Aggregate Calcs'!N40</f>
        <v>329268589682845.38</v>
      </c>
      <c r="L8" s="200">
        <f>'Aggregate Calcs'!O40</f>
        <v>347733571646639.19</v>
      </c>
      <c r="M8" s="200">
        <f>'Aggregate Calcs'!P40</f>
        <v>366198553610433.06</v>
      </c>
      <c r="N8" s="200">
        <f>'Aggregate Calcs'!Q40</f>
        <v>385015270823483.81</v>
      </c>
      <c r="O8" s="200">
        <f>'Aggregate Calcs'!R40</f>
        <v>403831988036534.5</v>
      </c>
      <c r="P8" s="200">
        <f>'Aggregate Calcs'!S40</f>
        <v>422648705249585.31</v>
      </c>
      <c r="Q8" s="200">
        <f>'Aggregate Calcs'!T40</f>
        <v>441465422462636.06</v>
      </c>
      <c r="R8" s="200">
        <f>'Aggregate Calcs'!U40</f>
        <v>460282139675686.88</v>
      </c>
      <c r="S8" s="200">
        <f>'Aggregate Calcs'!V40</f>
        <v>466600246842350.94</v>
      </c>
      <c r="T8" s="200">
        <f>'Aggregate Calcs'!W40</f>
        <v>472918354009015.19</v>
      </c>
      <c r="U8" s="200">
        <f>'Aggregate Calcs'!X40</f>
        <v>479236461175679.38</v>
      </c>
      <c r="V8" s="200">
        <f>'Aggregate Calcs'!Y40</f>
        <v>485554568342343.56</v>
      </c>
      <c r="W8" s="200">
        <f>'Aggregate Calcs'!Z40</f>
        <v>491872675509007.81</v>
      </c>
      <c r="X8" s="200">
        <f>'Aggregate Calcs'!AA40</f>
        <v>499511418815973.38</v>
      </c>
      <c r="Y8" s="200">
        <f>'Aggregate Calcs'!AB40</f>
        <v>507150162122938.94</v>
      </c>
      <c r="Z8" s="200">
        <f>'Aggregate Calcs'!AC40</f>
        <v>514788905429904.5</v>
      </c>
      <c r="AA8" s="200">
        <f>'Aggregate Calcs'!AD40</f>
        <v>522427648736870.06</v>
      </c>
      <c r="AB8" s="200">
        <f>'Aggregate Calcs'!AE40</f>
        <v>530066392043835.75</v>
      </c>
      <c r="AC8" s="200">
        <f>'Aggregate Calcs'!AF40</f>
        <v>535566289728227.63</v>
      </c>
      <c r="AD8" s="200">
        <f>'Aggregate Calcs'!AG40</f>
        <v>541066187412619.44</v>
      </c>
      <c r="AE8" s="200">
        <f>'Aggregate Calcs'!AH40</f>
        <v>546566085097011.31</v>
      </c>
      <c r="AF8" s="200">
        <f>'Aggregate Calcs'!AI40</f>
        <v>552065982781403.19</v>
      </c>
      <c r="AG8" s="200">
        <f>'Aggregate Calcs'!AJ40</f>
        <v>557565880465795.06</v>
      </c>
      <c r="AH8" s="200">
        <f>'Aggregate Calcs'!AK40</f>
        <v>563065778150187</v>
      </c>
      <c r="AI8" s="200">
        <f>'Aggregate Calcs'!AL40</f>
        <v>568565675834578.88</v>
      </c>
      <c r="AJ8" s="200">
        <f>'Aggregate Calcs'!AM40</f>
        <v>574065573518970.75</v>
      </c>
    </row>
    <row r="9" spans="1:36" x14ac:dyDescent="0.25">
      <c r="A9" s="4" t="s">
        <v>20</v>
      </c>
      <c r="B9" s="200">
        <f>'Aggregate Calcs'!E41</f>
        <v>700877915369602.88</v>
      </c>
      <c r="C9" s="200">
        <f>'Aggregate Calcs'!F41</f>
        <v>714959089132063.88</v>
      </c>
      <c r="D9" s="200">
        <f>'Aggregate Calcs'!G41</f>
        <v>742120744105338.88</v>
      </c>
      <c r="E9" s="200">
        <f>'Aggregate Calcs'!H41</f>
        <v>769282399078614.13</v>
      </c>
      <c r="F9" s="200">
        <f>'Aggregate Calcs'!I41</f>
        <v>796444054051889.25</v>
      </c>
      <c r="G9" s="200">
        <f>'Aggregate Calcs'!J41</f>
        <v>823605709025164.38</v>
      </c>
      <c r="H9" s="200">
        <f>'Aggregate Calcs'!K41</f>
        <v>850767363998439.38</v>
      </c>
      <c r="I9" s="200">
        <f>'Aggregate Calcs'!L41</f>
        <v>885219778990856.88</v>
      </c>
      <c r="J9" s="200">
        <f>'Aggregate Calcs'!M41</f>
        <v>919672193983274.13</v>
      </c>
      <c r="K9" s="200">
        <f>'Aggregate Calcs'!N41</f>
        <v>954124608975691.75</v>
      </c>
      <c r="L9" s="200">
        <f>'Aggregate Calcs'!O41</f>
        <v>988577023968109</v>
      </c>
      <c r="M9" s="200">
        <f>'Aggregate Calcs'!P41</f>
        <v>1023029438960526.3</v>
      </c>
      <c r="N9" s="200">
        <f>'Aggregate Calcs'!Q41</f>
        <v>1062199404553565</v>
      </c>
      <c r="O9" s="200">
        <f>'Aggregate Calcs'!R41</f>
        <v>1101369370146603.9</v>
      </c>
      <c r="P9" s="200">
        <f>'Aggregate Calcs'!S41</f>
        <v>1140539335739642.8</v>
      </c>
      <c r="Q9" s="200">
        <f>'Aggregate Calcs'!T41</f>
        <v>1179709301332681.8</v>
      </c>
      <c r="R9" s="200">
        <f>'Aggregate Calcs'!U41</f>
        <v>1218879266925720.5</v>
      </c>
      <c r="S9" s="200">
        <f>'Aggregate Calcs'!V41</f>
        <v>1276562044724228.5</v>
      </c>
      <c r="T9" s="200">
        <f>'Aggregate Calcs'!W41</f>
        <v>1334244822522736.3</v>
      </c>
      <c r="U9" s="200">
        <f>'Aggregate Calcs'!X41</f>
        <v>1391927600321244.5</v>
      </c>
      <c r="V9" s="200">
        <f>'Aggregate Calcs'!Y41</f>
        <v>1449610378119752</v>
      </c>
      <c r="W9" s="200">
        <f>'Aggregate Calcs'!Z41</f>
        <v>1507293155918260.3</v>
      </c>
      <c r="X9" s="200">
        <f>'Aggregate Calcs'!AA41</f>
        <v>1581523099838645</v>
      </c>
      <c r="Y9" s="200">
        <f>'Aggregate Calcs'!AB41</f>
        <v>1655753043759029.5</v>
      </c>
      <c r="Z9" s="200">
        <f>'Aggregate Calcs'!AC41</f>
        <v>1729982987679414.3</v>
      </c>
      <c r="AA9" s="200">
        <f>'Aggregate Calcs'!AD41</f>
        <v>1804212931599799.3</v>
      </c>
      <c r="AB9" s="200">
        <f>'Aggregate Calcs'!AE41</f>
        <v>1878442875520183.8</v>
      </c>
      <c r="AC9" s="200">
        <f>'Aggregate Calcs'!AF41</f>
        <v>1939806772347964.5</v>
      </c>
      <c r="AD9" s="200">
        <f>'Aggregate Calcs'!AG41</f>
        <v>2001170669175745.3</v>
      </c>
      <c r="AE9" s="200">
        <f>'Aggregate Calcs'!AH41</f>
        <v>2062534566003526.3</v>
      </c>
      <c r="AF9" s="200">
        <f>'Aggregate Calcs'!AI41</f>
        <v>2123898462831307.3</v>
      </c>
      <c r="AG9" s="200">
        <f>'Aggregate Calcs'!AJ41</f>
        <v>2185262359659087.5</v>
      </c>
      <c r="AH9" s="200">
        <f>'Aggregate Calcs'!AK41</f>
        <v>2246626256486868.5</v>
      </c>
      <c r="AI9" s="200">
        <f>'Aggregate Calcs'!AL41</f>
        <v>2307990153314649</v>
      </c>
      <c r="AJ9" s="200">
        <f>'Aggregate Calcs'!AM41</f>
        <v>2369354050142430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9"/>
  <sheetViews>
    <sheetView workbookViewId="0"/>
  </sheetViews>
  <sheetFormatPr defaultColWidth="8.85546875" defaultRowHeight="15" x14ac:dyDescent="0.25"/>
  <cols>
    <col min="1" max="1" width="39.85546875" style="4" customWidth="1"/>
    <col min="2" max="38" width="9.5703125" style="4" bestFit="1" customWidth="1"/>
    <col min="39" max="16384" width="8.85546875" style="4"/>
  </cols>
  <sheetData>
    <row r="1" spans="1:38" x14ac:dyDescent="0.25">
      <c r="A1" s="1" t="s">
        <v>8</v>
      </c>
      <c r="B1" s="1">
        <v>2014</v>
      </c>
      <c r="C1" s="1">
        <v>2015</v>
      </c>
      <c r="D1" s="1">
        <v>2016</v>
      </c>
      <c r="E1" s="1">
        <v>2017</v>
      </c>
      <c r="F1" s="1">
        <v>2018</v>
      </c>
      <c r="G1" s="1">
        <v>2019</v>
      </c>
      <c r="H1" s="1">
        <v>2020</v>
      </c>
      <c r="I1" s="1">
        <v>2021</v>
      </c>
      <c r="J1" s="1">
        <v>2022</v>
      </c>
      <c r="K1" s="1">
        <v>2023</v>
      </c>
      <c r="L1" s="1">
        <v>2024</v>
      </c>
      <c r="M1" s="1">
        <v>2025</v>
      </c>
      <c r="N1" s="1">
        <v>2026</v>
      </c>
      <c r="O1" s="1">
        <v>2027</v>
      </c>
      <c r="P1" s="1">
        <v>2028</v>
      </c>
      <c r="Q1" s="1">
        <v>2029</v>
      </c>
      <c r="R1" s="1">
        <v>2030</v>
      </c>
      <c r="S1" s="1">
        <v>2031</v>
      </c>
      <c r="T1" s="1">
        <v>2032</v>
      </c>
      <c r="U1" s="1">
        <v>2033</v>
      </c>
      <c r="V1" s="1">
        <v>2034</v>
      </c>
      <c r="W1" s="1">
        <v>2035</v>
      </c>
      <c r="X1" s="1">
        <v>2036</v>
      </c>
      <c r="Y1" s="1">
        <v>2037</v>
      </c>
      <c r="Z1" s="1">
        <v>2038</v>
      </c>
      <c r="AA1" s="1">
        <v>2039</v>
      </c>
      <c r="AB1" s="1">
        <v>2040</v>
      </c>
      <c r="AC1" s="1">
        <v>2041</v>
      </c>
      <c r="AD1" s="1">
        <v>2042</v>
      </c>
      <c r="AE1" s="1">
        <v>2043</v>
      </c>
      <c r="AF1" s="1">
        <v>2044</v>
      </c>
      <c r="AG1" s="1">
        <v>2045</v>
      </c>
      <c r="AH1" s="1">
        <v>2046</v>
      </c>
      <c r="AI1" s="1">
        <v>2047</v>
      </c>
      <c r="AJ1" s="1">
        <v>2048</v>
      </c>
      <c r="AK1" s="1">
        <v>2049</v>
      </c>
      <c r="AL1" s="1">
        <v>2050</v>
      </c>
    </row>
    <row r="2" spans="1:38" x14ac:dyDescent="0.25">
      <c r="A2" s="4" t="s">
        <v>13</v>
      </c>
      <c r="B2" s="200">
        <f>'Aggregate Calcs'!E42</f>
        <v>0</v>
      </c>
      <c r="C2" s="200">
        <f>'Aggregate Calcs'!F42</f>
        <v>0</v>
      </c>
      <c r="D2" s="200">
        <f>'Aggregate Calcs'!G42</f>
        <v>0</v>
      </c>
      <c r="E2" s="200">
        <f>'Aggregate Calcs'!H42</f>
        <v>0</v>
      </c>
      <c r="F2" s="200">
        <f>'Aggregate Calcs'!I42</f>
        <v>0</v>
      </c>
      <c r="G2" s="200">
        <f>'Aggregate Calcs'!J42</f>
        <v>0</v>
      </c>
      <c r="H2" s="200">
        <f>'Aggregate Calcs'!K42</f>
        <v>0</v>
      </c>
      <c r="I2" s="200">
        <f>'Aggregate Calcs'!L42</f>
        <v>0</v>
      </c>
      <c r="J2" s="200">
        <f>'Aggregate Calcs'!M42</f>
        <v>0</v>
      </c>
      <c r="K2" s="200">
        <f>'Aggregate Calcs'!N42</f>
        <v>0</v>
      </c>
      <c r="L2" s="200">
        <f>'Aggregate Calcs'!O42</f>
        <v>0</v>
      </c>
      <c r="M2" s="200">
        <f>'Aggregate Calcs'!P42</f>
        <v>0</v>
      </c>
      <c r="N2" s="200">
        <f>'Aggregate Calcs'!Q42</f>
        <v>0</v>
      </c>
      <c r="O2" s="200">
        <f>'Aggregate Calcs'!R42</f>
        <v>0</v>
      </c>
      <c r="P2" s="200">
        <f>'Aggregate Calcs'!S42</f>
        <v>0</v>
      </c>
      <c r="Q2" s="200">
        <f>'Aggregate Calcs'!T42</f>
        <v>0</v>
      </c>
      <c r="R2" s="200">
        <f>'Aggregate Calcs'!U42</f>
        <v>0</v>
      </c>
      <c r="S2" s="200">
        <f>'Aggregate Calcs'!V42</f>
        <v>0</v>
      </c>
      <c r="T2" s="200">
        <f>'Aggregate Calcs'!W42</f>
        <v>0</v>
      </c>
      <c r="U2" s="200">
        <f>'Aggregate Calcs'!X42</f>
        <v>0</v>
      </c>
      <c r="V2" s="200">
        <f>'Aggregate Calcs'!Y42</f>
        <v>0</v>
      </c>
      <c r="W2" s="200">
        <f>'Aggregate Calcs'!Z42</f>
        <v>0</v>
      </c>
      <c r="X2" s="200">
        <f>'Aggregate Calcs'!AA42</f>
        <v>0</v>
      </c>
      <c r="Y2" s="200">
        <f>'Aggregate Calcs'!AB42</f>
        <v>0</v>
      </c>
      <c r="Z2" s="200">
        <f>'Aggregate Calcs'!AC42</f>
        <v>0</v>
      </c>
      <c r="AA2" s="200">
        <f>'Aggregate Calcs'!AD42</f>
        <v>0</v>
      </c>
      <c r="AB2" s="200">
        <f>'Aggregate Calcs'!AE42</f>
        <v>0</v>
      </c>
      <c r="AC2" s="200">
        <f>'Aggregate Calcs'!AF42</f>
        <v>0</v>
      </c>
      <c r="AD2" s="200">
        <f>'Aggregate Calcs'!AG42</f>
        <v>0</v>
      </c>
      <c r="AE2" s="200">
        <f>'Aggregate Calcs'!AH42</f>
        <v>0</v>
      </c>
      <c r="AF2" s="200">
        <f>'Aggregate Calcs'!AI42</f>
        <v>0</v>
      </c>
      <c r="AG2" s="200">
        <f>'Aggregate Calcs'!AJ42</f>
        <v>0</v>
      </c>
      <c r="AH2" s="200">
        <f>'Aggregate Calcs'!AK42</f>
        <v>0</v>
      </c>
      <c r="AI2" s="200">
        <f>'Aggregate Calcs'!AL42</f>
        <v>0</v>
      </c>
      <c r="AJ2" s="200">
        <f>'Aggregate Calcs'!AM42</f>
        <v>0</v>
      </c>
      <c r="AK2" s="200">
        <f>'Aggregate Calcs'!AN42</f>
        <v>0</v>
      </c>
      <c r="AL2" s="200">
        <f>'Aggregate Calcs'!AO42</f>
        <v>0</v>
      </c>
    </row>
    <row r="3" spans="1:38" x14ac:dyDescent="0.25">
      <c r="A3" s="4" t="s">
        <v>14</v>
      </c>
      <c r="B3" s="200">
        <f>'Aggregate Calcs'!E43</f>
        <v>0</v>
      </c>
      <c r="C3" s="200">
        <f>'Aggregate Calcs'!F43</f>
        <v>0</v>
      </c>
      <c r="D3" s="200">
        <f>'Aggregate Calcs'!G43</f>
        <v>0</v>
      </c>
      <c r="E3" s="200">
        <f>'Aggregate Calcs'!H43</f>
        <v>0</v>
      </c>
      <c r="F3" s="200">
        <f>'Aggregate Calcs'!I43</f>
        <v>0</v>
      </c>
      <c r="G3" s="200">
        <f>'Aggregate Calcs'!J43</f>
        <v>0</v>
      </c>
      <c r="H3" s="200">
        <f>'Aggregate Calcs'!K43</f>
        <v>0</v>
      </c>
      <c r="I3" s="200">
        <f>'Aggregate Calcs'!L43</f>
        <v>0</v>
      </c>
      <c r="J3" s="200">
        <f>'Aggregate Calcs'!M43</f>
        <v>0</v>
      </c>
      <c r="K3" s="200">
        <f>'Aggregate Calcs'!N43</f>
        <v>0</v>
      </c>
      <c r="L3" s="200">
        <f>'Aggregate Calcs'!O43</f>
        <v>0</v>
      </c>
      <c r="M3" s="200">
        <f>'Aggregate Calcs'!P43</f>
        <v>0</v>
      </c>
      <c r="N3" s="200">
        <f>'Aggregate Calcs'!Q43</f>
        <v>0</v>
      </c>
      <c r="O3" s="200">
        <f>'Aggregate Calcs'!R43</f>
        <v>0</v>
      </c>
      <c r="P3" s="200">
        <f>'Aggregate Calcs'!S43</f>
        <v>0</v>
      </c>
      <c r="Q3" s="200">
        <f>'Aggregate Calcs'!T43</f>
        <v>0</v>
      </c>
      <c r="R3" s="200">
        <f>'Aggregate Calcs'!U43</f>
        <v>0</v>
      </c>
      <c r="S3" s="200">
        <f>'Aggregate Calcs'!V43</f>
        <v>0</v>
      </c>
      <c r="T3" s="200">
        <f>'Aggregate Calcs'!W43</f>
        <v>0</v>
      </c>
      <c r="U3" s="200">
        <f>'Aggregate Calcs'!X43</f>
        <v>0</v>
      </c>
      <c r="V3" s="200">
        <f>'Aggregate Calcs'!Y43</f>
        <v>0</v>
      </c>
      <c r="W3" s="200">
        <f>'Aggregate Calcs'!Z43</f>
        <v>0</v>
      </c>
      <c r="X3" s="200">
        <f>'Aggregate Calcs'!AA43</f>
        <v>0</v>
      </c>
      <c r="Y3" s="200">
        <f>'Aggregate Calcs'!AB43</f>
        <v>0</v>
      </c>
      <c r="Z3" s="200">
        <f>'Aggregate Calcs'!AC43</f>
        <v>0</v>
      </c>
      <c r="AA3" s="200">
        <f>'Aggregate Calcs'!AD43</f>
        <v>0</v>
      </c>
      <c r="AB3" s="200">
        <f>'Aggregate Calcs'!AE43</f>
        <v>0</v>
      </c>
      <c r="AC3" s="200">
        <f>'Aggregate Calcs'!AF43</f>
        <v>0</v>
      </c>
      <c r="AD3" s="200">
        <f>'Aggregate Calcs'!AG43</f>
        <v>0</v>
      </c>
      <c r="AE3" s="200">
        <f>'Aggregate Calcs'!AH43</f>
        <v>0</v>
      </c>
      <c r="AF3" s="200">
        <f>'Aggregate Calcs'!AI43</f>
        <v>0</v>
      </c>
      <c r="AG3" s="200">
        <f>'Aggregate Calcs'!AJ43</f>
        <v>0</v>
      </c>
      <c r="AH3" s="200">
        <f>'Aggregate Calcs'!AK43</f>
        <v>0</v>
      </c>
      <c r="AI3" s="200">
        <f>'Aggregate Calcs'!AL43</f>
        <v>0</v>
      </c>
      <c r="AJ3" s="200">
        <f>'Aggregate Calcs'!AM43</f>
        <v>0</v>
      </c>
      <c r="AK3" s="200">
        <f>'Aggregate Calcs'!AN43</f>
        <v>0</v>
      </c>
      <c r="AL3" s="200">
        <f>'Aggregate Calcs'!AO43</f>
        <v>0</v>
      </c>
    </row>
    <row r="4" spans="1:38" x14ac:dyDescent="0.25">
      <c r="A4" s="4" t="s">
        <v>15</v>
      </c>
      <c r="B4" s="200">
        <f>'Aggregate Calcs'!E44</f>
        <v>0</v>
      </c>
      <c r="C4" s="200">
        <f>'Aggregate Calcs'!F44</f>
        <v>0</v>
      </c>
      <c r="D4" s="200">
        <f>'Aggregate Calcs'!G44</f>
        <v>0</v>
      </c>
      <c r="E4" s="200">
        <f>'Aggregate Calcs'!H44</f>
        <v>0</v>
      </c>
      <c r="F4" s="200">
        <f>'Aggregate Calcs'!I44</f>
        <v>0</v>
      </c>
      <c r="G4" s="200">
        <f>'Aggregate Calcs'!J44</f>
        <v>0</v>
      </c>
      <c r="H4" s="200">
        <f>'Aggregate Calcs'!K44</f>
        <v>0</v>
      </c>
      <c r="I4" s="200">
        <f>'Aggregate Calcs'!L44</f>
        <v>0</v>
      </c>
      <c r="J4" s="200">
        <f>'Aggregate Calcs'!M44</f>
        <v>0</v>
      </c>
      <c r="K4" s="200">
        <f>'Aggregate Calcs'!N44</f>
        <v>0</v>
      </c>
      <c r="L4" s="200">
        <f>'Aggregate Calcs'!O44</f>
        <v>0</v>
      </c>
      <c r="M4" s="200">
        <f>'Aggregate Calcs'!P44</f>
        <v>0</v>
      </c>
      <c r="N4" s="200">
        <f>'Aggregate Calcs'!Q44</f>
        <v>0</v>
      </c>
      <c r="O4" s="200">
        <f>'Aggregate Calcs'!R44</f>
        <v>0</v>
      </c>
      <c r="P4" s="200">
        <f>'Aggregate Calcs'!S44</f>
        <v>0</v>
      </c>
      <c r="Q4" s="200">
        <f>'Aggregate Calcs'!T44</f>
        <v>0</v>
      </c>
      <c r="R4" s="200">
        <f>'Aggregate Calcs'!U44</f>
        <v>0</v>
      </c>
      <c r="S4" s="200">
        <f>'Aggregate Calcs'!V44</f>
        <v>0</v>
      </c>
      <c r="T4" s="200">
        <f>'Aggregate Calcs'!W44</f>
        <v>0</v>
      </c>
      <c r="U4" s="200">
        <f>'Aggregate Calcs'!X44</f>
        <v>0</v>
      </c>
      <c r="V4" s="200">
        <f>'Aggregate Calcs'!Y44</f>
        <v>0</v>
      </c>
      <c r="W4" s="200">
        <f>'Aggregate Calcs'!Z44</f>
        <v>0</v>
      </c>
      <c r="X4" s="200">
        <f>'Aggregate Calcs'!AA44</f>
        <v>0</v>
      </c>
      <c r="Y4" s="200">
        <f>'Aggregate Calcs'!AB44</f>
        <v>0</v>
      </c>
      <c r="Z4" s="200">
        <f>'Aggregate Calcs'!AC44</f>
        <v>0</v>
      </c>
      <c r="AA4" s="200">
        <f>'Aggregate Calcs'!AD44</f>
        <v>0</v>
      </c>
      <c r="AB4" s="200">
        <f>'Aggregate Calcs'!AE44</f>
        <v>0</v>
      </c>
      <c r="AC4" s="200">
        <f>'Aggregate Calcs'!AF44</f>
        <v>0</v>
      </c>
      <c r="AD4" s="200">
        <f>'Aggregate Calcs'!AG44</f>
        <v>0</v>
      </c>
      <c r="AE4" s="200">
        <f>'Aggregate Calcs'!AH44</f>
        <v>0</v>
      </c>
      <c r="AF4" s="200">
        <f>'Aggregate Calcs'!AI44</f>
        <v>0</v>
      </c>
      <c r="AG4" s="200">
        <f>'Aggregate Calcs'!AJ44</f>
        <v>0</v>
      </c>
      <c r="AH4" s="200">
        <f>'Aggregate Calcs'!AK44</f>
        <v>0</v>
      </c>
      <c r="AI4" s="200">
        <f>'Aggregate Calcs'!AL44</f>
        <v>0</v>
      </c>
      <c r="AJ4" s="200">
        <f>'Aggregate Calcs'!AM44</f>
        <v>0</v>
      </c>
      <c r="AK4" s="200">
        <f>'Aggregate Calcs'!AN44</f>
        <v>0</v>
      </c>
      <c r="AL4" s="200">
        <f>'Aggregate Calcs'!AO44</f>
        <v>0</v>
      </c>
    </row>
    <row r="5" spans="1:38" x14ac:dyDescent="0.25">
      <c r="A5" s="4" t="s">
        <v>16</v>
      </c>
      <c r="B5" s="200">
        <f>'Aggregate Calcs'!E45</f>
        <v>0</v>
      </c>
      <c r="C5" s="200">
        <f>'Aggregate Calcs'!F45</f>
        <v>0</v>
      </c>
      <c r="D5" s="200">
        <f>'Aggregate Calcs'!G45</f>
        <v>0</v>
      </c>
      <c r="E5" s="200">
        <f>'Aggregate Calcs'!H45</f>
        <v>0</v>
      </c>
      <c r="F5" s="200">
        <f>'Aggregate Calcs'!I45</f>
        <v>0</v>
      </c>
      <c r="G5" s="200">
        <f>'Aggregate Calcs'!J45</f>
        <v>0</v>
      </c>
      <c r="H5" s="200">
        <f>'Aggregate Calcs'!K45</f>
        <v>0</v>
      </c>
      <c r="I5" s="200">
        <f>'Aggregate Calcs'!L45</f>
        <v>0</v>
      </c>
      <c r="J5" s="200">
        <f>'Aggregate Calcs'!M45</f>
        <v>0</v>
      </c>
      <c r="K5" s="200">
        <f>'Aggregate Calcs'!N45</f>
        <v>0</v>
      </c>
      <c r="L5" s="200">
        <f>'Aggregate Calcs'!O45</f>
        <v>0</v>
      </c>
      <c r="M5" s="200">
        <f>'Aggregate Calcs'!P45</f>
        <v>0</v>
      </c>
      <c r="N5" s="200">
        <f>'Aggregate Calcs'!Q45</f>
        <v>0</v>
      </c>
      <c r="O5" s="200">
        <f>'Aggregate Calcs'!R45</f>
        <v>0</v>
      </c>
      <c r="P5" s="200">
        <f>'Aggregate Calcs'!S45</f>
        <v>0</v>
      </c>
      <c r="Q5" s="200">
        <f>'Aggregate Calcs'!T45</f>
        <v>0</v>
      </c>
      <c r="R5" s="200">
        <f>'Aggregate Calcs'!U45</f>
        <v>0</v>
      </c>
      <c r="S5" s="200">
        <f>'Aggregate Calcs'!V45</f>
        <v>0</v>
      </c>
      <c r="T5" s="200">
        <f>'Aggregate Calcs'!W45</f>
        <v>0</v>
      </c>
      <c r="U5" s="200">
        <f>'Aggregate Calcs'!X45</f>
        <v>0</v>
      </c>
      <c r="V5" s="200">
        <f>'Aggregate Calcs'!Y45</f>
        <v>0</v>
      </c>
      <c r="W5" s="200">
        <f>'Aggregate Calcs'!Z45</f>
        <v>0</v>
      </c>
      <c r="X5" s="200">
        <f>'Aggregate Calcs'!AA45</f>
        <v>0</v>
      </c>
      <c r="Y5" s="200">
        <f>'Aggregate Calcs'!AB45</f>
        <v>0</v>
      </c>
      <c r="Z5" s="200">
        <f>'Aggregate Calcs'!AC45</f>
        <v>0</v>
      </c>
      <c r="AA5" s="200">
        <f>'Aggregate Calcs'!AD45</f>
        <v>0</v>
      </c>
      <c r="AB5" s="200">
        <f>'Aggregate Calcs'!AE45</f>
        <v>0</v>
      </c>
      <c r="AC5" s="200">
        <f>'Aggregate Calcs'!AF45</f>
        <v>0</v>
      </c>
      <c r="AD5" s="200">
        <f>'Aggregate Calcs'!AG45</f>
        <v>0</v>
      </c>
      <c r="AE5" s="200">
        <f>'Aggregate Calcs'!AH45</f>
        <v>0</v>
      </c>
      <c r="AF5" s="200">
        <f>'Aggregate Calcs'!AI45</f>
        <v>0</v>
      </c>
      <c r="AG5" s="200">
        <f>'Aggregate Calcs'!AJ45</f>
        <v>0</v>
      </c>
      <c r="AH5" s="200">
        <f>'Aggregate Calcs'!AK45</f>
        <v>0</v>
      </c>
      <c r="AI5" s="200">
        <f>'Aggregate Calcs'!AL45</f>
        <v>0</v>
      </c>
      <c r="AJ5" s="200">
        <f>'Aggregate Calcs'!AM45</f>
        <v>0</v>
      </c>
      <c r="AK5" s="200">
        <f>'Aggregate Calcs'!AN45</f>
        <v>0</v>
      </c>
      <c r="AL5" s="200">
        <f>'Aggregate Calcs'!AO45</f>
        <v>0</v>
      </c>
    </row>
    <row r="6" spans="1:38" x14ac:dyDescent="0.25">
      <c r="A6" s="4" t="s">
        <v>17</v>
      </c>
      <c r="B6" s="200">
        <f>'Aggregate Calcs'!E46</f>
        <v>0</v>
      </c>
      <c r="C6" s="200">
        <f>'Aggregate Calcs'!F46</f>
        <v>0</v>
      </c>
      <c r="D6" s="200">
        <f>'Aggregate Calcs'!G46</f>
        <v>0</v>
      </c>
      <c r="E6" s="200">
        <f>'Aggregate Calcs'!H46</f>
        <v>0</v>
      </c>
      <c r="F6" s="200">
        <f>'Aggregate Calcs'!I46</f>
        <v>0</v>
      </c>
      <c r="G6" s="200">
        <f>'Aggregate Calcs'!J46</f>
        <v>0</v>
      </c>
      <c r="H6" s="200">
        <f>'Aggregate Calcs'!K46</f>
        <v>0</v>
      </c>
      <c r="I6" s="200">
        <f>'Aggregate Calcs'!L46</f>
        <v>0</v>
      </c>
      <c r="J6" s="200">
        <f>'Aggregate Calcs'!M46</f>
        <v>0</v>
      </c>
      <c r="K6" s="200">
        <f>'Aggregate Calcs'!N46</f>
        <v>0</v>
      </c>
      <c r="L6" s="200">
        <f>'Aggregate Calcs'!O46</f>
        <v>0</v>
      </c>
      <c r="M6" s="200">
        <f>'Aggregate Calcs'!P46</f>
        <v>0</v>
      </c>
      <c r="N6" s="200">
        <f>'Aggregate Calcs'!Q46</f>
        <v>0</v>
      </c>
      <c r="O6" s="200">
        <f>'Aggregate Calcs'!R46</f>
        <v>0</v>
      </c>
      <c r="P6" s="200">
        <f>'Aggregate Calcs'!S46</f>
        <v>0</v>
      </c>
      <c r="Q6" s="200">
        <f>'Aggregate Calcs'!T46</f>
        <v>0</v>
      </c>
      <c r="R6" s="200">
        <f>'Aggregate Calcs'!U46</f>
        <v>0</v>
      </c>
      <c r="S6" s="200">
        <f>'Aggregate Calcs'!V46</f>
        <v>0</v>
      </c>
      <c r="T6" s="200">
        <f>'Aggregate Calcs'!W46</f>
        <v>0</v>
      </c>
      <c r="U6" s="200">
        <f>'Aggregate Calcs'!X46</f>
        <v>0</v>
      </c>
      <c r="V6" s="200">
        <f>'Aggregate Calcs'!Y46</f>
        <v>0</v>
      </c>
      <c r="W6" s="200">
        <f>'Aggregate Calcs'!Z46</f>
        <v>0</v>
      </c>
      <c r="X6" s="200">
        <f>'Aggregate Calcs'!AA46</f>
        <v>0</v>
      </c>
      <c r="Y6" s="200">
        <f>'Aggregate Calcs'!AB46</f>
        <v>0</v>
      </c>
      <c r="Z6" s="200">
        <f>'Aggregate Calcs'!AC46</f>
        <v>0</v>
      </c>
      <c r="AA6" s="200">
        <f>'Aggregate Calcs'!AD46</f>
        <v>0</v>
      </c>
      <c r="AB6" s="200">
        <f>'Aggregate Calcs'!AE46</f>
        <v>0</v>
      </c>
      <c r="AC6" s="200">
        <f>'Aggregate Calcs'!AF46</f>
        <v>0</v>
      </c>
      <c r="AD6" s="200">
        <f>'Aggregate Calcs'!AG46</f>
        <v>0</v>
      </c>
      <c r="AE6" s="200">
        <f>'Aggregate Calcs'!AH46</f>
        <v>0</v>
      </c>
      <c r="AF6" s="200">
        <f>'Aggregate Calcs'!AI46</f>
        <v>0</v>
      </c>
      <c r="AG6" s="200">
        <f>'Aggregate Calcs'!AJ46</f>
        <v>0</v>
      </c>
      <c r="AH6" s="200">
        <f>'Aggregate Calcs'!AK46</f>
        <v>0</v>
      </c>
      <c r="AI6" s="200">
        <f>'Aggregate Calcs'!AL46</f>
        <v>0</v>
      </c>
      <c r="AJ6" s="200">
        <f>'Aggregate Calcs'!AM46</f>
        <v>0</v>
      </c>
      <c r="AK6" s="200">
        <f>'Aggregate Calcs'!AN46</f>
        <v>0</v>
      </c>
      <c r="AL6" s="200">
        <f>'Aggregate Calcs'!AO46</f>
        <v>0</v>
      </c>
    </row>
    <row r="7" spans="1:38" x14ac:dyDescent="0.25">
      <c r="A7" s="4" t="s">
        <v>18</v>
      </c>
      <c r="B7" s="200">
        <f>'Aggregate Calcs'!E47</f>
        <v>0</v>
      </c>
      <c r="C7" s="200">
        <f>'Aggregate Calcs'!F47</f>
        <v>0</v>
      </c>
      <c r="D7" s="200">
        <f>'Aggregate Calcs'!G47</f>
        <v>0</v>
      </c>
      <c r="E7" s="200">
        <f>'Aggregate Calcs'!H47</f>
        <v>0</v>
      </c>
      <c r="F7" s="200">
        <f>'Aggregate Calcs'!I47</f>
        <v>0</v>
      </c>
      <c r="G7" s="200">
        <f>'Aggregate Calcs'!J47</f>
        <v>0</v>
      </c>
      <c r="H7" s="200">
        <f>'Aggregate Calcs'!K47</f>
        <v>0</v>
      </c>
      <c r="I7" s="200">
        <f>'Aggregate Calcs'!L47</f>
        <v>0</v>
      </c>
      <c r="J7" s="200">
        <f>'Aggregate Calcs'!M47</f>
        <v>0</v>
      </c>
      <c r="K7" s="200">
        <f>'Aggregate Calcs'!N47</f>
        <v>0</v>
      </c>
      <c r="L7" s="200">
        <f>'Aggregate Calcs'!O47</f>
        <v>0</v>
      </c>
      <c r="M7" s="200">
        <f>'Aggregate Calcs'!P47</f>
        <v>0</v>
      </c>
      <c r="N7" s="200">
        <f>'Aggregate Calcs'!Q47</f>
        <v>0</v>
      </c>
      <c r="O7" s="200">
        <f>'Aggregate Calcs'!R47</f>
        <v>0</v>
      </c>
      <c r="P7" s="200">
        <f>'Aggregate Calcs'!S47</f>
        <v>0</v>
      </c>
      <c r="Q7" s="200">
        <f>'Aggregate Calcs'!T47</f>
        <v>0</v>
      </c>
      <c r="R7" s="200">
        <f>'Aggregate Calcs'!U47</f>
        <v>0</v>
      </c>
      <c r="S7" s="200">
        <f>'Aggregate Calcs'!V47</f>
        <v>0</v>
      </c>
      <c r="T7" s="200">
        <f>'Aggregate Calcs'!W47</f>
        <v>0</v>
      </c>
      <c r="U7" s="200">
        <f>'Aggregate Calcs'!X47</f>
        <v>0</v>
      </c>
      <c r="V7" s="200">
        <f>'Aggregate Calcs'!Y47</f>
        <v>0</v>
      </c>
      <c r="W7" s="200">
        <f>'Aggregate Calcs'!Z47</f>
        <v>0</v>
      </c>
      <c r="X7" s="200">
        <f>'Aggregate Calcs'!AA47</f>
        <v>0</v>
      </c>
      <c r="Y7" s="200">
        <f>'Aggregate Calcs'!AB47</f>
        <v>0</v>
      </c>
      <c r="Z7" s="200">
        <f>'Aggregate Calcs'!AC47</f>
        <v>0</v>
      </c>
      <c r="AA7" s="200">
        <f>'Aggregate Calcs'!AD47</f>
        <v>0</v>
      </c>
      <c r="AB7" s="200">
        <f>'Aggregate Calcs'!AE47</f>
        <v>0</v>
      </c>
      <c r="AC7" s="200">
        <f>'Aggregate Calcs'!AF47</f>
        <v>0</v>
      </c>
      <c r="AD7" s="200">
        <f>'Aggregate Calcs'!AG47</f>
        <v>0</v>
      </c>
      <c r="AE7" s="200">
        <f>'Aggregate Calcs'!AH47</f>
        <v>0</v>
      </c>
      <c r="AF7" s="200">
        <f>'Aggregate Calcs'!AI47</f>
        <v>0</v>
      </c>
      <c r="AG7" s="200">
        <f>'Aggregate Calcs'!AJ47</f>
        <v>0</v>
      </c>
      <c r="AH7" s="200">
        <f>'Aggregate Calcs'!AK47</f>
        <v>0</v>
      </c>
      <c r="AI7" s="200">
        <f>'Aggregate Calcs'!AL47</f>
        <v>0</v>
      </c>
      <c r="AJ7" s="200">
        <f>'Aggregate Calcs'!AM47</f>
        <v>0</v>
      </c>
      <c r="AK7" s="200">
        <f>'Aggregate Calcs'!AN47</f>
        <v>0</v>
      </c>
      <c r="AL7" s="200">
        <f>'Aggregate Calcs'!AO47</f>
        <v>0</v>
      </c>
    </row>
    <row r="8" spans="1:38" x14ac:dyDescent="0.25">
      <c r="A8" s="4" t="s">
        <v>19</v>
      </c>
      <c r="B8" s="200">
        <f>'Aggregate Calcs'!E48</f>
        <v>0</v>
      </c>
      <c r="C8" s="200">
        <f>'Aggregate Calcs'!F48</f>
        <v>0</v>
      </c>
      <c r="D8" s="200">
        <f>'Aggregate Calcs'!G48</f>
        <v>0</v>
      </c>
      <c r="E8" s="200">
        <f>'Aggregate Calcs'!H48</f>
        <v>0</v>
      </c>
      <c r="F8" s="200">
        <f>'Aggregate Calcs'!I48</f>
        <v>0</v>
      </c>
      <c r="G8" s="200">
        <f>'Aggregate Calcs'!J48</f>
        <v>0</v>
      </c>
      <c r="H8" s="200">
        <f>'Aggregate Calcs'!K48</f>
        <v>0</v>
      </c>
      <c r="I8" s="200">
        <f>'Aggregate Calcs'!L48</f>
        <v>0</v>
      </c>
      <c r="J8" s="200">
        <f>'Aggregate Calcs'!M48</f>
        <v>0</v>
      </c>
      <c r="K8" s="200">
        <f>'Aggregate Calcs'!N48</f>
        <v>0</v>
      </c>
      <c r="L8" s="200">
        <f>'Aggregate Calcs'!O48</f>
        <v>0</v>
      </c>
      <c r="M8" s="200">
        <f>'Aggregate Calcs'!P48</f>
        <v>0</v>
      </c>
      <c r="N8" s="200">
        <f>'Aggregate Calcs'!Q48</f>
        <v>0</v>
      </c>
      <c r="O8" s="200">
        <f>'Aggregate Calcs'!R48</f>
        <v>0</v>
      </c>
      <c r="P8" s="200">
        <f>'Aggregate Calcs'!S48</f>
        <v>0</v>
      </c>
      <c r="Q8" s="200">
        <f>'Aggregate Calcs'!T48</f>
        <v>0</v>
      </c>
      <c r="R8" s="200">
        <f>'Aggregate Calcs'!U48</f>
        <v>0</v>
      </c>
      <c r="S8" s="200">
        <f>'Aggregate Calcs'!V48</f>
        <v>0</v>
      </c>
      <c r="T8" s="200">
        <f>'Aggregate Calcs'!W48</f>
        <v>0</v>
      </c>
      <c r="U8" s="200">
        <f>'Aggregate Calcs'!X48</f>
        <v>0</v>
      </c>
      <c r="V8" s="200">
        <f>'Aggregate Calcs'!Y48</f>
        <v>0</v>
      </c>
      <c r="W8" s="200">
        <f>'Aggregate Calcs'!Z48</f>
        <v>0</v>
      </c>
      <c r="X8" s="200">
        <f>'Aggregate Calcs'!AA48</f>
        <v>0</v>
      </c>
      <c r="Y8" s="200">
        <f>'Aggregate Calcs'!AB48</f>
        <v>0</v>
      </c>
      <c r="Z8" s="200">
        <f>'Aggregate Calcs'!AC48</f>
        <v>0</v>
      </c>
      <c r="AA8" s="200">
        <f>'Aggregate Calcs'!AD48</f>
        <v>0</v>
      </c>
      <c r="AB8" s="200">
        <f>'Aggregate Calcs'!AE48</f>
        <v>0</v>
      </c>
      <c r="AC8" s="200">
        <f>'Aggregate Calcs'!AF48</f>
        <v>0</v>
      </c>
      <c r="AD8" s="200">
        <f>'Aggregate Calcs'!AG48</f>
        <v>0</v>
      </c>
      <c r="AE8" s="200">
        <f>'Aggregate Calcs'!AH48</f>
        <v>0</v>
      </c>
      <c r="AF8" s="200">
        <f>'Aggregate Calcs'!AI48</f>
        <v>0</v>
      </c>
      <c r="AG8" s="200">
        <f>'Aggregate Calcs'!AJ48</f>
        <v>0</v>
      </c>
      <c r="AH8" s="200">
        <f>'Aggregate Calcs'!AK48</f>
        <v>0</v>
      </c>
      <c r="AI8" s="200">
        <f>'Aggregate Calcs'!AL48</f>
        <v>0</v>
      </c>
      <c r="AJ8" s="200">
        <f>'Aggregate Calcs'!AM48</f>
        <v>0</v>
      </c>
      <c r="AK8" s="200">
        <f>'Aggregate Calcs'!AN48</f>
        <v>0</v>
      </c>
      <c r="AL8" s="200">
        <f>'Aggregate Calcs'!AO48</f>
        <v>0</v>
      </c>
    </row>
    <row r="9" spans="1:38" x14ac:dyDescent="0.25">
      <c r="A9" s="4" t="s">
        <v>20</v>
      </c>
      <c r="B9" s="200">
        <f>'Aggregate Calcs'!E49</f>
        <v>0</v>
      </c>
      <c r="C9" s="200">
        <f>'Aggregate Calcs'!F49</f>
        <v>0</v>
      </c>
      <c r="D9" s="200">
        <f>'Aggregate Calcs'!G49</f>
        <v>0</v>
      </c>
      <c r="E9" s="200">
        <f>'Aggregate Calcs'!H49</f>
        <v>0</v>
      </c>
      <c r="F9" s="200">
        <f>'Aggregate Calcs'!I49</f>
        <v>0</v>
      </c>
      <c r="G9" s="200">
        <f>'Aggregate Calcs'!J49</f>
        <v>0</v>
      </c>
      <c r="H9" s="200">
        <f>'Aggregate Calcs'!K49</f>
        <v>0</v>
      </c>
      <c r="I9" s="200">
        <f>'Aggregate Calcs'!L49</f>
        <v>0</v>
      </c>
      <c r="J9" s="200">
        <f>'Aggregate Calcs'!M49</f>
        <v>0</v>
      </c>
      <c r="K9" s="200">
        <f>'Aggregate Calcs'!N49</f>
        <v>0</v>
      </c>
      <c r="L9" s="200">
        <f>'Aggregate Calcs'!O49</f>
        <v>0</v>
      </c>
      <c r="M9" s="200">
        <f>'Aggregate Calcs'!P49</f>
        <v>0</v>
      </c>
      <c r="N9" s="200">
        <f>'Aggregate Calcs'!Q49</f>
        <v>0</v>
      </c>
      <c r="O9" s="200">
        <f>'Aggregate Calcs'!R49</f>
        <v>0</v>
      </c>
      <c r="P9" s="200">
        <f>'Aggregate Calcs'!S49</f>
        <v>0</v>
      </c>
      <c r="Q9" s="200">
        <f>'Aggregate Calcs'!T49</f>
        <v>0</v>
      </c>
      <c r="R9" s="200">
        <f>'Aggregate Calcs'!U49</f>
        <v>0</v>
      </c>
      <c r="S9" s="200">
        <f>'Aggregate Calcs'!V49</f>
        <v>0</v>
      </c>
      <c r="T9" s="200">
        <f>'Aggregate Calcs'!W49</f>
        <v>0</v>
      </c>
      <c r="U9" s="200">
        <f>'Aggregate Calcs'!X49</f>
        <v>0</v>
      </c>
      <c r="V9" s="200">
        <f>'Aggregate Calcs'!Y49</f>
        <v>0</v>
      </c>
      <c r="W9" s="200">
        <f>'Aggregate Calcs'!Z49</f>
        <v>0</v>
      </c>
      <c r="X9" s="200">
        <f>'Aggregate Calcs'!AA49</f>
        <v>0</v>
      </c>
      <c r="Y9" s="200">
        <f>'Aggregate Calcs'!AB49</f>
        <v>0</v>
      </c>
      <c r="Z9" s="200">
        <f>'Aggregate Calcs'!AC49</f>
        <v>0</v>
      </c>
      <c r="AA9" s="200">
        <f>'Aggregate Calcs'!AD49</f>
        <v>0</v>
      </c>
      <c r="AB9" s="200">
        <f>'Aggregate Calcs'!AE49</f>
        <v>0</v>
      </c>
      <c r="AC9" s="200">
        <f>'Aggregate Calcs'!AF49</f>
        <v>0</v>
      </c>
      <c r="AD9" s="200">
        <f>'Aggregate Calcs'!AG49</f>
        <v>0</v>
      </c>
      <c r="AE9" s="200">
        <f>'Aggregate Calcs'!AH49</f>
        <v>0</v>
      </c>
      <c r="AF9" s="200">
        <f>'Aggregate Calcs'!AI49</f>
        <v>0</v>
      </c>
      <c r="AG9" s="200">
        <f>'Aggregate Calcs'!AJ49</f>
        <v>0</v>
      </c>
      <c r="AH9" s="200">
        <f>'Aggregate Calcs'!AK49</f>
        <v>0</v>
      </c>
      <c r="AI9" s="200">
        <f>'Aggregate Calcs'!AL49</f>
        <v>0</v>
      </c>
      <c r="AJ9" s="200">
        <f>'Aggregate Calcs'!AM49</f>
        <v>0</v>
      </c>
      <c r="AK9" s="200">
        <f>'Aggregate Calcs'!AN49</f>
        <v>0</v>
      </c>
      <c r="AL9" s="200">
        <f>'Aggregate Calcs'!AO49</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workbookViewId="0">
      <selection sqref="A1:C1"/>
    </sheetView>
  </sheetViews>
  <sheetFormatPr defaultRowHeight="15" x14ac:dyDescent="0.25"/>
  <cols>
    <col min="1" max="1" width="43.85546875" bestFit="1" customWidth="1"/>
    <col min="2" max="2" width="9.28515625" bestFit="1" customWidth="1"/>
    <col min="3" max="3" width="10.5703125" bestFit="1" customWidth="1"/>
    <col min="6" max="6" width="59.7109375" bestFit="1" customWidth="1"/>
    <col min="7" max="7" width="19.28515625" bestFit="1" customWidth="1"/>
    <col min="8" max="8" width="36.85546875" customWidth="1"/>
  </cols>
  <sheetData>
    <row r="1" spans="1:8" x14ac:dyDescent="0.25">
      <c r="A1" s="264" t="s">
        <v>159</v>
      </c>
      <c r="B1" s="265"/>
      <c r="C1" s="266"/>
      <c r="F1" s="267" t="s">
        <v>184</v>
      </c>
      <c r="G1" s="268"/>
    </row>
    <row r="2" spans="1:8" x14ac:dyDescent="0.25">
      <c r="A2" s="123" t="s">
        <v>160</v>
      </c>
      <c r="B2" s="123" t="s">
        <v>161</v>
      </c>
      <c r="C2" s="123" t="s">
        <v>162</v>
      </c>
      <c r="F2" s="130" t="s">
        <v>185</v>
      </c>
      <c r="G2" s="130" t="s">
        <v>186</v>
      </c>
    </row>
    <row r="3" spans="1:8" x14ac:dyDescent="0.25">
      <c r="A3" s="124" t="s">
        <v>163</v>
      </c>
      <c r="B3" s="125">
        <v>1.1499999999999999</v>
      </c>
      <c r="C3" s="125">
        <v>8</v>
      </c>
      <c r="F3" s="124" t="s">
        <v>165</v>
      </c>
      <c r="G3" s="124">
        <v>11300</v>
      </c>
    </row>
    <row r="4" spans="1:8" x14ac:dyDescent="0.25">
      <c r="A4" s="126" t="s">
        <v>164</v>
      </c>
      <c r="B4" s="127">
        <v>1.1299999999999999</v>
      </c>
      <c r="C4" s="127">
        <v>16.850000000000001</v>
      </c>
      <c r="F4" s="126" t="s">
        <v>171</v>
      </c>
      <c r="G4" s="126">
        <v>10750</v>
      </c>
    </row>
    <row r="5" spans="1:8" x14ac:dyDescent="0.25">
      <c r="A5" s="124" t="s">
        <v>165</v>
      </c>
      <c r="B5" s="125">
        <v>1.1299999999999999</v>
      </c>
      <c r="C5" s="125">
        <v>11.6</v>
      </c>
      <c r="F5" s="124" t="s">
        <v>187</v>
      </c>
      <c r="G5" s="124">
        <v>10450</v>
      </c>
    </row>
    <row r="6" spans="1:8" x14ac:dyDescent="0.25">
      <c r="A6" s="126" t="s">
        <v>166</v>
      </c>
      <c r="B6" s="127">
        <v>1.07</v>
      </c>
      <c r="C6" s="127">
        <v>8.9</v>
      </c>
      <c r="F6" s="126" t="s">
        <v>188</v>
      </c>
      <c r="G6" s="126">
        <v>10650</v>
      </c>
    </row>
    <row r="7" spans="1:8" x14ac:dyDescent="0.25">
      <c r="A7" s="124" t="s">
        <v>167</v>
      </c>
      <c r="B7" s="125">
        <v>1.07</v>
      </c>
      <c r="C7" s="125">
        <v>8.5299999999999994</v>
      </c>
      <c r="F7" s="124" t="s">
        <v>189</v>
      </c>
      <c r="G7" s="124">
        <v>9850</v>
      </c>
    </row>
    <row r="8" spans="1:8" x14ac:dyDescent="0.25">
      <c r="A8" s="126" t="s">
        <v>168</v>
      </c>
      <c r="B8" s="127">
        <v>1.07</v>
      </c>
      <c r="C8" s="127">
        <v>7.93</v>
      </c>
      <c r="F8" s="126" t="s">
        <v>167</v>
      </c>
      <c r="G8" s="126">
        <v>10700</v>
      </c>
    </row>
    <row r="9" spans="1:8" x14ac:dyDescent="0.25">
      <c r="A9" s="124" t="s">
        <v>169</v>
      </c>
      <c r="B9" s="125">
        <v>1.07</v>
      </c>
      <c r="C9" s="125">
        <v>7.93</v>
      </c>
      <c r="F9" s="124" t="s">
        <v>190</v>
      </c>
      <c r="G9" s="124">
        <v>10350</v>
      </c>
    </row>
    <row r="10" spans="1:8" x14ac:dyDescent="0.25">
      <c r="A10" s="126" t="s">
        <v>170</v>
      </c>
      <c r="B10" s="127">
        <v>1.05</v>
      </c>
      <c r="C10" s="127">
        <v>7.74</v>
      </c>
      <c r="F10" s="122" t="s">
        <v>191</v>
      </c>
      <c r="G10" s="41"/>
    </row>
    <row r="11" spans="1:8" x14ac:dyDescent="0.25">
      <c r="A11" s="124" t="s">
        <v>171</v>
      </c>
      <c r="B11" s="125">
        <v>1.08</v>
      </c>
      <c r="C11" s="125">
        <v>8.5</v>
      </c>
      <c r="F11" s="41" t="s">
        <v>181</v>
      </c>
      <c r="G11" s="41"/>
    </row>
    <row r="12" spans="1:8" x14ac:dyDescent="0.25">
      <c r="A12" s="126" t="s">
        <v>172</v>
      </c>
      <c r="B12" s="127">
        <v>1.04</v>
      </c>
      <c r="C12" s="127">
        <v>7.46</v>
      </c>
    </row>
    <row r="13" spans="1:8" x14ac:dyDescent="0.25">
      <c r="A13" s="124" t="s">
        <v>173</v>
      </c>
      <c r="B13" s="125">
        <v>0.96</v>
      </c>
      <c r="C13" s="125">
        <v>6.66</v>
      </c>
      <c r="F13" s="264" t="s">
        <v>240</v>
      </c>
      <c r="G13" s="265"/>
      <c r="H13" s="266"/>
    </row>
    <row r="14" spans="1:8" x14ac:dyDescent="0.25">
      <c r="A14" s="126" t="s">
        <v>174</v>
      </c>
      <c r="B14" s="127">
        <v>0.74</v>
      </c>
      <c r="C14" s="127">
        <v>5.5</v>
      </c>
      <c r="F14" s="123" t="s">
        <v>241</v>
      </c>
      <c r="G14" s="269" t="s">
        <v>242</v>
      </c>
      <c r="H14" s="270"/>
    </row>
    <row r="15" spans="1:8" x14ac:dyDescent="0.25">
      <c r="A15" s="124" t="s">
        <v>175</v>
      </c>
      <c r="B15" s="125">
        <v>0.96</v>
      </c>
      <c r="C15" s="125">
        <v>7</v>
      </c>
      <c r="F15" s="149" t="s">
        <v>243</v>
      </c>
      <c r="G15" s="150" t="s">
        <v>244</v>
      </c>
      <c r="H15" s="151" t="s">
        <v>245</v>
      </c>
    </row>
    <row r="16" spans="1:8" x14ac:dyDescent="0.25">
      <c r="A16" s="126" t="s">
        <v>176</v>
      </c>
      <c r="B16" s="127">
        <v>0.96</v>
      </c>
      <c r="C16" s="127">
        <v>7.09</v>
      </c>
      <c r="F16" s="152"/>
      <c r="G16" s="153"/>
      <c r="H16" s="154" t="s">
        <v>246</v>
      </c>
    </row>
    <row r="17" spans="1:9" x14ac:dyDescent="0.25">
      <c r="A17" s="124" t="s">
        <v>177</v>
      </c>
      <c r="B17" s="125">
        <v>0.96</v>
      </c>
      <c r="C17" s="125">
        <v>6.08</v>
      </c>
      <c r="F17" s="152"/>
      <c r="G17" s="150" t="s">
        <v>247</v>
      </c>
      <c r="H17" s="151" t="s">
        <v>248</v>
      </c>
    </row>
    <row r="18" spans="1:9" x14ac:dyDescent="0.25">
      <c r="A18" s="126" t="s">
        <v>178</v>
      </c>
      <c r="B18" s="127">
        <v>0.96</v>
      </c>
      <c r="C18" s="127">
        <v>7</v>
      </c>
      <c r="F18" s="152"/>
      <c r="G18" s="153"/>
      <c r="H18" s="154" t="s">
        <v>249</v>
      </c>
    </row>
    <row r="19" spans="1:9" x14ac:dyDescent="0.25">
      <c r="A19" s="124" t="s">
        <v>179</v>
      </c>
      <c r="B19" s="125">
        <v>0.96</v>
      </c>
      <c r="C19" s="125">
        <v>7</v>
      </c>
      <c r="F19" s="152"/>
      <c r="G19" s="153" t="s">
        <v>250</v>
      </c>
      <c r="H19" s="151" t="s">
        <v>251</v>
      </c>
    </row>
    <row r="20" spans="1:9" x14ac:dyDescent="0.25">
      <c r="A20" s="122" t="s">
        <v>180</v>
      </c>
      <c r="B20" s="41"/>
      <c r="C20" s="41"/>
      <c r="F20" s="152"/>
      <c r="G20" s="153"/>
      <c r="H20" s="151" t="s">
        <v>252</v>
      </c>
    </row>
    <row r="21" spans="1:9" x14ac:dyDescent="0.25">
      <c r="A21" s="41" t="s">
        <v>181</v>
      </c>
      <c r="B21" s="41"/>
      <c r="C21" s="41"/>
      <c r="F21" s="152"/>
      <c r="G21" s="150" t="s">
        <v>253</v>
      </c>
      <c r="H21" s="151" t="s">
        <v>254</v>
      </c>
    </row>
    <row r="22" spans="1:9" x14ac:dyDescent="0.25">
      <c r="F22" s="152"/>
      <c r="G22" s="153"/>
      <c r="H22" s="151" t="s">
        <v>255</v>
      </c>
    </row>
    <row r="23" spans="1:9" x14ac:dyDescent="0.25">
      <c r="F23" s="152"/>
      <c r="G23" s="153"/>
      <c r="H23" s="151" t="s">
        <v>256</v>
      </c>
    </row>
    <row r="24" spans="1:9" x14ac:dyDescent="0.25">
      <c r="F24" s="155"/>
      <c r="G24" s="153"/>
      <c r="H24" s="151" t="s">
        <v>257</v>
      </c>
    </row>
    <row r="25" spans="1:9" x14ac:dyDescent="0.25">
      <c r="A25" s="4">
        <v>39683207.200000003</v>
      </c>
      <c r="B25" t="s">
        <v>182</v>
      </c>
      <c r="C25" t="s">
        <v>183</v>
      </c>
      <c r="F25" s="156" t="s">
        <v>258</v>
      </c>
      <c r="G25" s="157" t="s">
        <v>259</v>
      </c>
      <c r="H25" s="158" t="s">
        <v>260</v>
      </c>
    </row>
    <row r="26" spans="1:9" x14ac:dyDescent="0.25">
      <c r="A26" s="4">
        <v>3412141.63</v>
      </c>
      <c r="B26" t="s">
        <v>204</v>
      </c>
      <c r="C26" t="s">
        <v>183</v>
      </c>
      <c r="F26" s="159"/>
      <c r="G26" s="160"/>
      <c r="H26" s="158" t="s">
        <v>261</v>
      </c>
    </row>
    <row r="27" spans="1:9" x14ac:dyDescent="0.25">
      <c r="A27" s="4">
        <v>27778245</v>
      </c>
      <c r="B27" t="s">
        <v>205</v>
      </c>
      <c r="C27" t="s">
        <v>183</v>
      </c>
      <c r="F27" s="159"/>
      <c r="G27" s="160"/>
      <c r="H27" s="158" t="s">
        <v>262</v>
      </c>
    </row>
    <row r="28" spans="1:9" x14ac:dyDescent="0.25">
      <c r="A28" s="4">
        <v>947817120</v>
      </c>
      <c r="B28" t="s">
        <v>284</v>
      </c>
      <c r="C28" t="s">
        <v>183</v>
      </c>
      <c r="F28" s="159"/>
      <c r="G28" s="160"/>
      <c r="H28" s="158" t="s">
        <v>263</v>
      </c>
      <c r="I28">
        <f>36*10^12</f>
        <v>36000000000000</v>
      </c>
    </row>
    <row r="29" spans="1:9" x14ac:dyDescent="0.25">
      <c r="F29" s="161"/>
      <c r="G29" s="160"/>
      <c r="H29" s="158" t="s">
        <v>264</v>
      </c>
    </row>
    <row r="30" spans="1:9" x14ac:dyDescent="0.25">
      <c r="F30" s="149" t="s">
        <v>265</v>
      </c>
      <c r="G30" s="150" t="s">
        <v>253</v>
      </c>
      <c r="H30" s="151" t="s">
        <v>266</v>
      </c>
    </row>
    <row r="31" spans="1:9" x14ac:dyDescent="0.25">
      <c r="F31" s="152"/>
      <c r="G31" s="153"/>
      <c r="H31" s="151" t="s">
        <v>267</v>
      </c>
    </row>
    <row r="32" spans="1:9" x14ac:dyDescent="0.25">
      <c r="F32" s="152"/>
      <c r="G32" s="153"/>
      <c r="H32" s="151" t="s">
        <v>268</v>
      </c>
    </row>
    <row r="33" spans="6:8" x14ac:dyDescent="0.25">
      <c r="F33" s="152"/>
      <c r="G33" s="153"/>
      <c r="H33" s="151" t="s">
        <v>269</v>
      </c>
    </row>
    <row r="34" spans="6:8" x14ac:dyDescent="0.25">
      <c r="F34" s="155"/>
      <c r="G34" s="153"/>
      <c r="H34" s="151" t="s">
        <v>270</v>
      </c>
    </row>
    <row r="35" spans="6:8" x14ac:dyDescent="0.25">
      <c r="F35" s="156" t="s">
        <v>271</v>
      </c>
      <c r="G35" s="157" t="s">
        <v>272</v>
      </c>
      <c r="H35" s="158" t="s">
        <v>273</v>
      </c>
    </row>
    <row r="36" spans="6:8" x14ac:dyDescent="0.25">
      <c r="F36" s="159"/>
      <c r="G36" s="160"/>
      <c r="H36" s="158" t="s">
        <v>274</v>
      </c>
    </row>
    <row r="37" spans="6:8" x14ac:dyDescent="0.25">
      <c r="F37" s="161"/>
      <c r="G37" s="160"/>
      <c r="H37" s="158" t="s">
        <v>275</v>
      </c>
    </row>
    <row r="38" spans="6:8" x14ac:dyDescent="0.25">
      <c r="F38" s="122" t="s">
        <v>276</v>
      </c>
      <c r="G38" s="41"/>
      <c r="H38" s="41"/>
    </row>
    <row r="39" spans="6:8" x14ac:dyDescent="0.25">
      <c r="F39" s="122" t="s">
        <v>277</v>
      </c>
      <c r="G39" s="41"/>
      <c r="H39" s="41"/>
    </row>
    <row r="40" spans="6:8" x14ac:dyDescent="0.25">
      <c r="F40" s="41" t="s">
        <v>181</v>
      </c>
      <c r="G40" s="41"/>
      <c r="H40" s="41"/>
    </row>
    <row r="41" spans="6:8" x14ac:dyDescent="0.25">
      <c r="F41" s="41"/>
      <c r="G41" s="41"/>
      <c r="H41" s="41"/>
    </row>
  </sheetData>
  <mergeCells count="4">
    <mergeCell ref="A1:C1"/>
    <mergeCell ref="F1:G1"/>
    <mergeCell ref="F13:H13"/>
    <mergeCell ref="G14:H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00"/>
  <sheetViews>
    <sheetView topLeftCell="A157" workbookViewId="0">
      <selection activeCell="B193" sqref="B193"/>
    </sheetView>
  </sheetViews>
  <sheetFormatPr defaultRowHeight="15" x14ac:dyDescent="0.25"/>
  <cols>
    <col min="1" max="1" width="16.7109375" style="121" customWidth="1"/>
    <col min="2" max="2" width="32.5703125" style="121" bestFit="1" customWidth="1"/>
    <col min="3" max="3" width="25.140625" style="121" customWidth="1"/>
    <col min="4" max="4" width="7.42578125" style="121" bestFit="1" customWidth="1"/>
    <col min="5" max="5" width="37.28515625" style="121" customWidth="1"/>
    <col min="6" max="6" width="11" style="121" bestFit="1" customWidth="1"/>
    <col min="7" max="8" width="7.42578125" style="121" bestFit="1" customWidth="1"/>
    <col min="9" max="9" width="9.140625" style="121"/>
    <col min="12" max="12" width="25" style="121" customWidth="1"/>
    <col min="13" max="13" width="32.5703125" style="121" bestFit="1" customWidth="1"/>
    <col min="14" max="14" width="16.140625" style="121" bestFit="1" customWidth="1"/>
    <col min="15" max="15" width="12.5703125" style="121" bestFit="1" customWidth="1"/>
    <col min="16" max="16" width="10.28515625" style="121" customWidth="1"/>
    <col min="17" max="17" width="10.7109375" style="121" customWidth="1"/>
    <col min="18" max="18" width="8.7109375" style="121" customWidth="1"/>
    <col min="19" max="19" width="7.42578125" style="121" bestFit="1" customWidth="1"/>
    <col min="20" max="20" width="9.140625" style="121"/>
    <col min="22" max="22" width="21.42578125" customWidth="1"/>
  </cols>
  <sheetData>
    <row r="1" spans="1:22" ht="15.75" x14ac:dyDescent="0.25">
      <c r="A1" s="274" t="s">
        <v>73</v>
      </c>
      <c r="B1" s="275"/>
      <c r="C1" s="275"/>
      <c r="D1" s="275"/>
      <c r="E1" s="275"/>
      <c r="F1" s="275"/>
      <c r="G1" s="275"/>
      <c r="H1" s="275"/>
      <c r="I1" s="276"/>
      <c r="L1" s="274" t="s">
        <v>73</v>
      </c>
      <c r="M1" s="275"/>
      <c r="N1" s="275"/>
      <c r="O1" s="275"/>
      <c r="P1" s="275"/>
      <c r="Q1" s="275"/>
      <c r="R1" s="275"/>
      <c r="S1" s="275"/>
      <c r="T1" s="276"/>
      <c r="V1" s="131" t="s">
        <v>192</v>
      </c>
    </row>
    <row r="2" spans="1:22" x14ac:dyDescent="0.25">
      <c r="A2" s="271" t="s">
        <v>74</v>
      </c>
      <c r="B2" s="272"/>
      <c r="C2" s="272"/>
      <c r="D2" s="272"/>
      <c r="E2" s="272"/>
      <c r="F2" s="272"/>
      <c r="G2" s="272"/>
      <c r="H2" s="272"/>
      <c r="I2" s="273"/>
      <c r="L2" s="288" t="s">
        <v>158</v>
      </c>
      <c r="M2" s="272"/>
      <c r="N2" s="272"/>
      <c r="O2" s="272"/>
      <c r="P2" s="272"/>
      <c r="Q2" s="272"/>
      <c r="R2" s="272"/>
      <c r="S2" s="272"/>
      <c r="T2" s="273"/>
    </row>
    <row r="3" spans="1:22" x14ac:dyDescent="0.25">
      <c r="A3" s="277" t="s">
        <v>75</v>
      </c>
      <c r="B3" s="278"/>
      <c r="C3" s="91" t="s">
        <v>76</v>
      </c>
      <c r="D3" s="91" t="s">
        <v>77</v>
      </c>
      <c r="E3" s="91" t="s">
        <v>78</v>
      </c>
      <c r="F3" s="91" t="s">
        <v>79</v>
      </c>
      <c r="G3" s="91" t="s">
        <v>80</v>
      </c>
      <c r="H3" s="91" t="s">
        <v>81</v>
      </c>
      <c r="I3" s="91" t="s">
        <v>82</v>
      </c>
      <c r="L3" s="277" t="s">
        <v>75</v>
      </c>
      <c r="M3" s="278"/>
      <c r="N3" s="91" t="s">
        <v>76</v>
      </c>
      <c r="O3" s="91" t="s">
        <v>77</v>
      </c>
      <c r="P3" s="91" t="s">
        <v>78</v>
      </c>
      <c r="Q3" s="91" t="s">
        <v>79</v>
      </c>
      <c r="R3" s="91" t="s">
        <v>80</v>
      </c>
      <c r="S3" s="91" t="s">
        <v>81</v>
      </c>
      <c r="T3" s="91" t="s">
        <v>82</v>
      </c>
    </row>
    <row r="4" spans="1:22" x14ac:dyDescent="0.25">
      <c r="A4" s="279">
        <v>-1</v>
      </c>
      <c r="B4" s="280"/>
      <c r="C4" s="92">
        <v>-2</v>
      </c>
      <c r="D4" s="92">
        <v>-3</v>
      </c>
      <c r="E4" s="92">
        <v>-4</v>
      </c>
      <c r="F4" s="92">
        <v>-5</v>
      </c>
      <c r="G4" s="92">
        <v>-6</v>
      </c>
      <c r="H4" s="92">
        <v>-7</v>
      </c>
      <c r="I4" s="92">
        <v>-8</v>
      </c>
      <c r="L4" s="279">
        <v>-1</v>
      </c>
      <c r="M4" s="280"/>
      <c r="N4" s="92">
        <v>-2</v>
      </c>
      <c r="O4" s="92">
        <v>-3</v>
      </c>
      <c r="P4" s="92">
        <v>-4</v>
      </c>
      <c r="Q4" s="92">
        <v>-5</v>
      </c>
      <c r="R4" s="92">
        <v>-6</v>
      </c>
      <c r="S4" s="92">
        <v>-7</v>
      </c>
      <c r="T4" s="92">
        <v>-8</v>
      </c>
    </row>
    <row r="5" spans="1:22" x14ac:dyDescent="0.25">
      <c r="A5" s="93">
        <v>1</v>
      </c>
      <c r="B5" s="94" t="s">
        <v>83</v>
      </c>
      <c r="C5" s="95">
        <v>12368.68</v>
      </c>
      <c r="D5" s="95">
        <v>13295.91</v>
      </c>
      <c r="E5" s="95">
        <v>13568.03</v>
      </c>
      <c r="F5" s="95">
        <v>14411.6</v>
      </c>
      <c r="G5" s="95">
        <v>16040.39</v>
      </c>
      <c r="H5" s="95">
        <v>17181.72</v>
      </c>
      <c r="I5" s="96">
        <v>18871.400000000001</v>
      </c>
      <c r="L5" s="93">
        <v>1</v>
      </c>
      <c r="M5" s="94" t="s">
        <v>83</v>
      </c>
      <c r="N5" s="128">
        <f>C5*'Unit Conversions'!$B$5*BTU_per_TOE*1000</f>
        <v>554636647090460.44</v>
      </c>
      <c r="O5" s="128">
        <f>D5*'Unit Conversions'!$B$5*BTU_per_TOE*1000</f>
        <v>596215517130083.75</v>
      </c>
      <c r="P5" s="128">
        <f>E5*'Unit Conversions'!$B$5*BTU_per_TOE*1000</f>
        <v>608417928737972</v>
      </c>
      <c r="Q5" s="128">
        <f>F5*'Unit Conversions'!$B$5*BTU_per_TOE*1000</f>
        <v>646245315038377.63</v>
      </c>
      <c r="R5" s="128">
        <f>G5*'Unit Conversions'!$B$5*BTU_per_TOE*1000</f>
        <v>719283555530852.88</v>
      </c>
      <c r="S5" s="128">
        <f>H5*'Unit Conversions'!$B$5*BTU_per_TOE*1000</f>
        <v>770463102937994</v>
      </c>
      <c r="T5" s="128">
        <f>I5*'Unit Conversions'!$B$5*BTU_per_TOE*1000</f>
        <v>846231774280110.5</v>
      </c>
    </row>
    <row r="6" spans="1:22" x14ac:dyDescent="0.25">
      <c r="A6" s="97">
        <v>2</v>
      </c>
      <c r="B6" s="98" t="s">
        <v>84</v>
      </c>
      <c r="C6" s="99">
        <v>984.88</v>
      </c>
      <c r="D6" s="99">
        <v>1068.54</v>
      </c>
      <c r="E6" s="99">
        <v>1167.58</v>
      </c>
      <c r="F6" s="99">
        <v>1073.5999999999999</v>
      </c>
      <c r="G6" s="99">
        <v>1050.98</v>
      </c>
      <c r="H6" s="99">
        <v>1464.37</v>
      </c>
      <c r="I6" s="100">
        <v>1775.9</v>
      </c>
      <c r="L6" s="97">
        <v>2</v>
      </c>
      <c r="M6" s="98" t="s">
        <v>84</v>
      </c>
      <c r="N6" s="128">
        <f>C6*'Unit Conversions'!$B$5*BTU_per_TOE*1000</f>
        <v>44164012731063.68</v>
      </c>
      <c r="O6" s="128">
        <f>D6*'Unit Conversions'!$B$5*BTU_per_TOE*1000</f>
        <v>47915496470281.43</v>
      </c>
      <c r="P6" s="128">
        <f>E6*'Unit Conversions'!$B$5*BTU_per_TOE*1000</f>
        <v>52356650540710.867</v>
      </c>
      <c r="Q6" s="128">
        <f>F6*'Unit Conversions'!$B$5*BTU_per_TOE*1000</f>
        <v>48142397112409.602</v>
      </c>
      <c r="R6" s="128">
        <f>G6*'Unit Conversions'!$B$5*BTU_per_TOE*1000</f>
        <v>47128070526453.281</v>
      </c>
      <c r="S6" s="128">
        <f>H6*'Unit Conversions'!$B$5*BTU_per_TOE*1000</f>
        <v>65665314884034.32</v>
      </c>
      <c r="T6" s="128">
        <f>I6*'Unit Conversions'!$B$5*BTU_per_TOE*1000</f>
        <v>79634950663122.406</v>
      </c>
      <c r="V6" t="s">
        <v>72</v>
      </c>
    </row>
    <row r="7" spans="1:22" x14ac:dyDescent="0.25">
      <c r="A7" s="97">
        <v>3</v>
      </c>
      <c r="B7" s="98" t="s">
        <v>85</v>
      </c>
      <c r="C7" s="99">
        <v>223.94</v>
      </c>
      <c r="D7" s="99">
        <v>223.68</v>
      </c>
      <c r="E7" s="99">
        <v>214.78</v>
      </c>
      <c r="F7" s="99">
        <v>194.97</v>
      </c>
      <c r="G7" s="99">
        <v>164.59</v>
      </c>
      <c r="H7" s="99">
        <v>171.83</v>
      </c>
      <c r="I7" s="100">
        <v>168.1</v>
      </c>
      <c r="L7" s="97">
        <v>3</v>
      </c>
      <c r="M7" s="98" t="s">
        <v>85</v>
      </c>
      <c r="N7" s="128">
        <f>C7*'Unit Conversions'!$B$5*BTU_per_TOE*1000</f>
        <v>10041922885015.84</v>
      </c>
      <c r="O7" s="128">
        <f>D7*'Unit Conversions'!$B$5*BTU_per_TOE*1000</f>
        <v>10030263958740.48</v>
      </c>
      <c r="P7" s="128">
        <f>E7*'Unit Conversions'!$B$5*BTU_per_TOE*1000</f>
        <v>9631169943930.0801</v>
      </c>
      <c r="Q7" s="128">
        <f>F7*'Unit Conversions'!$B$5*BTU_per_TOE*1000</f>
        <v>8742849445795.9189</v>
      </c>
      <c r="R7" s="128">
        <f>G7*'Unit Conversions'!$B$5*BTU_per_TOE*1000</f>
        <v>7380548752544.2402</v>
      </c>
      <c r="S7" s="128">
        <f>H7*'Unit Conversions'!$B$5*BTU_per_TOE*1000</f>
        <v>7705205007288.8799</v>
      </c>
      <c r="T7" s="128">
        <f>I7*'Unit Conversions'!$B$5*BTU_per_TOE*1000</f>
        <v>7537944257261.5996</v>
      </c>
    </row>
    <row r="8" spans="1:22" x14ac:dyDescent="0.25">
      <c r="A8" s="98" t="s">
        <v>86</v>
      </c>
      <c r="B8" s="98" t="s">
        <v>87</v>
      </c>
      <c r="C8" s="99">
        <v>223.01</v>
      </c>
      <c r="D8" s="99">
        <v>222.84</v>
      </c>
      <c r="E8" s="99">
        <v>214</v>
      </c>
      <c r="F8" s="99">
        <v>194.27</v>
      </c>
      <c r="G8" s="99">
        <v>163.83000000000001</v>
      </c>
      <c r="H8" s="99">
        <v>170.91</v>
      </c>
      <c r="I8" s="100">
        <v>167.3</v>
      </c>
      <c r="L8" s="98" t="s">
        <v>86</v>
      </c>
      <c r="M8" s="98" t="s">
        <v>87</v>
      </c>
      <c r="N8" s="128">
        <f>C8*'Unit Conversions'!$B$5*BTU_per_TOE*1000</f>
        <v>10000219802569.359</v>
      </c>
      <c r="O8" s="128">
        <f>D8*'Unit Conversions'!$B$5*BTU_per_TOE*1000</f>
        <v>9992596658466.2402</v>
      </c>
      <c r="P8" s="128">
        <f>E8*'Unit Conversions'!$B$5*BTU_per_TOE*1000</f>
        <v>9596193165104</v>
      </c>
      <c r="Q8" s="128">
        <f>F8*'Unit Conversions'!$B$5*BTU_per_TOE*1000</f>
        <v>8711460028900.7207</v>
      </c>
      <c r="R8" s="128">
        <f>G8*'Unit Conversions'!$B$5*BTU_per_TOE*1000</f>
        <v>7346468814200.8799</v>
      </c>
      <c r="S8" s="128">
        <f>H8*'Unit Conversions'!$B$5*BTU_per_TOE*1000</f>
        <v>7663950345083.7598</v>
      </c>
      <c r="T8" s="128">
        <f>I8*'Unit Conversions'!$B$5*BTU_per_TOE*1000</f>
        <v>7502070637952.8008</v>
      </c>
    </row>
    <row r="9" spans="1:22" x14ac:dyDescent="0.25">
      <c r="A9" s="98" t="s">
        <v>88</v>
      </c>
      <c r="B9" s="98" t="s">
        <v>89</v>
      </c>
      <c r="C9" s="99">
        <v>0.93</v>
      </c>
      <c r="D9" s="99">
        <v>0.84</v>
      </c>
      <c r="E9" s="99">
        <v>0.78</v>
      </c>
      <c r="F9" s="99">
        <v>0.7</v>
      </c>
      <c r="G9" s="99">
        <v>0.76</v>
      </c>
      <c r="H9" s="99">
        <v>0.92</v>
      </c>
      <c r="I9" s="101">
        <v>0.8</v>
      </c>
      <c r="L9" s="98" t="s">
        <v>88</v>
      </c>
      <c r="M9" s="98" t="s">
        <v>89</v>
      </c>
      <c r="N9" s="128">
        <f>C9*'Unit Conversions'!$B$5*BTU_per_TOE*1000</f>
        <v>41703082446.479996</v>
      </c>
      <c r="O9" s="128">
        <f>D9*'Unit Conversions'!$B$5*BTU_per_TOE*1000</f>
        <v>37667300274.239998</v>
      </c>
      <c r="P9" s="128">
        <f>E9*'Unit Conversions'!$B$5*BTU_per_TOE*1000</f>
        <v>34976778826.080002</v>
      </c>
      <c r="Q9" s="128">
        <f>F9*'Unit Conversions'!$B$5*BTU_per_TOE*1000</f>
        <v>31389416895.200001</v>
      </c>
      <c r="R9" s="128">
        <f>G9*'Unit Conversions'!$B$5*BTU_per_TOE*1000</f>
        <v>34079938343.360001</v>
      </c>
      <c r="S9" s="128">
        <f>H9*'Unit Conversions'!$B$5*BTU_per_TOE*1000</f>
        <v>41254662205.119995</v>
      </c>
      <c r="T9" s="128">
        <f>I9*'Unit Conversions'!$B$5*BTU_per_TOE*1000</f>
        <v>35873619308.799995</v>
      </c>
    </row>
    <row r="10" spans="1:22" x14ac:dyDescent="0.25">
      <c r="A10" s="97">
        <v>4</v>
      </c>
      <c r="B10" s="98" t="s">
        <v>90</v>
      </c>
      <c r="C10" s="99">
        <v>0.08</v>
      </c>
      <c r="D10" s="99">
        <v>0</v>
      </c>
      <c r="E10" s="99">
        <v>0</v>
      </c>
      <c r="F10" s="99">
        <v>2.57</v>
      </c>
      <c r="G10" s="99">
        <v>3.08</v>
      </c>
      <c r="H10" s="99">
        <v>2.68</v>
      </c>
      <c r="I10" s="101">
        <v>2.2000000000000002</v>
      </c>
      <c r="L10" s="97">
        <v>4</v>
      </c>
      <c r="M10" s="98" t="s">
        <v>90</v>
      </c>
      <c r="N10" s="128">
        <f>C10*'Unit Conversions'!$B$5*BTU_per_TOE*1000</f>
        <v>3587361930.8800001</v>
      </c>
      <c r="O10" s="128">
        <f>D10*'Unit Conversions'!$B$5*BTU_per_TOE*1000</f>
        <v>0</v>
      </c>
      <c r="P10" s="128">
        <f>E10*'Unit Conversions'!$B$5*BTU_per_TOE*1000</f>
        <v>0</v>
      </c>
      <c r="Q10" s="128">
        <f>F10*'Unit Conversions'!$B$5*BTU_per_TOE*1000</f>
        <v>115244002029.51999</v>
      </c>
      <c r="R10" s="128">
        <f>G10*'Unit Conversions'!$B$5*BTU_per_TOE*1000</f>
        <v>138113434338.88</v>
      </c>
      <c r="S10" s="128">
        <f>H10*'Unit Conversions'!$B$5*BTU_per_TOE*1000</f>
        <v>120176624684.48001</v>
      </c>
      <c r="T10" s="128">
        <f>I10*'Unit Conversions'!$B$5*BTU_per_TOE*1000</f>
        <v>98652453099.199997</v>
      </c>
    </row>
    <row r="11" spans="1:22" x14ac:dyDescent="0.25">
      <c r="A11" s="97">
        <v>5</v>
      </c>
      <c r="B11" s="98" t="s">
        <v>91</v>
      </c>
      <c r="C11" s="99">
        <v>2.37</v>
      </c>
      <c r="D11" s="99">
        <v>4.76</v>
      </c>
      <c r="E11" s="99">
        <v>3.73</v>
      </c>
      <c r="F11" s="99">
        <v>3.95</v>
      </c>
      <c r="G11" s="99">
        <v>6.09</v>
      </c>
      <c r="H11" s="99">
        <v>7.13</v>
      </c>
      <c r="I11" s="101">
        <v>7.8</v>
      </c>
      <c r="L11" s="97">
        <v>5</v>
      </c>
      <c r="M11" s="98" t="s">
        <v>91</v>
      </c>
      <c r="N11" s="128">
        <f>C11*'Unit Conversions'!$B$5*BTU_per_TOE*1000</f>
        <v>106275597202.31999</v>
      </c>
      <c r="O11" s="128">
        <f>D11*'Unit Conversions'!$B$5*BTU_per_TOE*1000</f>
        <v>213448034887.35999</v>
      </c>
      <c r="P11" s="128">
        <f>E11*'Unit Conversions'!$B$5*BTU_per_TOE*1000</f>
        <v>167260750027.27997</v>
      </c>
      <c r="Q11" s="128">
        <f>F11*'Unit Conversions'!$B$5*BTU_per_TOE*1000</f>
        <v>177125995337.20001</v>
      </c>
      <c r="R11" s="128">
        <f>G11*'Unit Conversions'!$B$5*BTU_per_TOE*1000</f>
        <v>273087926988.23999</v>
      </c>
      <c r="S11" s="128">
        <f>H11*'Unit Conversions'!$B$5*BTU_per_TOE*1000</f>
        <v>319723632089.67993</v>
      </c>
      <c r="T11" s="128">
        <f>I11*'Unit Conversions'!$B$5*BTU_per_TOE*1000</f>
        <v>349767788260.79993</v>
      </c>
      <c r="V11" t="s">
        <v>21</v>
      </c>
    </row>
    <row r="12" spans="1:22" x14ac:dyDescent="0.25">
      <c r="A12" s="97">
        <v>6</v>
      </c>
      <c r="B12" s="98" t="s">
        <v>92</v>
      </c>
      <c r="C12" s="99">
        <v>0</v>
      </c>
      <c r="D12" s="99">
        <v>0</v>
      </c>
      <c r="E12" s="99">
        <v>0</v>
      </c>
      <c r="F12" s="99">
        <v>0</v>
      </c>
      <c r="G12" s="99">
        <v>0</v>
      </c>
      <c r="H12" s="99">
        <v>0</v>
      </c>
      <c r="I12" s="101">
        <v>0</v>
      </c>
      <c r="L12" s="97">
        <v>6</v>
      </c>
      <c r="M12" s="98" t="s">
        <v>92</v>
      </c>
      <c r="N12" s="128">
        <f>C12*'Unit Conversions'!$B$5*BTU_per_TOE*1000</f>
        <v>0</v>
      </c>
      <c r="O12" s="128">
        <f>D12*'Unit Conversions'!$B$5*BTU_per_TOE*1000</f>
        <v>0</v>
      </c>
      <c r="P12" s="128">
        <f>E12*'Unit Conversions'!$B$5*BTU_per_TOE*1000</f>
        <v>0</v>
      </c>
      <c r="Q12" s="128">
        <f>F12*'Unit Conversions'!$B$5*BTU_per_TOE*1000</f>
        <v>0</v>
      </c>
      <c r="R12" s="128">
        <f>G12*'Unit Conversions'!$B$5*BTU_per_TOE*1000</f>
        <v>0</v>
      </c>
      <c r="S12" s="128">
        <f>H12*'Unit Conversions'!$B$5*BTU_per_TOE*1000</f>
        <v>0</v>
      </c>
      <c r="T12" s="128">
        <f>I12*'Unit Conversions'!$B$5*BTU_per_TOE*1000</f>
        <v>0</v>
      </c>
      <c r="V12" t="s">
        <v>56</v>
      </c>
    </row>
    <row r="13" spans="1:22" x14ac:dyDescent="0.25">
      <c r="A13" s="97">
        <v>7</v>
      </c>
      <c r="B13" s="98" t="s">
        <v>93</v>
      </c>
      <c r="C13" s="99">
        <v>165.15</v>
      </c>
      <c r="D13" s="99">
        <v>186.3</v>
      </c>
      <c r="E13" s="99">
        <v>144.78</v>
      </c>
      <c r="F13" s="99">
        <v>134.75</v>
      </c>
      <c r="G13" s="99">
        <v>207.92</v>
      </c>
      <c r="H13" s="99">
        <v>201.66</v>
      </c>
      <c r="I13" s="100">
        <v>220</v>
      </c>
      <c r="L13" s="97">
        <v>7</v>
      </c>
      <c r="M13" s="98" t="s">
        <v>93</v>
      </c>
      <c r="N13" s="128">
        <f>C13*'Unit Conversions'!$B$5*BTU_per_TOE*1000</f>
        <v>7405660286060.4004</v>
      </c>
      <c r="O13" s="128">
        <f>D13*'Unit Conversions'!$B$5*BTU_per_TOE*1000</f>
        <v>8354069096536.8008</v>
      </c>
      <c r="P13" s="128">
        <f>E13*'Unit Conversions'!$B$5*BTU_per_TOE*1000</f>
        <v>6492228254410.0801</v>
      </c>
      <c r="Q13" s="128">
        <f>F13*'Unit Conversions'!$B$5*BTU_per_TOE*1000</f>
        <v>6042462752326</v>
      </c>
      <c r="R13" s="128">
        <f>G13*'Unit Conversions'!$B$5*BTU_per_TOE*1000</f>
        <v>9323553658357.1211</v>
      </c>
      <c r="S13" s="128">
        <f>H13*'Unit Conversions'!$B$5*BTU_per_TOE*1000</f>
        <v>9042842587265.7598</v>
      </c>
      <c r="T13" s="128">
        <f>I13*'Unit Conversions'!$B$5*BTU_per_TOE*1000</f>
        <v>9865245309920</v>
      </c>
    </row>
    <row r="14" spans="1:22" x14ac:dyDescent="0.25">
      <c r="A14" s="98" t="s">
        <v>86</v>
      </c>
      <c r="B14" s="98" t="s">
        <v>94</v>
      </c>
      <c r="C14" s="99">
        <v>8.34</v>
      </c>
      <c r="D14" s="99">
        <v>19.739999999999998</v>
      </c>
      <c r="E14" s="99">
        <v>11.32</v>
      </c>
      <c r="F14" s="99">
        <v>5.42</v>
      </c>
      <c r="G14" s="99">
        <v>35.03</v>
      </c>
      <c r="H14" s="99">
        <v>5.21</v>
      </c>
      <c r="I14" s="100">
        <v>12.4</v>
      </c>
      <c r="L14" s="98" t="s">
        <v>86</v>
      </c>
      <c r="M14" s="98" t="s">
        <v>94</v>
      </c>
      <c r="N14" s="128">
        <f>C14*'Unit Conversions'!$B$5*BTU_per_TOE*1000</f>
        <v>373982481294.23999</v>
      </c>
      <c r="O14" s="128">
        <f>D14*'Unit Conversions'!$B$5*BTU_per_TOE*1000</f>
        <v>885181556444.63989</v>
      </c>
      <c r="P14" s="128">
        <f>E14*'Unit Conversions'!$B$5*BTU_per_TOE*1000</f>
        <v>507611713219.51996</v>
      </c>
      <c r="Q14" s="128">
        <f>F14*'Unit Conversions'!$B$5*BTU_per_TOE*1000</f>
        <v>243043770817.12</v>
      </c>
      <c r="R14" s="128">
        <f>G14*'Unit Conversions'!$B$5*BTU_per_TOE*1000</f>
        <v>1570816105484.0801</v>
      </c>
      <c r="S14" s="128">
        <f>H14*'Unit Conversions'!$B$5*BTU_per_TOE*1000</f>
        <v>233626945748.56</v>
      </c>
      <c r="T14" s="128">
        <f>I14*'Unit Conversions'!$B$5*BTU_per_TOE*1000</f>
        <v>556041099286.3999</v>
      </c>
      <c r="V14" t="s">
        <v>193</v>
      </c>
    </row>
    <row r="15" spans="1:22" x14ac:dyDescent="0.25">
      <c r="A15" s="98" t="s">
        <v>88</v>
      </c>
      <c r="B15" s="98" t="s">
        <v>95</v>
      </c>
      <c r="C15" s="99">
        <v>0.66</v>
      </c>
      <c r="D15" s="99">
        <v>1.19</v>
      </c>
      <c r="E15" s="99">
        <v>1.95</v>
      </c>
      <c r="F15" s="99">
        <v>1.52</v>
      </c>
      <c r="G15" s="99">
        <v>1.8</v>
      </c>
      <c r="H15" s="99">
        <v>2.13</v>
      </c>
      <c r="I15" s="101">
        <v>2.5</v>
      </c>
      <c r="L15" s="98" t="s">
        <v>88</v>
      </c>
      <c r="M15" s="98" t="s">
        <v>95</v>
      </c>
      <c r="N15" s="128">
        <f>C15*'Unit Conversions'!$B$5*BTU_per_TOE*1000</f>
        <v>29595735929.760002</v>
      </c>
      <c r="O15" s="128">
        <f>D15*'Unit Conversions'!$B$5*BTU_per_TOE*1000</f>
        <v>53362008721.839996</v>
      </c>
      <c r="P15" s="128">
        <f>E15*'Unit Conversions'!$B$5*BTU_per_TOE*1000</f>
        <v>87441947065.199982</v>
      </c>
      <c r="Q15" s="128">
        <f>F15*'Unit Conversions'!$B$5*BTU_per_TOE*1000</f>
        <v>68159876686.720001</v>
      </c>
      <c r="R15" s="128">
        <f>G15*'Unit Conversions'!$B$5*BTU_per_TOE*1000</f>
        <v>80715643444.800003</v>
      </c>
      <c r="S15" s="128">
        <f>H15*'Unit Conversions'!$B$5*BTU_per_TOE*1000</f>
        <v>95513511409.679993</v>
      </c>
      <c r="T15" s="128">
        <f>I15*'Unit Conversions'!$B$5*BTU_per_TOE*1000</f>
        <v>112105060340</v>
      </c>
      <c r="V15" t="s">
        <v>72</v>
      </c>
    </row>
    <row r="16" spans="1:22" x14ac:dyDescent="0.25">
      <c r="A16" s="98" t="s">
        <v>96</v>
      </c>
      <c r="B16" s="98" t="s">
        <v>97</v>
      </c>
      <c r="C16" s="99">
        <v>14</v>
      </c>
      <c r="D16" s="99">
        <v>11.44</v>
      </c>
      <c r="E16" s="99">
        <v>10.36</v>
      </c>
      <c r="F16" s="99">
        <v>7.09</v>
      </c>
      <c r="G16" s="99">
        <v>4.8499999999999996</v>
      </c>
      <c r="H16" s="99">
        <v>3.86</v>
      </c>
      <c r="I16" s="101">
        <v>4.5</v>
      </c>
      <c r="L16" s="98" t="s">
        <v>96</v>
      </c>
      <c r="M16" s="98" t="s">
        <v>97</v>
      </c>
      <c r="N16" s="128">
        <f>C16*'Unit Conversions'!$B$5*BTU_per_TOE*1000</f>
        <v>627788337904</v>
      </c>
      <c r="O16" s="128">
        <f>D16*'Unit Conversions'!$B$5*BTU_per_TOE*1000</f>
        <v>512992756115.83997</v>
      </c>
      <c r="P16" s="128">
        <f>E16*'Unit Conversions'!$B$5*BTU_per_TOE*1000</f>
        <v>464563370048.95996</v>
      </c>
      <c r="Q16" s="128">
        <f>F16*'Unit Conversions'!$B$5*BTU_per_TOE*1000</f>
        <v>317929951124.23999</v>
      </c>
      <c r="R16" s="128">
        <f>G16*'Unit Conversions'!$B$5*BTU_per_TOE*1000</f>
        <v>217483817059.60001</v>
      </c>
      <c r="S16" s="128">
        <f>H16*'Unit Conversions'!$B$5*BTU_per_TOE*1000</f>
        <v>173090213164.95999</v>
      </c>
      <c r="T16" s="128">
        <f>I16*'Unit Conversions'!$B$5*BTU_per_TOE*1000</f>
        <v>201789108612</v>
      </c>
      <c r="V16" t="s">
        <v>72</v>
      </c>
    </row>
    <row r="17" spans="1:22" x14ac:dyDescent="0.25">
      <c r="A17" s="98" t="s">
        <v>98</v>
      </c>
      <c r="B17" s="98" t="s">
        <v>99</v>
      </c>
      <c r="C17" s="99">
        <v>14.55</v>
      </c>
      <c r="D17" s="99">
        <v>23.34</v>
      </c>
      <c r="E17" s="99">
        <v>18.57</v>
      </c>
      <c r="F17" s="99">
        <v>14.86</v>
      </c>
      <c r="G17" s="99">
        <v>13.9</v>
      </c>
      <c r="H17" s="99">
        <v>12.38</v>
      </c>
      <c r="I17" s="100">
        <v>13.2</v>
      </c>
      <c r="L17" s="98" t="s">
        <v>98</v>
      </c>
      <c r="M17" s="98" t="s">
        <v>99</v>
      </c>
      <c r="N17" s="128">
        <f>C17*'Unit Conversions'!$B$5*BTU_per_TOE*1000</f>
        <v>652451451178.79993</v>
      </c>
      <c r="O17" s="128">
        <f>D17*'Unit Conversions'!$B$5*BTU_per_TOE*1000</f>
        <v>1046612843334.24</v>
      </c>
      <c r="P17" s="128">
        <f>E17*'Unit Conversions'!$B$5*BTU_per_TOE*1000</f>
        <v>832716388205.52002</v>
      </c>
      <c r="Q17" s="128">
        <f>F17*'Unit Conversions'!$B$5*BTU_per_TOE*1000</f>
        <v>666352478660.95996</v>
      </c>
      <c r="R17" s="128">
        <f>G17*'Unit Conversions'!$B$5*BTU_per_TOE*1000</f>
        <v>623304135490.3999</v>
      </c>
      <c r="S17" s="128">
        <f>H17*'Unit Conversions'!$B$5*BTU_per_TOE*1000</f>
        <v>555144258803.68005</v>
      </c>
      <c r="T17" s="128">
        <f>I17*'Unit Conversions'!$B$5*BTU_per_TOE*1000</f>
        <v>591914718595.19995</v>
      </c>
      <c r="V17" t="s">
        <v>72</v>
      </c>
    </row>
    <row r="18" spans="1:22" x14ac:dyDescent="0.25">
      <c r="A18" s="98" t="s">
        <v>100</v>
      </c>
      <c r="B18" s="98" t="s">
        <v>101</v>
      </c>
      <c r="C18" s="99">
        <v>93.32</v>
      </c>
      <c r="D18" s="99">
        <v>97.02</v>
      </c>
      <c r="E18" s="99">
        <v>77.95</v>
      </c>
      <c r="F18" s="99">
        <v>84.5</v>
      </c>
      <c r="G18" s="99">
        <v>125.29</v>
      </c>
      <c r="H18" s="99">
        <v>134.09</v>
      </c>
      <c r="I18" s="100">
        <v>138.9</v>
      </c>
      <c r="L18" s="98" t="s">
        <v>100</v>
      </c>
      <c r="M18" s="98" t="s">
        <v>101</v>
      </c>
      <c r="N18" s="128">
        <f>C18*'Unit Conversions'!$B$5*BTU_per_TOE*1000</f>
        <v>4184657692371.5195</v>
      </c>
      <c r="O18" s="128">
        <f>D18*'Unit Conversions'!$B$5*BTU_per_TOE*1000</f>
        <v>4350573181674.7197</v>
      </c>
      <c r="P18" s="128">
        <f>E18*'Unit Conversions'!$B$5*BTU_per_TOE*1000</f>
        <v>3495435781401.2002</v>
      </c>
      <c r="Q18" s="128">
        <f>F18*'Unit Conversions'!$B$5*BTU_per_TOE*1000</f>
        <v>3789151039491.9995</v>
      </c>
      <c r="R18" s="128">
        <f>G18*'Unit Conversions'!$B$5*BTU_per_TOE*1000</f>
        <v>5618257203999.4404</v>
      </c>
      <c r="S18" s="128">
        <f>H18*'Unit Conversions'!$B$5*BTU_per_TOE*1000</f>
        <v>6012867016396.2393</v>
      </c>
      <c r="T18" s="128">
        <f>I18*'Unit Conversions'!$B$5*BTU_per_TOE*1000</f>
        <v>6228557152490.4004</v>
      </c>
      <c r="V18" t="s">
        <v>72</v>
      </c>
    </row>
    <row r="19" spans="1:22" x14ac:dyDescent="0.25">
      <c r="A19" s="98" t="s">
        <v>102</v>
      </c>
      <c r="B19" s="98" t="s">
        <v>103</v>
      </c>
      <c r="C19" s="99">
        <v>2.78</v>
      </c>
      <c r="D19" s="99">
        <v>2.39</v>
      </c>
      <c r="E19" s="99">
        <v>2.12</v>
      </c>
      <c r="F19" s="99">
        <v>2.87</v>
      </c>
      <c r="G19" s="99">
        <v>2.21</v>
      </c>
      <c r="H19" s="99">
        <v>2.4700000000000002</v>
      </c>
      <c r="I19" s="101">
        <v>2.2999999999999998</v>
      </c>
      <c r="L19" s="98" t="s">
        <v>102</v>
      </c>
      <c r="M19" s="98" t="s">
        <v>103</v>
      </c>
      <c r="N19" s="128">
        <f>C19*'Unit Conversions'!$B$5*BTU_per_TOE*1000</f>
        <v>124660827098.08</v>
      </c>
      <c r="O19" s="128">
        <f>D19*'Unit Conversions'!$B$5*BTU_per_TOE*1000</f>
        <v>107172437685.03999</v>
      </c>
      <c r="P19" s="128">
        <f>E19*'Unit Conversions'!$B$5*BTU_per_TOE*1000</f>
        <v>95065091168.320007</v>
      </c>
      <c r="Q19" s="128">
        <f>F19*'Unit Conversions'!$B$5*BTU_per_TOE*1000</f>
        <v>128696609270.31999</v>
      </c>
      <c r="R19" s="128">
        <f>G19*'Unit Conversions'!$B$5*BTU_per_TOE*1000</f>
        <v>99100873340.559982</v>
      </c>
      <c r="S19" s="128">
        <f>H19*'Unit Conversions'!$B$5*BTU_per_TOE*1000</f>
        <v>110759799615.92001</v>
      </c>
      <c r="T19" s="128">
        <f>I19*'Unit Conversions'!$B$5*BTU_per_TOE*1000</f>
        <v>103136655512.79999</v>
      </c>
      <c r="V19" t="s">
        <v>72</v>
      </c>
    </row>
    <row r="20" spans="1:22" x14ac:dyDescent="0.25">
      <c r="A20" s="98" t="s">
        <v>104</v>
      </c>
      <c r="B20" s="98" t="s">
        <v>105</v>
      </c>
      <c r="C20" s="99">
        <v>31.5</v>
      </c>
      <c r="D20" s="99">
        <v>31.18</v>
      </c>
      <c r="E20" s="99">
        <v>22.51</v>
      </c>
      <c r="F20" s="99">
        <v>18.489999999999998</v>
      </c>
      <c r="G20" s="99">
        <v>24.84</v>
      </c>
      <c r="H20" s="99">
        <v>41.51</v>
      </c>
      <c r="I20" s="100">
        <v>46.3</v>
      </c>
      <c r="L20" s="98" t="s">
        <v>104</v>
      </c>
      <c r="M20" s="98" t="s">
        <v>105</v>
      </c>
      <c r="N20" s="128">
        <f>C20*'Unit Conversions'!$B$5*BTU_per_TOE*1000</f>
        <v>1412523760284.0002</v>
      </c>
      <c r="O20" s="128">
        <f>D20*'Unit Conversions'!$B$5*BTU_per_TOE*1000</f>
        <v>1398174312560.48</v>
      </c>
      <c r="P20" s="128">
        <f>E20*'Unit Conversions'!$B$5*BTU_per_TOE*1000</f>
        <v>1009393963301.36</v>
      </c>
      <c r="Q20" s="128">
        <f>F20*'Unit Conversions'!$B$5*BTU_per_TOE*1000</f>
        <v>829129026274.63989</v>
      </c>
      <c r="R20" s="128">
        <f>G20*'Unit Conversions'!$B$5*BTU_per_TOE*1000</f>
        <v>1113875879538.24</v>
      </c>
      <c r="S20" s="128">
        <f>H20*'Unit Conversions'!$B$5*BTU_per_TOE*1000</f>
        <v>1861392421885.3601</v>
      </c>
      <c r="T20" s="128">
        <f>I20*'Unit Conversions'!$B$5*BTU_per_TOE*1000</f>
        <v>2076185717496.7998</v>
      </c>
      <c r="V20" t="s">
        <v>72</v>
      </c>
    </row>
    <row r="21" spans="1:22" x14ac:dyDescent="0.25">
      <c r="A21" s="97">
        <v>8</v>
      </c>
      <c r="B21" s="98" t="s">
        <v>106</v>
      </c>
      <c r="C21" s="102" t="s">
        <v>107</v>
      </c>
      <c r="D21" s="102" t="s">
        <v>107</v>
      </c>
      <c r="E21" s="99">
        <v>58.58</v>
      </c>
      <c r="F21" s="99">
        <v>57.77</v>
      </c>
      <c r="G21" s="99">
        <v>45.19</v>
      </c>
      <c r="H21" s="99">
        <v>44.92</v>
      </c>
      <c r="I21" s="100">
        <v>67</v>
      </c>
      <c r="L21" s="97">
        <v>8</v>
      </c>
      <c r="M21" s="98" t="s">
        <v>106</v>
      </c>
      <c r="N21" s="128" t="e">
        <f>C21*'Unit Conversions'!$B$5*BTU_per_TOE*1000</f>
        <v>#VALUE!</v>
      </c>
      <c r="O21" s="128" t="e">
        <f>D21*'Unit Conversions'!$B$5*BTU_per_TOE*1000</f>
        <v>#VALUE!</v>
      </c>
      <c r="P21" s="128">
        <f>E21*'Unit Conversions'!$B$5*BTU_per_TOE*1000</f>
        <v>2626845773886.8799</v>
      </c>
      <c r="Q21" s="128">
        <f>F21*'Unit Conversions'!$B$5*BTU_per_TOE*1000</f>
        <v>2590523734336.7207</v>
      </c>
      <c r="R21" s="128">
        <f>G21*'Unit Conversions'!$B$5*BTU_per_TOE*1000</f>
        <v>2026411070705.8398</v>
      </c>
      <c r="S21" s="128">
        <f>H21*'Unit Conversions'!$B$5*BTU_per_TOE*1000</f>
        <v>2014303724189.1201</v>
      </c>
      <c r="T21" s="128">
        <f>I21*'Unit Conversions'!$B$5*BTU_per_TOE*1000</f>
        <v>3004415617112</v>
      </c>
      <c r="V21" t="s">
        <v>72</v>
      </c>
    </row>
    <row r="22" spans="1:22" x14ac:dyDescent="0.25">
      <c r="A22" s="97">
        <v>9</v>
      </c>
      <c r="B22" s="98" t="s">
        <v>108</v>
      </c>
      <c r="C22" s="99">
        <v>156.30000000000001</v>
      </c>
      <c r="D22" s="99">
        <v>149.66999999999999</v>
      </c>
      <c r="E22" s="99">
        <v>44.75</v>
      </c>
      <c r="F22" s="99">
        <v>45.95</v>
      </c>
      <c r="G22" s="99">
        <v>52.68</v>
      </c>
      <c r="H22" s="99">
        <v>59.87</v>
      </c>
      <c r="I22" s="100">
        <v>66.599999999999994</v>
      </c>
      <c r="L22" s="97">
        <v>9</v>
      </c>
      <c r="M22" s="98" t="s">
        <v>108</v>
      </c>
      <c r="N22" s="128">
        <f>C22*'Unit Conversions'!$B$5*BTU_per_TOE*1000</f>
        <v>7008808372456.8008</v>
      </c>
      <c r="O22" s="128">
        <f>D22*'Unit Conversions'!$B$5*BTU_per_TOE*1000</f>
        <v>6711505752435.1191</v>
      </c>
      <c r="P22" s="128">
        <f>E22*'Unit Conversions'!$B$5*BTU_per_TOE*1000</f>
        <v>2006680580086</v>
      </c>
      <c r="Q22" s="128">
        <f>F22*'Unit Conversions'!$B$5*BTU_per_TOE*1000</f>
        <v>2060491009049.2</v>
      </c>
      <c r="R22" s="128">
        <f>G22*'Unit Conversions'!$B$5*BTU_per_TOE*1000</f>
        <v>2362277831484.48</v>
      </c>
      <c r="S22" s="128">
        <f>H22*'Unit Conversions'!$B$5*BTU_per_TOE*1000</f>
        <v>2684691985022.3198</v>
      </c>
      <c r="T22" s="128">
        <f>I22*'Unit Conversions'!$B$5*BTU_per_TOE*1000</f>
        <v>2986478807457.5996</v>
      </c>
      <c r="V22" t="s">
        <v>72</v>
      </c>
    </row>
    <row r="23" spans="1:22" x14ac:dyDescent="0.25">
      <c r="A23" s="103"/>
      <c r="B23" s="104" t="s">
        <v>109</v>
      </c>
      <c r="C23" s="105">
        <v>13901.4</v>
      </c>
      <c r="D23" s="105">
        <v>14928.86</v>
      </c>
      <c r="E23" s="105">
        <v>15143.65</v>
      </c>
      <c r="F23" s="105">
        <v>15867.38</v>
      </c>
      <c r="G23" s="105">
        <v>17525.740000000002</v>
      </c>
      <c r="H23" s="105">
        <v>19089.259999999998</v>
      </c>
      <c r="I23" s="106">
        <v>21179</v>
      </c>
      <c r="L23" s="103"/>
      <c r="M23" s="104" t="s">
        <v>109</v>
      </c>
      <c r="N23" s="128">
        <f>C23*'Unit Conversions'!$B$5*BTU_per_TOE*1000</f>
        <v>623366914324190.38</v>
      </c>
      <c r="O23" s="128">
        <f>D23*'Unit Conversions'!$B$5*BTU_per_TOE*1000</f>
        <v>669440300442965</v>
      </c>
      <c r="P23" s="128">
        <f>E23*'Unit Conversions'!$B$5*BTU_per_TOE*1000</f>
        <v>679071918807136.38</v>
      </c>
      <c r="Q23" s="128">
        <f>F23*'Unit Conversions'!$B$5*BTU_per_TOE*1000</f>
        <v>711525436935083.63</v>
      </c>
      <c r="R23" s="128">
        <f>G23*'Unit Conversions'!$B$5*BTU_per_TOE*1000</f>
        <v>785889656081260.75</v>
      </c>
      <c r="S23" s="128">
        <f>H23*'Unit Conversions'!$B$5*BTU_per_TOE*1000</f>
        <v>856001057658379.25</v>
      </c>
      <c r="T23" s="128">
        <f>I23*'Unit Conversions'!$B$5*BTU_per_TOE*1000</f>
        <v>949709229176344</v>
      </c>
    </row>
    <row r="24" spans="1:22" x14ac:dyDescent="0.25">
      <c r="A24" s="107">
        <v>10</v>
      </c>
      <c r="B24" s="108" t="s">
        <v>110</v>
      </c>
      <c r="C24" s="109">
        <v>430</v>
      </c>
      <c r="D24" s="109">
        <v>420.84</v>
      </c>
      <c r="E24" s="109">
        <v>398.47</v>
      </c>
      <c r="F24" s="109">
        <v>368.5</v>
      </c>
      <c r="G24" s="109">
        <v>429.17</v>
      </c>
      <c r="H24" s="109">
        <v>489.05</v>
      </c>
      <c r="I24" s="107">
        <v>358</v>
      </c>
      <c r="L24" s="107">
        <v>10</v>
      </c>
      <c r="M24" s="108" t="s">
        <v>110</v>
      </c>
      <c r="N24" s="128">
        <f>C24*'Unit Conversions'!$B$5*BTU_per_TOE*1000</f>
        <v>19282070378480</v>
      </c>
      <c r="O24" s="128">
        <f>D24*'Unit Conversions'!$B$5*BTU_per_TOE*1000</f>
        <v>18871317437394.238</v>
      </c>
      <c r="P24" s="128">
        <f>E24*'Unit Conversions'!$B$5*BTU_per_TOE*1000</f>
        <v>17868201357471.922</v>
      </c>
      <c r="Q24" s="128">
        <f>F24*'Unit Conversions'!$B$5*BTU_per_TOE*1000</f>
        <v>16524285894116</v>
      </c>
      <c r="R24" s="128">
        <f>G24*'Unit Conversions'!$B$5*BTU_per_TOE*1000</f>
        <v>19244851498447.121</v>
      </c>
      <c r="S24" s="128">
        <f>H24*'Unit Conversions'!$B$5*BTU_per_TOE*1000</f>
        <v>21929991903710.801</v>
      </c>
      <c r="T24" s="128">
        <f>I24*'Unit Conversions'!$B$5*BTU_per_TOE*1000</f>
        <v>16053444640688</v>
      </c>
    </row>
    <row r="25" spans="1:22" x14ac:dyDescent="0.25">
      <c r="A25" s="281" t="s">
        <v>111</v>
      </c>
      <c r="B25" s="282"/>
      <c r="C25" s="110">
        <v>14331.4</v>
      </c>
      <c r="D25" s="110">
        <v>15349.7</v>
      </c>
      <c r="E25" s="110">
        <v>15600.7</v>
      </c>
      <c r="F25" s="110">
        <v>16293.65</v>
      </c>
      <c r="G25" s="110">
        <v>18000.099999999999</v>
      </c>
      <c r="H25" s="110">
        <v>19623.21</v>
      </c>
      <c r="I25" s="111">
        <v>21537.3</v>
      </c>
      <c r="L25" s="281" t="s">
        <v>111</v>
      </c>
      <c r="M25" s="282"/>
      <c r="N25" s="129">
        <f>C25*'Unit Conversions'!$B$5*BTU_per_TOE*1000</f>
        <v>642648984702670.38</v>
      </c>
      <c r="O25" s="129">
        <f>D25*'Unit Conversions'!$B$5*BTU_per_TOE*1000</f>
        <v>688311617880359.25</v>
      </c>
      <c r="P25" s="129">
        <f>E25*'Unit Conversions'!$B$5*BTU_per_TOE*1000</f>
        <v>699566965938495.13</v>
      </c>
      <c r="Q25" s="129">
        <f>F25*'Unit Conversions'!$B$5*BTU_per_TOE*1000</f>
        <v>730640246563536.38</v>
      </c>
      <c r="R25" s="129">
        <f>G25*'Unit Conversions'!$B$5*BTU_per_TOE*1000</f>
        <v>807160918650413.63</v>
      </c>
      <c r="S25" s="129">
        <f>H25*'Unit Conversions'!$B$5*BTU_per_TOE*1000</f>
        <v>879944456445796.63</v>
      </c>
      <c r="T25" s="129">
        <f>I25*'Unit Conversions'!$B$5*BTU_per_TOE*1000</f>
        <v>965776126424272.88</v>
      </c>
    </row>
    <row r="26" spans="1:22" x14ac:dyDescent="0.25">
      <c r="A26" s="90" t="s">
        <v>112</v>
      </c>
      <c r="B26" s="41"/>
      <c r="C26" s="41"/>
      <c r="D26" s="41"/>
      <c r="E26" s="41"/>
      <c r="F26" s="41"/>
      <c r="G26" s="41"/>
      <c r="H26" s="41"/>
      <c r="I26" s="41"/>
      <c r="L26" s="90" t="s">
        <v>112</v>
      </c>
      <c r="M26" s="41"/>
      <c r="N26" s="41"/>
      <c r="O26" s="41"/>
      <c r="P26" s="41"/>
      <c r="Q26" s="41"/>
      <c r="R26" s="41"/>
      <c r="S26" s="41"/>
      <c r="T26" s="41"/>
    </row>
    <row r="27" spans="1:22" x14ac:dyDescent="0.25">
      <c r="A27" s="90" t="s">
        <v>113</v>
      </c>
      <c r="B27" s="41"/>
      <c r="C27" s="41"/>
      <c r="D27" s="41"/>
      <c r="E27" s="41"/>
      <c r="F27" s="41"/>
      <c r="G27" s="41"/>
      <c r="H27" s="41"/>
      <c r="I27" s="41"/>
      <c r="L27" s="90" t="s">
        <v>113</v>
      </c>
      <c r="M27" s="41"/>
      <c r="N27" s="41"/>
      <c r="O27" s="41"/>
      <c r="P27" s="41"/>
      <c r="Q27" s="41"/>
      <c r="R27" s="41"/>
      <c r="S27" s="41"/>
      <c r="T27" s="41"/>
    </row>
    <row r="29" spans="1:22" ht="15.75" x14ac:dyDescent="0.25">
      <c r="A29" s="274" t="s">
        <v>114</v>
      </c>
      <c r="B29" s="275"/>
      <c r="C29" s="275"/>
      <c r="D29" s="275"/>
      <c r="E29" s="275"/>
      <c r="F29" s="275"/>
      <c r="G29" s="275"/>
      <c r="H29" s="275"/>
      <c r="I29" s="276"/>
      <c r="L29" s="274" t="s">
        <v>114</v>
      </c>
      <c r="M29" s="275"/>
      <c r="N29" s="275"/>
      <c r="O29" s="275"/>
      <c r="P29" s="275"/>
      <c r="Q29" s="275"/>
      <c r="R29" s="275"/>
      <c r="S29" s="275"/>
      <c r="T29" s="276"/>
    </row>
    <row r="30" spans="1:22" x14ac:dyDescent="0.25">
      <c r="A30" s="271" t="s">
        <v>74</v>
      </c>
      <c r="B30" s="272"/>
      <c r="C30" s="272"/>
      <c r="D30" s="272"/>
      <c r="E30" s="272"/>
      <c r="F30" s="272"/>
      <c r="G30" s="272"/>
      <c r="H30" s="272"/>
      <c r="I30" s="273"/>
      <c r="L30" s="288" t="s">
        <v>158</v>
      </c>
      <c r="M30" s="272"/>
      <c r="N30" s="272"/>
      <c r="O30" s="272"/>
      <c r="P30" s="272"/>
      <c r="Q30" s="272"/>
      <c r="R30" s="272"/>
      <c r="S30" s="272"/>
      <c r="T30" s="273"/>
    </row>
    <row r="31" spans="1:22" x14ac:dyDescent="0.25">
      <c r="A31" s="277" t="s">
        <v>75</v>
      </c>
      <c r="B31" s="278"/>
      <c r="C31" s="91" t="s">
        <v>76</v>
      </c>
      <c r="D31" s="91" t="s">
        <v>77</v>
      </c>
      <c r="E31" s="91" t="s">
        <v>78</v>
      </c>
      <c r="F31" s="91" t="s">
        <v>79</v>
      </c>
      <c r="G31" s="91" t="s">
        <v>80</v>
      </c>
      <c r="H31" s="91" t="s">
        <v>81</v>
      </c>
      <c r="I31" s="91" t="s">
        <v>82</v>
      </c>
      <c r="L31" s="277" t="s">
        <v>75</v>
      </c>
      <c r="M31" s="278"/>
      <c r="N31" s="91" t="s">
        <v>76</v>
      </c>
      <c r="O31" s="91" t="s">
        <v>77</v>
      </c>
      <c r="P31" s="91" t="s">
        <v>78</v>
      </c>
      <c r="Q31" s="91" t="s">
        <v>79</v>
      </c>
      <c r="R31" s="91" t="s">
        <v>80</v>
      </c>
      <c r="S31" s="91" t="s">
        <v>81</v>
      </c>
      <c r="T31" s="91" t="s">
        <v>82</v>
      </c>
    </row>
    <row r="32" spans="1:22" x14ac:dyDescent="0.25">
      <c r="A32" s="279">
        <v>-1</v>
      </c>
      <c r="B32" s="280"/>
      <c r="C32" s="92">
        <v>-2</v>
      </c>
      <c r="D32" s="92">
        <v>-3</v>
      </c>
      <c r="E32" s="92">
        <v>-4</v>
      </c>
      <c r="F32" s="92">
        <v>-5</v>
      </c>
      <c r="G32" s="92">
        <v>-6</v>
      </c>
      <c r="H32" s="92">
        <v>-7</v>
      </c>
      <c r="I32" s="92">
        <v>-8</v>
      </c>
      <c r="L32" s="279">
        <v>-1</v>
      </c>
      <c r="M32" s="280"/>
      <c r="N32" s="92">
        <v>-2</v>
      </c>
      <c r="O32" s="92">
        <v>-3</v>
      </c>
      <c r="P32" s="92">
        <v>-4</v>
      </c>
      <c r="Q32" s="92">
        <v>-5</v>
      </c>
      <c r="R32" s="92">
        <v>-6</v>
      </c>
      <c r="S32" s="92">
        <v>-7</v>
      </c>
      <c r="T32" s="92">
        <v>-8</v>
      </c>
    </row>
    <row r="33" spans="1:22" x14ac:dyDescent="0.25">
      <c r="A33" s="112">
        <v>1</v>
      </c>
      <c r="B33" s="94" t="s">
        <v>115</v>
      </c>
      <c r="C33" s="95">
        <v>892.22</v>
      </c>
      <c r="D33" s="95">
        <v>962.25</v>
      </c>
      <c r="E33" s="95">
        <v>897.96</v>
      </c>
      <c r="F33" s="95">
        <v>515.9</v>
      </c>
      <c r="G33" s="95">
        <v>301.49</v>
      </c>
      <c r="H33" s="95">
        <v>315.89</v>
      </c>
      <c r="I33" s="95">
        <v>349.35</v>
      </c>
      <c r="L33" s="112">
        <v>1</v>
      </c>
      <c r="M33" s="94" t="s">
        <v>115</v>
      </c>
      <c r="N33" s="128">
        <f>C33*'Unit Conversions'!$B$11*BTU_per_TOE*10^3</f>
        <v>38238643218222.727</v>
      </c>
      <c r="O33" s="128">
        <f>D33*'Unit Conversions'!$B$11*BTU_per_TOE*10^3</f>
        <v>41239979418456</v>
      </c>
      <c r="P33" s="128">
        <f>E33*'Unit Conversions'!$B$11*BTU_per_TOE*10^3</f>
        <v>38484647356296.969</v>
      </c>
      <c r="Q33" s="128">
        <f>F33*'Unit Conversions'!$B$11*BTU_per_TOE*10^3</f>
        <v>22110371922038.402</v>
      </c>
      <c r="R33" s="128">
        <f>G33*'Unit Conversions'!$B$11*BTU_per_TOE*10^3</f>
        <v>12921217349826.242</v>
      </c>
      <c r="S33" s="128">
        <f>H33*'Unit Conversions'!$B$11*BTU_per_TOE*10^3</f>
        <v>13538370588200.643</v>
      </c>
      <c r="T33" s="128">
        <f>I33*'Unit Conversions'!$B$11*BTU_per_TOE*10^3</f>
        <v>14972394710145.604</v>
      </c>
      <c r="V33" t="s">
        <v>72</v>
      </c>
    </row>
    <row r="34" spans="1:22" x14ac:dyDescent="0.25">
      <c r="A34" s="113">
        <v>2</v>
      </c>
      <c r="B34" s="98" t="s">
        <v>116</v>
      </c>
      <c r="C34" s="99">
        <v>7500</v>
      </c>
      <c r="D34" s="99">
        <v>8140.82</v>
      </c>
      <c r="E34" s="99">
        <v>9412.2099999999991</v>
      </c>
      <c r="F34" s="99">
        <v>9463.94</v>
      </c>
      <c r="G34" s="99">
        <v>9530.06</v>
      </c>
      <c r="H34" s="99">
        <v>10350.23</v>
      </c>
      <c r="I34" s="99">
        <v>10311.66</v>
      </c>
      <c r="L34" s="113">
        <v>2</v>
      </c>
      <c r="M34" s="98" t="s">
        <v>116</v>
      </c>
      <c r="N34" s="128">
        <f>C34*'Unit Conversions'!$B$11*BTU_per_TOE*10^3</f>
        <v>321433978320000.06</v>
      </c>
      <c r="O34" s="128">
        <f>D34*'Unit Conversions'!$B$11*BTU_per_TOE*10^3</f>
        <v>348898154584936.31</v>
      </c>
      <c r="P34" s="128">
        <f>E34*'Unit Conversions'!$B$11*BTU_per_TOE*10^3</f>
        <v>403387214011105</v>
      </c>
      <c r="Q34" s="128">
        <f>F34*'Unit Conversions'!$B$11*BTU_per_TOE*10^3</f>
        <v>405604251304237.5</v>
      </c>
      <c r="R34" s="128">
        <f>G34*'Unit Conversions'!$B$11*BTU_per_TOE*10^3</f>
        <v>408438013257106.56</v>
      </c>
      <c r="S34" s="128">
        <f>H34*'Unit Conversions'!$B$11*BTU_per_TOE*10^3</f>
        <v>443588747390268.56</v>
      </c>
      <c r="T34" s="128">
        <f>I34*'Unit Conversions'!$B$11*BTU_per_TOE*10^3</f>
        <v>441935719584428.25</v>
      </c>
      <c r="V34" t="s">
        <v>7</v>
      </c>
    </row>
    <row r="35" spans="1:22" x14ac:dyDescent="0.25">
      <c r="A35" s="113">
        <v>3</v>
      </c>
      <c r="B35" s="98" t="s">
        <v>117</v>
      </c>
      <c r="C35" s="99">
        <v>419.33</v>
      </c>
      <c r="D35" s="99">
        <v>187.36</v>
      </c>
      <c r="E35" s="99">
        <v>342.01</v>
      </c>
      <c r="F35" s="99">
        <v>215.11</v>
      </c>
      <c r="G35" s="99">
        <v>199.24</v>
      </c>
      <c r="H35" s="99">
        <v>50.3</v>
      </c>
      <c r="I35" s="99">
        <v>60.2</v>
      </c>
      <c r="L35" s="113">
        <v>3</v>
      </c>
      <c r="M35" s="98" t="s">
        <v>117</v>
      </c>
      <c r="N35" s="128">
        <f>C35*'Unit Conversions'!$B$11*BTU_per_TOE*10^3</f>
        <v>17971588017190.082</v>
      </c>
      <c r="O35" s="128">
        <f>D35*'Unit Conversions'!$B$11*BTU_per_TOE*10^3</f>
        <v>8029849357071.3623</v>
      </c>
      <c r="P35" s="128">
        <f>E35*'Unit Conversions'!$B$11*BTU_per_TOE*10^3</f>
        <v>14657817990029.762</v>
      </c>
      <c r="Q35" s="128">
        <f>F35*'Unit Conversions'!$B$11*BTU_per_TOE*10^3</f>
        <v>9219155076855.3613</v>
      </c>
      <c r="R35" s="128">
        <f>G35*'Unit Conversions'!$B$11*BTU_per_TOE*10^3</f>
        <v>8539000778730.2422</v>
      </c>
      <c r="S35" s="128">
        <f>H35*'Unit Conversions'!$B$11*BTU_per_TOE*10^3</f>
        <v>2155750547932.8003</v>
      </c>
      <c r="T35" s="128">
        <f>I35*'Unit Conversions'!$B$11*BTU_per_TOE*10^3</f>
        <v>2580043399315.2002</v>
      </c>
    </row>
    <row r="36" spans="1:22" x14ac:dyDescent="0.25">
      <c r="A36" s="113">
        <v>4</v>
      </c>
      <c r="B36" s="98" t="s">
        <v>118</v>
      </c>
      <c r="C36" s="99">
        <v>0.01</v>
      </c>
      <c r="D36" s="99">
        <v>0.19</v>
      </c>
      <c r="E36" s="99">
        <v>0</v>
      </c>
      <c r="F36" s="99">
        <v>0</v>
      </c>
      <c r="G36" s="99">
        <v>0</v>
      </c>
      <c r="H36" s="99">
        <v>0</v>
      </c>
      <c r="I36" s="99">
        <v>0</v>
      </c>
      <c r="L36" s="113">
        <v>4</v>
      </c>
      <c r="M36" s="98" t="s">
        <v>118</v>
      </c>
      <c r="N36" s="128">
        <f>C36*'Unit Conversions'!$B$11*BTU_per_TOE*10^3</f>
        <v>428578637.76000005</v>
      </c>
      <c r="O36" s="128">
        <f>D36*'Unit Conversions'!$B$11*BTU_per_TOE*10^3</f>
        <v>8142994117.4400015</v>
      </c>
      <c r="P36" s="128">
        <f>E36*'Unit Conversions'!$B$11*BTU_per_TOE*10^3</f>
        <v>0</v>
      </c>
      <c r="Q36" s="128">
        <f>F36*'Unit Conversions'!$B$11*BTU_per_TOE*10^3</f>
        <v>0</v>
      </c>
      <c r="R36" s="128">
        <f>G36*'Unit Conversions'!$B$11*BTU_per_TOE*10^3</f>
        <v>0</v>
      </c>
      <c r="S36" s="128">
        <f>H36*'Unit Conversions'!$B$11*BTU_per_TOE*10^3</f>
        <v>0</v>
      </c>
      <c r="T36" s="128">
        <f>I36*'Unit Conversions'!$B$11*BTU_per_TOE*10^3</f>
        <v>0</v>
      </c>
      <c r="V36" t="s">
        <v>28</v>
      </c>
    </row>
    <row r="37" spans="1:22" x14ac:dyDescent="0.25">
      <c r="A37" s="113">
        <v>5</v>
      </c>
      <c r="B37" s="98" t="s">
        <v>119</v>
      </c>
      <c r="C37" s="99">
        <v>154.74</v>
      </c>
      <c r="D37" s="99">
        <v>163.22</v>
      </c>
      <c r="E37" s="99">
        <v>203.07</v>
      </c>
      <c r="F37" s="99">
        <v>240.27</v>
      </c>
      <c r="G37" s="99">
        <v>207.53</v>
      </c>
      <c r="H37" s="99">
        <v>37.07</v>
      </c>
      <c r="I37" s="99">
        <v>114.15</v>
      </c>
      <c r="L37" s="113">
        <v>5</v>
      </c>
      <c r="M37" s="98" t="s">
        <v>119</v>
      </c>
      <c r="N37" s="128">
        <f>C37*'Unit Conversions'!$B$11*BTU_per_TOE*10^3</f>
        <v>6631825840698.2422</v>
      </c>
      <c r="O37" s="128">
        <f>D37*'Unit Conversions'!$B$11*BTU_per_TOE*10^3</f>
        <v>6995260525518.7207</v>
      </c>
      <c r="P37" s="128">
        <f>E37*'Unit Conversions'!$B$11*BTU_per_TOE*10^3</f>
        <v>8703146396992.3213</v>
      </c>
      <c r="Q37" s="128">
        <f>F37*'Unit Conversions'!$B$11*BTU_per_TOE*10^3</f>
        <v>10297458929459.52</v>
      </c>
      <c r="R37" s="128">
        <f>G37*'Unit Conversions'!$B$11*BTU_per_TOE*10^3</f>
        <v>8894292469433.2813</v>
      </c>
      <c r="S37" s="128">
        <f>H37*'Unit Conversions'!$B$11*BTU_per_TOE*10^3</f>
        <v>1588741010176.3203</v>
      </c>
      <c r="T37" s="128">
        <f>I37*'Unit Conversions'!$B$11*BTU_per_TOE*10^3</f>
        <v>4892225150030.4014</v>
      </c>
      <c r="V37" t="s">
        <v>72</v>
      </c>
    </row>
    <row r="38" spans="1:22" x14ac:dyDescent="0.25">
      <c r="A38" s="103"/>
      <c r="B38" s="104" t="s">
        <v>109</v>
      </c>
      <c r="C38" s="105">
        <v>8966.2999999999993</v>
      </c>
      <c r="D38" s="105">
        <v>9453.84</v>
      </c>
      <c r="E38" s="105">
        <v>10855.24</v>
      </c>
      <c r="F38" s="105">
        <v>10435.219999999999</v>
      </c>
      <c r="G38" s="105">
        <v>10238.32</v>
      </c>
      <c r="H38" s="105">
        <v>10753.48</v>
      </c>
      <c r="I38" s="105">
        <v>10835.36</v>
      </c>
      <c r="L38" s="103"/>
      <c r="M38" s="104" t="s">
        <v>109</v>
      </c>
      <c r="N38" s="128">
        <f>C38*'Unit Conversions'!$B$11*BTU_per_TOE*10^3</f>
        <v>384276463974748.75</v>
      </c>
      <c r="O38" s="128">
        <f>D38*'Unit Conversions'!$B$11*BTU_per_TOE*10^3</f>
        <v>405171386880099.94</v>
      </c>
      <c r="P38" s="128">
        <f>E38*'Unit Conversions'!$B$11*BTU_per_TOE*10^3</f>
        <v>465232397175786.25</v>
      </c>
      <c r="Q38" s="128">
        <f>F38*'Unit Conversions'!$B$11*BTU_per_TOE*10^3</f>
        <v>447231237232590.75</v>
      </c>
      <c r="R38" s="128">
        <f>G38*'Unit Conversions'!$B$11*BTU_per_TOE*10^3</f>
        <v>438792523855096.31</v>
      </c>
      <c r="S38" s="128">
        <f>H38*'Unit Conversions'!$B$11*BTU_per_TOE*10^3</f>
        <v>460871180957940.56</v>
      </c>
      <c r="T38" s="128">
        <f>I38*'Unit Conversions'!$B$11*BTU_per_TOE*10^3</f>
        <v>464380382843919.44</v>
      </c>
    </row>
    <row r="39" spans="1:22" x14ac:dyDescent="0.25">
      <c r="A39" s="107">
        <v>6</v>
      </c>
      <c r="B39" s="108" t="s">
        <v>110</v>
      </c>
      <c r="C39" s="109">
        <v>1710</v>
      </c>
      <c r="D39" s="109">
        <v>1767.66</v>
      </c>
      <c r="E39" s="109">
        <v>1434.16</v>
      </c>
      <c r="F39" s="109">
        <v>869.98</v>
      </c>
      <c r="G39" s="109">
        <v>843.71</v>
      </c>
      <c r="H39" s="109">
        <v>2517.36</v>
      </c>
      <c r="I39" s="109">
        <v>2338.62</v>
      </c>
      <c r="L39" s="107">
        <v>6</v>
      </c>
      <c r="M39" s="108" t="s">
        <v>110</v>
      </c>
      <c r="N39" s="128">
        <f>C39*'Unit Conversions'!$B$11*BTU_per_TOE*10^3</f>
        <v>73286947056960</v>
      </c>
      <c r="O39" s="128">
        <f>D39*'Unit Conversions'!$B$11*BTU_per_TOE*10^3</f>
        <v>75758131482284.172</v>
      </c>
      <c r="P39" s="128">
        <f>E39*'Unit Conversions'!$B$11*BTU_per_TOE*10^3</f>
        <v>61465033912988.164</v>
      </c>
      <c r="Q39" s="128">
        <f>F39*'Unit Conversions'!$B$11*BTU_per_TOE*10^3</f>
        <v>37285484327844.492</v>
      </c>
      <c r="R39" s="128">
        <f>G39*'Unit Conversions'!$B$11*BTU_per_TOE*10^3</f>
        <v>36159608246448.969</v>
      </c>
      <c r="S39" s="128">
        <f>H39*'Unit Conversions'!$B$11*BTU_per_TOE*10^3</f>
        <v>107888671955151.38</v>
      </c>
      <c r="T39" s="128">
        <f>I39*'Unit Conversions'!$B$11*BTU_per_TOE*10^3</f>
        <v>100228257383829.13</v>
      </c>
    </row>
    <row r="40" spans="1:22" x14ac:dyDescent="0.25">
      <c r="A40" s="281" t="s">
        <v>111</v>
      </c>
      <c r="B40" s="282"/>
      <c r="C40" s="110">
        <v>10676.3</v>
      </c>
      <c r="D40" s="110">
        <v>11221.5</v>
      </c>
      <c r="E40" s="110">
        <v>12289.4</v>
      </c>
      <c r="F40" s="110">
        <v>11305.2</v>
      </c>
      <c r="G40" s="110">
        <v>11082.03</v>
      </c>
      <c r="H40" s="110">
        <v>13270.84</v>
      </c>
      <c r="I40" s="110">
        <v>13173.98</v>
      </c>
      <c r="L40" s="281" t="s">
        <v>111</v>
      </c>
      <c r="M40" s="282"/>
      <c r="N40" s="128">
        <f>C40*'Unit Conversions'!$B$11*BTU_per_TOE*10^3</f>
        <v>457563411031708.88</v>
      </c>
      <c r="O40" s="128">
        <f>D40*'Unit Conversions'!$B$11*BTU_per_TOE*10^3</f>
        <v>480929518362384.13</v>
      </c>
      <c r="P40" s="128">
        <f>E40*'Unit Conversions'!$B$11*BTU_per_TOE*10^3</f>
        <v>526697431088774.44</v>
      </c>
      <c r="Q40" s="128">
        <f>F40*'Unit Conversions'!$B$11*BTU_per_TOE*10^3</f>
        <v>484516721560435.31</v>
      </c>
      <c r="R40" s="128">
        <f>G40*'Unit Conversions'!$B$11*BTU_per_TOE*10^3</f>
        <v>474952132101545.38</v>
      </c>
      <c r="S40" s="128">
        <f>H40*'Unit Conversions'!$B$11*BTU_per_TOE*10^3</f>
        <v>568759852913091.88</v>
      </c>
      <c r="T40" s="128">
        <f>I40*'Unit Conversions'!$B$11*BTU_per_TOE*10^3</f>
        <v>564608640227748.5</v>
      </c>
    </row>
    <row r="41" spans="1:22" x14ac:dyDescent="0.25">
      <c r="A41" s="90" t="s">
        <v>120</v>
      </c>
      <c r="B41" s="41"/>
      <c r="C41" s="41"/>
      <c r="D41" s="41"/>
      <c r="E41" s="41"/>
      <c r="F41" s="41"/>
      <c r="G41" s="41"/>
      <c r="H41" s="41"/>
      <c r="I41" s="41"/>
      <c r="L41" s="90" t="s">
        <v>120</v>
      </c>
      <c r="M41" s="41"/>
      <c r="N41" s="41"/>
      <c r="O41" s="41"/>
      <c r="P41" s="41"/>
      <c r="Q41" s="41"/>
      <c r="R41" s="41"/>
      <c r="S41" s="41"/>
      <c r="T41" s="41"/>
    </row>
    <row r="42" spans="1:22" x14ac:dyDescent="0.25">
      <c r="A42" s="90" t="s">
        <v>113</v>
      </c>
      <c r="B42" s="41"/>
      <c r="C42" s="41"/>
      <c r="D42" s="41"/>
      <c r="E42" s="41"/>
      <c r="F42" s="41"/>
      <c r="G42" s="41"/>
      <c r="H42" s="41"/>
      <c r="I42" s="41"/>
      <c r="L42" s="90" t="s">
        <v>113</v>
      </c>
      <c r="M42" s="41"/>
      <c r="N42" s="41"/>
      <c r="O42" s="41"/>
      <c r="P42" s="41"/>
      <c r="Q42" s="41"/>
      <c r="R42" s="41"/>
      <c r="S42" s="41"/>
      <c r="T42" s="41"/>
    </row>
    <row r="44" spans="1:22" ht="15.75" x14ac:dyDescent="0.25">
      <c r="A44" s="274" t="s">
        <v>121</v>
      </c>
      <c r="B44" s="275"/>
      <c r="C44" s="275"/>
      <c r="D44" s="275"/>
      <c r="E44" s="275"/>
      <c r="F44" s="275"/>
      <c r="G44" s="275"/>
      <c r="H44" s="275"/>
      <c r="I44" s="276"/>
      <c r="L44" s="274" t="s">
        <v>121</v>
      </c>
      <c r="M44" s="275"/>
      <c r="N44" s="275"/>
      <c r="O44" s="275"/>
      <c r="P44" s="275"/>
      <c r="Q44" s="275"/>
      <c r="R44" s="275"/>
      <c r="S44" s="275"/>
      <c r="T44" s="276"/>
    </row>
    <row r="45" spans="1:22" x14ac:dyDescent="0.25">
      <c r="A45" s="271" t="s">
        <v>74</v>
      </c>
      <c r="B45" s="272"/>
      <c r="C45" s="272"/>
      <c r="D45" s="272"/>
      <c r="E45" s="272"/>
      <c r="F45" s="272"/>
      <c r="G45" s="272"/>
      <c r="H45" s="272"/>
      <c r="I45" s="273"/>
      <c r="L45" s="288" t="s">
        <v>158</v>
      </c>
      <c r="M45" s="272"/>
      <c r="N45" s="272"/>
      <c r="O45" s="272"/>
      <c r="P45" s="272"/>
      <c r="Q45" s="272"/>
      <c r="R45" s="272"/>
      <c r="S45" s="272"/>
      <c r="T45" s="273"/>
    </row>
    <row r="46" spans="1:22" x14ac:dyDescent="0.25">
      <c r="A46" s="277" t="s">
        <v>75</v>
      </c>
      <c r="B46" s="278"/>
      <c r="C46" s="91" t="s">
        <v>76</v>
      </c>
      <c r="D46" s="91" t="s">
        <v>77</v>
      </c>
      <c r="E46" s="91" t="s">
        <v>78</v>
      </c>
      <c r="F46" s="91" t="s">
        <v>79</v>
      </c>
      <c r="G46" s="91" t="s">
        <v>80</v>
      </c>
      <c r="H46" s="91" t="s">
        <v>81</v>
      </c>
      <c r="I46" s="91" t="s">
        <v>82</v>
      </c>
      <c r="L46" s="277" t="s">
        <v>75</v>
      </c>
      <c r="M46" s="278"/>
      <c r="N46" s="91" t="s">
        <v>76</v>
      </c>
      <c r="O46" s="91" t="s">
        <v>77</v>
      </c>
      <c r="P46" s="91" t="s">
        <v>78</v>
      </c>
      <c r="Q46" s="91" t="s">
        <v>79</v>
      </c>
      <c r="R46" s="91" t="s">
        <v>80</v>
      </c>
      <c r="S46" s="91" t="s">
        <v>81</v>
      </c>
      <c r="T46" s="91" t="s">
        <v>82</v>
      </c>
    </row>
    <row r="47" spans="1:22" x14ac:dyDescent="0.25">
      <c r="A47" s="279">
        <v>-1</v>
      </c>
      <c r="B47" s="280"/>
      <c r="C47" s="92">
        <v>-2</v>
      </c>
      <c r="D47" s="92">
        <v>-3</v>
      </c>
      <c r="E47" s="92">
        <v>-4</v>
      </c>
      <c r="F47" s="92">
        <v>-5</v>
      </c>
      <c r="G47" s="92">
        <v>-6</v>
      </c>
      <c r="H47" s="92">
        <v>-7</v>
      </c>
      <c r="I47" s="92">
        <v>-8</v>
      </c>
      <c r="L47" s="279">
        <v>-1</v>
      </c>
      <c r="M47" s="280"/>
      <c r="N47" s="92">
        <v>-2</v>
      </c>
      <c r="O47" s="92">
        <v>-3</v>
      </c>
      <c r="P47" s="92">
        <v>-4</v>
      </c>
      <c r="Q47" s="92">
        <v>-5</v>
      </c>
      <c r="R47" s="92">
        <v>-6</v>
      </c>
      <c r="S47" s="92">
        <v>-7</v>
      </c>
      <c r="T47" s="92">
        <v>-8</v>
      </c>
    </row>
    <row r="48" spans="1:22" x14ac:dyDescent="0.25">
      <c r="A48" s="93">
        <v>1</v>
      </c>
      <c r="B48" s="94" t="s">
        <v>85</v>
      </c>
      <c r="C48" s="95">
        <v>5416.64</v>
      </c>
      <c r="D48" s="95">
        <v>5528.77</v>
      </c>
      <c r="E48" s="95">
        <v>5159.93</v>
      </c>
      <c r="F48" s="95">
        <v>3203.1</v>
      </c>
      <c r="G48" s="95">
        <v>4617.3900000000003</v>
      </c>
      <c r="H48" s="95">
        <v>5764.59</v>
      </c>
      <c r="I48" s="95">
        <v>5657.64</v>
      </c>
      <c r="L48" s="93">
        <v>1</v>
      </c>
      <c r="M48" s="94" t="s">
        <v>85</v>
      </c>
      <c r="N48" s="128">
        <f>C48*'Unit Conversions'!$B$7*'Unit Conversions'!$G$9/'Unit Conversions'!$G$8*BTU_per_TOE*10^3</f>
        <v>222472885108481.31</v>
      </c>
      <c r="O48" s="128">
        <f>D48*'Unit Conversions'!$B$7*'Unit Conversions'!$G$9/'Unit Conversions'!$G$8*BTU_per_TOE*10^3</f>
        <v>227078301862634.06</v>
      </c>
      <c r="P48" s="128">
        <f>E48*'Unit Conversions'!$B$7*'Unit Conversions'!$G$9/'Unit Conversions'!$G$8*BTU_per_TOE*10^3</f>
        <v>211929261323958.41</v>
      </c>
      <c r="Q48" s="128">
        <f>F48*'Unit Conversions'!$B$7*'Unit Conversions'!$G$9/'Unit Conversions'!$G$8*BTU_per_TOE*10^3</f>
        <v>131558105816701.22</v>
      </c>
      <c r="R48" s="128">
        <f>G48*'Unit Conversions'!$B$7*'Unit Conversions'!$G$9/'Unit Conversions'!$G$8*BTU_per_TOE*10^3</f>
        <v>189645993636470.31</v>
      </c>
      <c r="S48" s="128">
        <f>H48*'Unit Conversions'!$B$7*'Unit Conversions'!$G$9/'Unit Conversions'!$G$8*BTU_per_TOE*10^3</f>
        <v>236763929071804.72</v>
      </c>
      <c r="T48" s="128">
        <f>I48*'Unit Conversions'!$B$7*'Unit Conversions'!$G$9/'Unit Conversions'!$G$8*BTU_per_TOE*10^3</f>
        <v>232371265896413.34</v>
      </c>
    </row>
    <row r="49" spans="1:22" x14ac:dyDescent="0.25">
      <c r="A49" s="114" t="s">
        <v>86</v>
      </c>
      <c r="B49" s="98" t="s">
        <v>122</v>
      </c>
      <c r="C49" s="99">
        <v>2483.41</v>
      </c>
      <c r="D49" s="99">
        <v>2558.39</v>
      </c>
      <c r="E49" s="99">
        <v>2207.17</v>
      </c>
      <c r="F49" s="99">
        <v>205.85</v>
      </c>
      <c r="G49" s="99">
        <v>1579.96</v>
      </c>
      <c r="H49" s="99">
        <v>2671.28</v>
      </c>
      <c r="I49" s="99">
        <v>2708.98</v>
      </c>
      <c r="L49" s="114" t="s">
        <v>86</v>
      </c>
      <c r="M49" s="98" t="s">
        <v>122</v>
      </c>
      <c r="N49" s="128">
        <f>C49*'Unit Conversions'!$B$7*'Unit Conversions'!$G$9/'Unit Conversions'!$G$8*BTU_per_TOE*10^3</f>
        <v>101998912168291.33</v>
      </c>
      <c r="O49" s="128">
        <f>D49*'Unit Conversions'!$B$7*'Unit Conversions'!$G$9/'Unit Conversions'!$G$8*BTU_per_TOE*10^3</f>
        <v>105078499684802.3</v>
      </c>
      <c r="P49" s="128">
        <f>E49*'Unit Conversions'!$B$7*'Unit Conversions'!$G$9/'Unit Conversions'!$G$8*BTU_per_TOE*10^3</f>
        <v>90653149890870.844</v>
      </c>
      <c r="Q49" s="128">
        <f>F49*'Unit Conversions'!$B$7*'Unit Conversions'!$G$9/'Unit Conversions'!$G$8*BTU_per_TOE*10^3</f>
        <v>8454695789194.2012</v>
      </c>
      <c r="R49" s="128">
        <f>G49*'Unit Conversions'!$B$7*'Unit Conversions'!$G$9/'Unit Conversions'!$G$8*BTU_per_TOE*10^3</f>
        <v>64892305849381.938</v>
      </c>
      <c r="S49" s="128">
        <f>H49*'Unit Conversions'!$B$7*'Unit Conversions'!$G$9/'Unit Conversions'!$G$8*BTU_per_TOE*10^3</f>
        <v>109715131249738.59</v>
      </c>
      <c r="T49" s="128">
        <f>I49*'Unit Conversions'!$B$7*'Unit Conversions'!$G$9/'Unit Conversions'!$G$8*BTU_per_TOE*10^3</f>
        <v>111263550153078.97</v>
      </c>
    </row>
    <row r="50" spans="1:22" x14ac:dyDescent="0.25">
      <c r="A50" s="98" t="s">
        <v>88</v>
      </c>
      <c r="B50" s="98" t="s">
        <v>123</v>
      </c>
      <c r="C50" s="99">
        <v>1.01</v>
      </c>
      <c r="D50" s="99">
        <v>1.37</v>
      </c>
      <c r="E50" s="99">
        <v>1.36</v>
      </c>
      <c r="F50" s="99">
        <v>1.23</v>
      </c>
      <c r="G50" s="99">
        <v>1.23</v>
      </c>
      <c r="H50" s="99">
        <v>1.26</v>
      </c>
      <c r="I50" s="99">
        <v>2.2000000000000002</v>
      </c>
      <c r="L50" s="98" t="s">
        <v>88</v>
      </c>
      <c r="M50" s="98" t="s">
        <v>123</v>
      </c>
      <c r="N50" s="128">
        <f>C50*'Unit Conversions'!$B$7*'Unit Conversions'!$G$9/'Unit Conversions'!$G$8*BTU_per_TOE*10^3</f>
        <v>41482840646.520004</v>
      </c>
      <c r="O50" s="128">
        <f>D50*'Unit Conversions'!$B$7*'Unit Conversions'!$G$9/'Unit Conversions'!$G$8*BTU_per_TOE*10^3</f>
        <v>56268803649.240021</v>
      </c>
      <c r="P50" s="128">
        <f>E50*'Unit Conversions'!$B$7*'Unit Conversions'!$G$9/'Unit Conversions'!$G$8*BTU_per_TOE*10^3</f>
        <v>55858082454.720016</v>
      </c>
      <c r="Q50" s="128">
        <f>F50*'Unit Conversions'!$B$7*'Unit Conversions'!$G$9/'Unit Conversions'!$G$8*BTU_per_TOE*10^3</f>
        <v>50518706925.960007</v>
      </c>
      <c r="R50" s="128">
        <f>G50*'Unit Conversions'!$B$7*'Unit Conversions'!$G$9/'Unit Conversions'!$G$8*BTU_per_TOE*10^3</f>
        <v>50518706925.960007</v>
      </c>
      <c r="S50" s="128">
        <f>H50*'Unit Conversions'!$B$7*'Unit Conversions'!$G$9/'Unit Conversions'!$G$8*BTU_per_TOE*10^3</f>
        <v>51750870509.520004</v>
      </c>
      <c r="T50" s="128">
        <f>I50*'Unit Conversions'!$B$7*'Unit Conversions'!$G$9/'Unit Conversions'!$G$8*BTU_per_TOE*10^3</f>
        <v>90358662794.40004</v>
      </c>
    </row>
    <row r="51" spans="1:22" x14ac:dyDescent="0.25">
      <c r="A51" s="98" t="s">
        <v>96</v>
      </c>
      <c r="B51" s="98" t="s">
        <v>124</v>
      </c>
      <c r="C51" s="99">
        <v>561.34</v>
      </c>
      <c r="D51" s="99">
        <v>539.75</v>
      </c>
      <c r="E51" s="99">
        <v>413.09</v>
      </c>
      <c r="F51" s="99">
        <v>365.21</v>
      </c>
      <c r="G51" s="99">
        <v>343.5</v>
      </c>
      <c r="H51" s="99">
        <v>366.19</v>
      </c>
      <c r="I51" s="99">
        <v>295.82</v>
      </c>
      <c r="L51" s="98" t="s">
        <v>96</v>
      </c>
      <c r="M51" s="98" t="s">
        <v>124</v>
      </c>
      <c r="N51" s="128">
        <f>C51*'Unit Conversions'!$B$7*'Unit Conversions'!$G$9/'Unit Conversions'!$G$8*BTU_per_TOE*10^3</f>
        <v>23055423533185.684</v>
      </c>
      <c r="O51" s="128">
        <f>D51*'Unit Conversions'!$B$7*'Unit Conversions'!$G$9/'Unit Conversions'!$G$8*BTU_per_TOE*10^3</f>
        <v>22168676474217.004</v>
      </c>
      <c r="P51" s="128">
        <f>E51*'Unit Conversions'!$B$7*'Unit Conversions'!$G$9/'Unit Conversions'!$G$8*BTU_per_TOE*10^3</f>
        <v>16966481824426.682</v>
      </c>
      <c r="Q51" s="128">
        <f>F51*'Unit Conversions'!$B$7*'Unit Conversions'!$G$9/'Unit Conversions'!$G$8*BTU_per_TOE*10^3</f>
        <v>14999948745064.92</v>
      </c>
      <c r="R51" s="128">
        <f>G51*'Unit Conversions'!$B$7*'Unit Conversions'!$G$9/'Unit Conversions'!$G$8*BTU_per_TOE*10^3</f>
        <v>14108273031762.002</v>
      </c>
      <c r="S51" s="128">
        <f>H51*'Unit Conversions'!$B$7*'Unit Conversions'!$G$9/'Unit Conversions'!$G$8*BTU_per_TOE*10^3</f>
        <v>15040199422127.883</v>
      </c>
      <c r="T51" s="128">
        <f>I51*'Unit Conversions'!$B$7*'Unit Conversions'!$G$9/'Unit Conversions'!$G$8*BTU_per_TOE*10^3</f>
        <v>12149954376290.641</v>
      </c>
    </row>
    <row r="52" spans="1:22" x14ac:dyDescent="0.25">
      <c r="A52" s="98" t="s">
        <v>98</v>
      </c>
      <c r="B52" s="98" t="s">
        <v>89</v>
      </c>
      <c r="C52" s="99">
        <v>2370.88</v>
      </c>
      <c r="D52" s="99">
        <v>2429.2600000000002</v>
      </c>
      <c r="E52" s="99">
        <v>2538.31</v>
      </c>
      <c r="F52" s="99">
        <v>2630.8</v>
      </c>
      <c r="G52" s="99">
        <v>2692.69</v>
      </c>
      <c r="H52" s="99">
        <v>2725.85</v>
      </c>
      <c r="I52" s="99">
        <v>2650.65</v>
      </c>
      <c r="L52" s="98" t="s">
        <v>98</v>
      </c>
      <c r="M52" s="98" t="s">
        <v>89</v>
      </c>
      <c r="N52" s="128">
        <f>C52*'Unit Conversions'!$B$7*'Unit Conversions'!$G$9/'Unit Conversions'!$G$8*BTU_per_TOE*10^3</f>
        <v>97377066566357.781</v>
      </c>
      <c r="O52" s="128">
        <f>D52*'Unit Conversions'!$B$7*'Unit Conversions'!$G$9/'Unit Conversions'!$G$8*BTU_per_TOE*10^3</f>
        <v>99774856899965.547</v>
      </c>
      <c r="P52" s="128">
        <f>E52*'Unit Conversions'!$B$7*'Unit Conversions'!$G$9/'Unit Conversions'!$G$8*BTU_per_TOE*10^3</f>
        <v>104253771526206.13</v>
      </c>
      <c r="Q52" s="128">
        <f>F52*'Unit Conversions'!$B$7*'Unit Conversions'!$G$9/'Unit Conversions'!$G$8*BTU_per_TOE*10^3</f>
        <v>108052531854321.61</v>
      </c>
      <c r="R52" s="128">
        <f>G52*'Unit Conversions'!$B$7*'Unit Conversions'!$G$9/'Unit Conversions'!$G$8*BTU_per_TOE*10^3</f>
        <v>110594485327205.89</v>
      </c>
      <c r="S52" s="128">
        <f>H52*'Unit Conversions'!$B$7*'Unit Conversions'!$G$9/'Unit Conversions'!$G$8*BTU_per_TOE*10^3</f>
        <v>111956436808234.2</v>
      </c>
      <c r="T52" s="128">
        <f>I52*'Unit Conversions'!$B$7*'Unit Conversions'!$G$9/'Unit Conversions'!$G$8*BTU_per_TOE*10^3</f>
        <v>108867813425443.83</v>
      </c>
    </row>
    <row r="53" spans="1:22" x14ac:dyDescent="0.25">
      <c r="A53" s="97">
        <v>2</v>
      </c>
      <c r="B53" s="98" t="s">
        <v>125</v>
      </c>
      <c r="C53" s="99">
        <v>615.64</v>
      </c>
      <c r="D53" s="99">
        <v>683.59</v>
      </c>
      <c r="E53" s="99">
        <v>617.30999999999995</v>
      </c>
      <c r="F53" s="99">
        <v>429.24</v>
      </c>
      <c r="G53" s="99">
        <v>574.92999999999995</v>
      </c>
      <c r="H53" s="99">
        <v>629.84</v>
      </c>
      <c r="I53" s="99">
        <v>607.09</v>
      </c>
      <c r="L53" s="97">
        <v>2</v>
      </c>
      <c r="M53" s="98" t="s">
        <v>125</v>
      </c>
      <c r="N53" s="128">
        <f>C53*'Unit Conversions'!$B$7*'Unit Conversions'!$G$9/'Unit Conversions'!$G$8*BTU_per_TOE*10^3</f>
        <v>25285639619429.281</v>
      </c>
      <c r="O53" s="128">
        <f>D53*'Unit Conversions'!$B$7*'Unit Conversions'!$G$9/'Unit Conversions'!$G$8*BTU_per_TOE*10^3</f>
        <v>28076490136192.684</v>
      </c>
      <c r="P53" s="128">
        <f>E53*'Unit Conversions'!$B$7*'Unit Conversions'!$G$9/'Unit Conversions'!$G$8*BTU_per_TOE*10^3</f>
        <v>25354230058914.121</v>
      </c>
      <c r="Q53" s="128">
        <f>F53*'Unit Conversions'!$B$7*'Unit Conversions'!$G$9/'Unit Conversions'!$G$8*BTU_per_TOE*10^3</f>
        <v>17629796553576.48</v>
      </c>
      <c r="R53" s="128">
        <f>G53*'Unit Conversions'!$B$7*'Unit Conversions'!$G$9/'Unit Conversions'!$G$8*BTU_per_TOE*10^3</f>
        <v>23613593636538.355</v>
      </c>
      <c r="S53" s="128">
        <f>H53*'Unit Conversions'!$B$7*'Unit Conversions'!$G$9/'Unit Conversions'!$G$8*BTU_per_TOE*10^3</f>
        <v>25868863715647.684</v>
      </c>
      <c r="T53" s="128">
        <f>I53*'Unit Conversions'!$B$7*'Unit Conversions'!$G$9/'Unit Conversions'!$G$8*BTU_per_TOE*10^3</f>
        <v>24934472998114.684</v>
      </c>
      <c r="V53" t="s">
        <v>21</v>
      </c>
    </row>
    <row r="54" spans="1:22" x14ac:dyDescent="0.25">
      <c r="A54" s="97">
        <v>3</v>
      </c>
      <c r="B54" s="98" t="s">
        <v>90</v>
      </c>
      <c r="C54" s="99">
        <v>165.78</v>
      </c>
      <c r="D54" s="99">
        <v>168.2</v>
      </c>
      <c r="E54" s="99">
        <v>214.34</v>
      </c>
      <c r="F54" s="99">
        <v>204.42</v>
      </c>
      <c r="G54" s="99">
        <v>197.23</v>
      </c>
      <c r="H54" s="99">
        <v>223.94</v>
      </c>
      <c r="I54" s="99">
        <v>208.25</v>
      </c>
      <c r="L54" s="97">
        <v>3</v>
      </c>
      <c r="M54" s="98" t="s">
        <v>90</v>
      </c>
      <c r="N54" s="128">
        <f>C54*'Unit Conversions'!$B$7*'Unit Conversions'!$G$9/'Unit Conversions'!$G$8*BTU_per_TOE*10^3</f>
        <v>6808935962752.5605</v>
      </c>
      <c r="O54" s="128">
        <f>D54*'Unit Conversions'!$B$7*'Unit Conversions'!$G$9/'Unit Conversions'!$G$8*BTU_per_TOE*10^3</f>
        <v>6908330491826.3994</v>
      </c>
      <c r="P54" s="128">
        <f>E54*'Unit Conversions'!$B$7*'Unit Conversions'!$G$9/'Unit Conversions'!$G$8*BTU_per_TOE*10^3</f>
        <v>8803398083341.6797</v>
      </c>
      <c r="Q54" s="128">
        <f>F54*'Unit Conversions'!$B$7*'Unit Conversions'!$G$9/'Unit Conversions'!$G$8*BTU_per_TOE*10^3</f>
        <v>8395962658377.8408</v>
      </c>
      <c r="R54" s="128">
        <f>G54*'Unit Conversions'!$B$7*'Unit Conversions'!$G$9/'Unit Conversions'!$G$8*BTU_per_TOE*10^3</f>
        <v>8100654119517.9619</v>
      </c>
      <c r="S54" s="128">
        <f>H54*'Unit Conversions'!$B$7*'Unit Conversions'!$G$9/'Unit Conversions'!$G$8*BTU_per_TOE*10^3</f>
        <v>9197690430080.8809</v>
      </c>
      <c r="T54" s="128">
        <f>I54*'Unit Conversions'!$B$7*'Unit Conversions'!$G$9/'Unit Conversions'!$G$8*BTU_per_TOE*10^3</f>
        <v>8553268875879.001</v>
      </c>
    </row>
    <row r="55" spans="1:22" x14ac:dyDescent="0.25">
      <c r="A55" s="97">
        <v>4</v>
      </c>
      <c r="B55" s="98" t="s">
        <v>126</v>
      </c>
      <c r="C55" s="99">
        <v>1365.86</v>
      </c>
      <c r="D55" s="99">
        <v>1180.72</v>
      </c>
      <c r="E55" s="99">
        <v>1073.28</v>
      </c>
      <c r="F55" s="99">
        <v>873.12</v>
      </c>
      <c r="G55" s="99">
        <v>998.18</v>
      </c>
      <c r="H55" s="99">
        <v>1183.75</v>
      </c>
      <c r="I55" s="99">
        <v>1223.98</v>
      </c>
      <c r="L55" s="97">
        <v>4</v>
      </c>
      <c r="M55" s="98" t="s">
        <v>126</v>
      </c>
      <c r="N55" s="128">
        <f>C55*'Unit Conversions'!$B$7*'Unit Conversions'!$G$9/'Unit Conversions'!$G$8*BTU_per_TOE*10^3</f>
        <v>56098765074708.727</v>
      </c>
      <c r="O55" s="128">
        <f>D55*'Unit Conversions'!$B$7*'Unit Conversions'!$G$9/'Unit Conversions'!$G$8*BTU_per_TOE*10^3</f>
        <v>48494672879365.445</v>
      </c>
      <c r="P55" s="128">
        <f>E55*'Unit Conversions'!$B$7*'Unit Conversions'!$G$9/'Unit Conversions'!$G$8*BTU_per_TOE*10^3</f>
        <v>44081884365442.555</v>
      </c>
      <c r="Q55" s="128">
        <f>F55*'Unit Conversions'!$B$7*'Unit Conversions'!$G$9/'Unit Conversions'!$G$8*BTU_per_TOE*10^3</f>
        <v>35860888935930.25</v>
      </c>
      <c r="R55" s="128">
        <f>G55*'Unit Conversions'!$B$7*'Unit Conversions'!$G$9/'Unit Conversions'!$G$8*BTU_per_TOE*10^3</f>
        <v>40997368194597.359</v>
      </c>
      <c r="S55" s="128">
        <f>H55*'Unit Conversions'!$B$7*'Unit Conversions'!$G$9/'Unit Conversions'!$G$8*BTU_per_TOE*10^3</f>
        <v>48619121401305.008</v>
      </c>
      <c r="T55" s="128">
        <f>I55*'Unit Conversions'!$B$7*'Unit Conversions'!$G$9/'Unit Conversions'!$G$8*BTU_per_TOE*10^3</f>
        <v>50271452766858.969</v>
      </c>
      <c r="V55" t="s">
        <v>56</v>
      </c>
    </row>
    <row r="56" spans="1:22" x14ac:dyDescent="0.25">
      <c r="A56" s="97">
        <v>5</v>
      </c>
      <c r="B56" s="98" t="s">
        <v>127</v>
      </c>
      <c r="C56" s="99">
        <v>1440.04</v>
      </c>
      <c r="D56" s="99">
        <v>1649.15</v>
      </c>
      <c r="E56" s="99">
        <v>1627.59</v>
      </c>
      <c r="F56" s="99">
        <v>686.93</v>
      </c>
      <c r="G56" s="99">
        <v>793.77</v>
      </c>
      <c r="H56" s="99">
        <v>1095.58</v>
      </c>
      <c r="I56" s="99">
        <v>1032.69</v>
      </c>
      <c r="L56" s="97">
        <v>5</v>
      </c>
      <c r="M56" s="98" t="s">
        <v>127</v>
      </c>
      <c r="N56" s="128">
        <f>C56*'Unit Conversions'!$B$7*'Unit Conversions'!$G$9/'Unit Conversions'!$G$8*BTU_per_TOE*10^3</f>
        <v>59145494895658.078</v>
      </c>
      <c r="O56" s="128">
        <f>D56*'Unit Conversions'!$B$7*'Unit Conversions'!$G$9/'Unit Conversions'!$G$8*BTU_per_TOE*10^3</f>
        <v>67734085794265.805</v>
      </c>
      <c r="P56" s="128">
        <f>E56*'Unit Conversions'!$B$7*'Unit Conversions'!$G$9/'Unit Conversions'!$G$8*BTU_per_TOE*10^3</f>
        <v>66848570898880.695</v>
      </c>
      <c r="Q56" s="128">
        <f>F56*'Unit Conversions'!$B$7*'Unit Conversions'!$G$9/'Unit Conversions'!$G$8*BTU_per_TOE*10^3</f>
        <v>28213671015162.359</v>
      </c>
      <c r="R56" s="128">
        <f>G56*'Unit Conversions'!$B$7*'Unit Conversions'!$G$9/'Unit Conversions'!$G$8*BTU_per_TOE*10^3</f>
        <v>32601816257414.043</v>
      </c>
      <c r="S56" s="128">
        <f>H56*'Unit Conversions'!$B$7*'Unit Conversions'!$G$9/'Unit Conversions'!$G$8*BTU_per_TOE*10^3</f>
        <v>44997792629222.172</v>
      </c>
      <c r="T56" s="128">
        <f>I56*'Unit Conversions'!$B$7*'Unit Conversions'!$G$9/'Unit Conversions'!$G$8*BTU_per_TOE*10^3</f>
        <v>42414767036885.898</v>
      </c>
    </row>
    <row r="57" spans="1:22" x14ac:dyDescent="0.25">
      <c r="A57" s="114" t="s">
        <v>86</v>
      </c>
      <c r="B57" s="98" t="s">
        <v>128</v>
      </c>
      <c r="C57" s="99">
        <v>239.08</v>
      </c>
      <c r="D57" s="99">
        <v>290.38</v>
      </c>
      <c r="E57" s="99">
        <v>263.02999999999997</v>
      </c>
      <c r="F57" s="99">
        <v>153.83000000000001</v>
      </c>
      <c r="G57" s="99">
        <v>162.06</v>
      </c>
      <c r="H57" s="99">
        <v>170.44</v>
      </c>
      <c r="I57" s="99">
        <v>159.03</v>
      </c>
      <c r="L57" s="114" t="s">
        <v>86</v>
      </c>
      <c r="M57" s="98" t="s">
        <v>128</v>
      </c>
      <c r="N57" s="128">
        <f>C57*'Unit Conversions'!$B$7*'Unit Conversions'!$G$9/'Unit Conversions'!$G$8*BTU_per_TOE*10^3</f>
        <v>9819522318584.1602</v>
      </c>
      <c r="O57" s="128">
        <f>D57*'Unit Conversions'!$B$7*'Unit Conversions'!$G$9/'Unit Conversions'!$G$8*BTU_per_TOE*10^3</f>
        <v>11926522046471.764</v>
      </c>
      <c r="P57" s="128">
        <f>E57*'Unit Conversions'!$B$7*'Unit Conversions'!$G$9/'Unit Conversions'!$G$8*BTU_per_TOE*10^3</f>
        <v>10803199579459.561</v>
      </c>
      <c r="Q57" s="128">
        <f>F57*'Unit Conversions'!$B$7*'Unit Conversions'!$G$9/'Unit Conversions'!$G$8*BTU_per_TOE*10^3</f>
        <v>6318124135301.1611</v>
      </c>
      <c r="R57" s="128">
        <f>G57*'Unit Conversions'!$B$7*'Unit Conversions'!$G$9/'Unit Conversions'!$G$8*BTU_per_TOE*10^3</f>
        <v>6656147678391.1211</v>
      </c>
      <c r="S57" s="128">
        <f>H57*'Unit Conversions'!$B$7*'Unit Conversions'!$G$9/'Unit Conversions'!$G$8*BTU_per_TOE*10^3</f>
        <v>7000332039398.8809</v>
      </c>
      <c r="T57" s="128">
        <f>I57*'Unit Conversions'!$B$7*'Unit Conversions'!$G$9/'Unit Conversions'!$G$8*BTU_per_TOE*10^3</f>
        <v>6531699156451.5605</v>
      </c>
      <c r="V57" t="s">
        <v>28</v>
      </c>
    </row>
    <row r="58" spans="1:22" x14ac:dyDescent="0.25">
      <c r="A58" s="98" t="s">
        <v>88</v>
      </c>
      <c r="B58" s="98" t="s">
        <v>129</v>
      </c>
      <c r="C58" s="99">
        <v>187.8</v>
      </c>
      <c r="D58" s="99">
        <v>156.22999999999999</v>
      </c>
      <c r="E58" s="99">
        <v>241.77</v>
      </c>
      <c r="F58" s="99">
        <v>46.33</v>
      </c>
      <c r="G58" s="99">
        <v>58.78</v>
      </c>
      <c r="H58" s="99">
        <v>46.02</v>
      </c>
      <c r="I58" s="99">
        <v>35.31</v>
      </c>
      <c r="L58" s="98" t="s">
        <v>88</v>
      </c>
      <c r="M58" s="98" t="s">
        <v>129</v>
      </c>
      <c r="N58" s="128">
        <f>C58*'Unit Conversions'!$B$7*'Unit Conversions'!$G$9/'Unit Conversions'!$G$8*BTU_per_TOE*10^3</f>
        <v>7713344033085.6006</v>
      </c>
      <c r="O58" s="128">
        <f>D58*'Unit Conversions'!$B$7*'Unit Conversions'!$G$9/'Unit Conversions'!$G$8*BTU_per_TOE*10^3</f>
        <v>6416697221985.96</v>
      </c>
      <c r="P58" s="128">
        <f>E58*'Unit Conversions'!$B$7*'Unit Conversions'!$G$9/'Unit Conversions'!$G$8*BTU_per_TOE*10^3</f>
        <v>9930006319910.041</v>
      </c>
      <c r="Q58" s="128">
        <f>F58*'Unit Conversions'!$B$7*'Unit Conversions'!$G$9/'Unit Conversions'!$G$8*BTU_per_TOE*10^3</f>
        <v>1902871294211.1604</v>
      </c>
      <c r="R58" s="128">
        <f>G58*'Unit Conversions'!$B$7*'Unit Conversions'!$G$9/'Unit Conversions'!$G$8*BTU_per_TOE*10^3</f>
        <v>2414219181388.5601</v>
      </c>
      <c r="S58" s="128">
        <f>H58*'Unit Conversions'!$B$7*'Unit Conversions'!$G$9/'Unit Conversions'!$G$8*BTU_per_TOE*10^3</f>
        <v>1890138937181.0403</v>
      </c>
      <c r="T58" s="128">
        <f>I58*'Unit Conversions'!$B$7*'Unit Conversions'!$G$9/'Unit Conversions'!$G$8*BTU_per_TOE*10^3</f>
        <v>1450256537850.1206</v>
      </c>
      <c r="V58" t="s">
        <v>72</v>
      </c>
    </row>
    <row r="59" spans="1:22" x14ac:dyDescent="0.25">
      <c r="A59" s="98" t="s">
        <v>96</v>
      </c>
      <c r="B59" s="98" t="s">
        <v>130</v>
      </c>
      <c r="C59" s="99">
        <v>211.56</v>
      </c>
      <c r="D59" s="99">
        <v>226.18</v>
      </c>
      <c r="E59" s="99">
        <v>213.02</v>
      </c>
      <c r="F59" s="99">
        <v>124.68</v>
      </c>
      <c r="G59" s="99">
        <v>148.69</v>
      </c>
      <c r="H59" s="99">
        <v>203.58</v>
      </c>
      <c r="I59" s="99">
        <v>158.74</v>
      </c>
      <c r="L59" s="98" t="s">
        <v>96</v>
      </c>
      <c r="M59" s="98" t="s">
        <v>130</v>
      </c>
      <c r="N59" s="128">
        <f>C59*'Unit Conversions'!$B$7*'Unit Conversions'!$G$9/'Unit Conversions'!$G$8*BTU_per_TOE*10^3</f>
        <v>8689217591265.1211</v>
      </c>
      <c r="O59" s="128">
        <f>D59*'Unit Conversions'!$B$7*'Unit Conversions'!$G$9/'Unit Conversions'!$G$8*BTU_per_TOE*10^3</f>
        <v>9289691977653.3613</v>
      </c>
      <c r="P59" s="128">
        <f>E59*'Unit Conversions'!$B$7*'Unit Conversions'!$G$9/'Unit Conversions'!$G$8*BTU_per_TOE*10^3</f>
        <v>8749182885665.041</v>
      </c>
      <c r="Q59" s="128">
        <f>F59*'Unit Conversions'!$B$7*'Unit Conversions'!$G$9/'Unit Conversions'!$G$8*BTU_per_TOE*10^3</f>
        <v>5120871853275.3604</v>
      </c>
      <c r="R59" s="128">
        <f>G59*'Unit Conversions'!$B$7*'Unit Conversions'!$G$9/'Unit Conversions'!$G$8*BTU_per_TOE*10^3</f>
        <v>6107013441317.8809</v>
      </c>
      <c r="S59" s="128">
        <f>H59*'Unit Conversions'!$B$7*'Unit Conversions'!$G$9/'Unit Conversions'!$G$8*BTU_per_TOE*10^3</f>
        <v>8361462078038.1621</v>
      </c>
      <c r="T59" s="128">
        <f>I59*'Unit Conversions'!$B$7*'Unit Conversions'!$G$9/'Unit Conversions'!$G$8*BTU_per_TOE*10^3</f>
        <v>6519788241810.4824</v>
      </c>
      <c r="V59" t="s">
        <v>6</v>
      </c>
    </row>
    <row r="60" spans="1:22" x14ac:dyDescent="0.25">
      <c r="A60" s="98" t="s">
        <v>98</v>
      </c>
      <c r="B60" s="98" t="s">
        <v>131</v>
      </c>
      <c r="C60" s="99">
        <v>17.07</v>
      </c>
      <c r="D60" s="99">
        <v>20.58</v>
      </c>
      <c r="E60" s="99">
        <v>62.09</v>
      </c>
      <c r="F60" s="99">
        <v>5.5</v>
      </c>
      <c r="G60" s="99">
        <v>8.1199999999999992</v>
      </c>
      <c r="H60" s="99">
        <v>8.48</v>
      </c>
      <c r="I60" s="99">
        <v>7.67</v>
      </c>
      <c r="L60" s="98" t="s">
        <v>98</v>
      </c>
      <c r="M60" s="98" t="s">
        <v>131</v>
      </c>
      <c r="N60" s="128">
        <f>C60*'Unit Conversions'!$B$7*'Unit Conversions'!$G$9/'Unit Conversions'!$G$8*BTU_per_TOE*10^3</f>
        <v>701101079045.64001</v>
      </c>
      <c r="O60" s="128">
        <f>D60*'Unit Conversions'!$B$7*'Unit Conversions'!$G$9/'Unit Conversions'!$G$8*BTU_per_TOE*10^3</f>
        <v>845264218322.16003</v>
      </c>
      <c r="P60" s="128">
        <f>E60*'Unit Conversions'!$B$7*'Unit Conversions'!$G$9/'Unit Conversions'!$G$8*BTU_per_TOE*10^3</f>
        <v>2550167896774.6807</v>
      </c>
      <c r="Q60" s="128">
        <f>F60*'Unit Conversions'!$B$7*'Unit Conversions'!$G$9/'Unit Conversions'!$G$8*BTU_per_TOE*10^3</f>
        <v>225896656986.00006</v>
      </c>
      <c r="R60" s="128">
        <f>G60*'Unit Conversions'!$B$7*'Unit Conversions'!$G$9/'Unit Conversions'!$G$8*BTU_per_TOE*10^3</f>
        <v>333505609950.23999</v>
      </c>
      <c r="S60" s="128">
        <f>H60*'Unit Conversions'!$B$7*'Unit Conversions'!$G$9/'Unit Conversions'!$G$8*BTU_per_TOE*10^3</f>
        <v>348291572952.96008</v>
      </c>
      <c r="T60" s="128">
        <f>I60*'Unit Conversions'!$B$7*'Unit Conversions'!$G$9/'Unit Conversions'!$G$8*BTU_per_TOE*10^3</f>
        <v>315023156196.84003</v>
      </c>
      <c r="V60" t="s">
        <v>72</v>
      </c>
    </row>
    <row r="61" spans="1:22" x14ac:dyDescent="0.25">
      <c r="A61" s="98" t="s">
        <v>100</v>
      </c>
      <c r="B61" s="98" t="s">
        <v>132</v>
      </c>
      <c r="C61" s="99">
        <v>135.41999999999999</v>
      </c>
      <c r="D61" s="99">
        <v>153.11000000000001</v>
      </c>
      <c r="E61" s="99">
        <v>183.2</v>
      </c>
      <c r="F61" s="99">
        <v>103.38</v>
      </c>
      <c r="G61" s="99">
        <v>103.27</v>
      </c>
      <c r="H61" s="99">
        <v>109.5</v>
      </c>
      <c r="I61" s="99">
        <v>110.17</v>
      </c>
      <c r="L61" s="98" t="s">
        <v>100</v>
      </c>
      <c r="M61" s="98" t="s">
        <v>132</v>
      </c>
      <c r="N61" s="128">
        <f>C61*'Unit Conversions'!$B$7*'Unit Conversions'!$G$9/'Unit Conversions'!$G$8*BTU_per_TOE*10^3</f>
        <v>5561986416189.8398</v>
      </c>
      <c r="O61" s="128">
        <f>D61*'Unit Conversions'!$B$7*'Unit Conversions'!$G$9/'Unit Conversions'!$G$8*BTU_per_TOE*10^3</f>
        <v>6288552209295.7217</v>
      </c>
      <c r="P61" s="128">
        <f>E61*'Unit Conversions'!$B$7*'Unit Conversions'!$G$9/'Unit Conversions'!$G$8*BTU_per_TOE*10^3</f>
        <v>7524412283606.4004</v>
      </c>
      <c r="Q61" s="128">
        <f>F61*'Unit Conversions'!$B$7*'Unit Conversions'!$G$9/'Unit Conversions'!$G$8*BTU_per_TOE*10^3</f>
        <v>4246035708947.7603</v>
      </c>
      <c r="R61" s="128">
        <f>G61*'Unit Conversions'!$B$7*'Unit Conversions'!$G$9/'Unit Conversions'!$G$8*BTU_per_TOE*10^3</f>
        <v>4241517775808.04</v>
      </c>
      <c r="S61" s="128">
        <f>H61*'Unit Conversions'!$B$7*'Unit Conversions'!$G$9/'Unit Conversions'!$G$8*BTU_per_TOE*10^3</f>
        <v>4497397079994</v>
      </c>
      <c r="T61" s="128">
        <f>I61*'Unit Conversions'!$B$7*'Unit Conversions'!$G$9/'Unit Conversions'!$G$8*BTU_per_TOE*10^3</f>
        <v>4524915400026.8408</v>
      </c>
      <c r="V61" t="s">
        <v>7</v>
      </c>
    </row>
    <row r="62" spans="1:22" x14ac:dyDescent="0.25">
      <c r="A62" s="98" t="s">
        <v>102</v>
      </c>
      <c r="B62" s="98" t="s">
        <v>133</v>
      </c>
      <c r="C62" s="99">
        <v>15.43</v>
      </c>
      <c r="D62" s="99">
        <v>20.83</v>
      </c>
      <c r="E62" s="99">
        <v>26.37</v>
      </c>
      <c r="F62" s="99">
        <v>28.19</v>
      </c>
      <c r="G62" s="99">
        <v>19.190000000000001</v>
      </c>
      <c r="H62" s="99">
        <v>17.760000000000002</v>
      </c>
      <c r="I62" s="99">
        <v>24.33</v>
      </c>
      <c r="L62" s="98" t="s">
        <v>102</v>
      </c>
      <c r="M62" s="98" t="s">
        <v>133</v>
      </c>
      <c r="N62" s="128">
        <f>C62*'Unit Conversions'!$B$7*'Unit Conversions'!$G$9/'Unit Conversions'!$G$8*BTU_per_TOE*10^3</f>
        <v>633742803144.36011</v>
      </c>
      <c r="O62" s="128">
        <f>D62*'Unit Conversions'!$B$7*'Unit Conversions'!$G$9/'Unit Conversions'!$G$8*BTU_per_TOE*10^3</f>
        <v>855532248185.16003</v>
      </c>
      <c r="P62" s="128">
        <f>E62*'Unit Conversions'!$B$7*'Unit Conversions'!$G$9/'Unit Conversions'!$G$8*BTU_per_TOE*10^3</f>
        <v>1083071789949.2402</v>
      </c>
      <c r="Q62" s="128">
        <f>F62*'Unit Conversions'!$B$7*'Unit Conversions'!$G$9/'Unit Conversions'!$G$8*BTU_per_TOE*10^3</f>
        <v>1157823047351.8801</v>
      </c>
      <c r="R62" s="128">
        <f>G62*'Unit Conversions'!$B$7*'Unit Conversions'!$G$9/'Unit Conversions'!$G$8*BTU_per_TOE*10^3</f>
        <v>788173972283.88013</v>
      </c>
      <c r="S62" s="128">
        <f>H62*'Unit Conversions'!$B$7*'Unit Conversions'!$G$9/'Unit Conversions'!$G$8*BTU_per_TOE*10^3</f>
        <v>729440841467.52014</v>
      </c>
      <c r="T62" s="128">
        <f>I62*'Unit Conversions'!$B$7*'Unit Conversions'!$G$9/'Unit Conversions'!$G$8*BTU_per_TOE*10^3</f>
        <v>999284666267.16016</v>
      </c>
      <c r="V62" t="s">
        <v>72</v>
      </c>
    </row>
    <row r="63" spans="1:22" x14ac:dyDescent="0.25">
      <c r="A63" s="98" t="s">
        <v>104</v>
      </c>
      <c r="B63" s="98" t="s">
        <v>134</v>
      </c>
      <c r="C63" s="99">
        <v>357.37</v>
      </c>
      <c r="D63" s="99">
        <v>418.62</v>
      </c>
      <c r="E63" s="99">
        <v>316.08</v>
      </c>
      <c r="F63" s="99">
        <v>68.319999999999993</v>
      </c>
      <c r="G63" s="99">
        <v>135.63</v>
      </c>
      <c r="H63" s="99">
        <v>298.62</v>
      </c>
      <c r="I63" s="99">
        <v>317.14999999999998</v>
      </c>
      <c r="L63" s="98" t="s">
        <v>104</v>
      </c>
      <c r="M63" s="98" t="s">
        <v>134</v>
      </c>
      <c r="N63" s="128">
        <f>C63*'Unit Conversions'!$B$7*'Unit Conversions'!$G$9/'Unit Conversions'!$G$8*BTU_per_TOE*10^3</f>
        <v>14677943328561.242</v>
      </c>
      <c r="O63" s="128">
        <f>D63*'Unit Conversions'!$B$7*'Unit Conversions'!$G$9/'Unit Conversions'!$G$8*BTU_per_TOE*10^3</f>
        <v>17193610644996.242</v>
      </c>
      <c r="P63" s="128">
        <f>E63*'Unit Conversions'!$B$7*'Unit Conversions'!$G$9/'Unit Conversions'!$G$8*BTU_per_TOE*10^3</f>
        <v>12982075516388.162</v>
      </c>
      <c r="Q63" s="128">
        <f>F63*'Unit Conversions'!$B$7*'Unit Conversions'!$G$9/'Unit Conversions'!$G$8*BTU_per_TOE*10^3</f>
        <v>2806047200960.6406</v>
      </c>
      <c r="R63" s="128">
        <f>G63*'Unit Conversions'!$B$7*'Unit Conversions'!$G$9/'Unit Conversions'!$G$8*BTU_per_TOE*10^3</f>
        <v>5570611561274.7598</v>
      </c>
      <c r="S63" s="128">
        <f>H63*'Unit Conversions'!$B$7*'Unit Conversions'!$G$9/'Unit Conversions'!$G$8*BTU_per_TOE*10^3</f>
        <v>12264956310756.24</v>
      </c>
      <c r="T63" s="128">
        <f>I63*'Unit Conversions'!$B$7*'Unit Conversions'!$G$9/'Unit Conversions'!$G$8*BTU_per_TOE*10^3</f>
        <v>13026022684201.803</v>
      </c>
      <c r="V63" t="s">
        <v>72</v>
      </c>
    </row>
    <row r="64" spans="1:22" x14ac:dyDescent="0.25">
      <c r="A64" s="98" t="s">
        <v>135</v>
      </c>
      <c r="B64" s="98" t="s">
        <v>136</v>
      </c>
      <c r="C64" s="99">
        <v>35.159999999999997</v>
      </c>
      <c r="D64" s="99">
        <v>38.619999999999997</v>
      </c>
      <c r="E64" s="99">
        <v>54.17</v>
      </c>
      <c r="F64" s="99">
        <v>26.48</v>
      </c>
      <c r="G64" s="99">
        <v>18.38</v>
      </c>
      <c r="H64" s="99">
        <v>24.08</v>
      </c>
      <c r="I64" s="99">
        <v>14.9</v>
      </c>
      <c r="L64" s="98" t="s">
        <v>135</v>
      </c>
      <c r="M64" s="98" t="s">
        <v>136</v>
      </c>
      <c r="N64" s="128">
        <f>C64*'Unit Conversions'!$B$7*'Unit Conversions'!$G$9/'Unit Conversions'!$G$8*BTU_per_TOE*10^3</f>
        <v>1444095719932.3203</v>
      </c>
      <c r="O64" s="128">
        <f>D64*'Unit Conversions'!$B$7*'Unit Conversions'!$G$9/'Unit Conversions'!$G$8*BTU_per_TOE*10^3</f>
        <v>1586205253236.2402</v>
      </c>
      <c r="P64" s="128">
        <f>E64*'Unit Conversions'!$B$7*'Unit Conversions'!$G$9/'Unit Conversions'!$G$8*BTU_per_TOE*10^3</f>
        <v>2224876710714.8403</v>
      </c>
      <c r="Q64" s="128">
        <f>F64*'Unit Conversions'!$B$7*'Unit Conversions'!$G$9/'Unit Conversions'!$G$8*BTU_per_TOE*10^3</f>
        <v>1087589723088.9602</v>
      </c>
      <c r="R64" s="128">
        <f>G64*'Unit Conversions'!$B$7*'Unit Conversions'!$G$9/'Unit Conversions'!$G$8*BTU_per_TOE*10^3</f>
        <v>754905555527.76001</v>
      </c>
      <c r="S64" s="128">
        <f>H64*'Unit Conversions'!$B$7*'Unit Conversions'!$G$9/'Unit Conversions'!$G$8*BTU_per_TOE*10^3</f>
        <v>989016636404.15991</v>
      </c>
      <c r="T64" s="128">
        <f>I64*'Unit Conversions'!$B$7*'Unit Conversions'!$G$9/'Unit Conversions'!$G$8*BTU_per_TOE*10^3</f>
        <v>611974579834.80017</v>
      </c>
      <c r="V64" t="s">
        <v>72</v>
      </c>
    </row>
    <row r="65" spans="1:22" x14ac:dyDescent="0.25">
      <c r="A65" s="98" t="s">
        <v>137</v>
      </c>
      <c r="B65" s="98" t="s">
        <v>99</v>
      </c>
      <c r="C65" s="99">
        <v>106.08</v>
      </c>
      <c r="D65" s="99">
        <v>200.29</v>
      </c>
      <c r="E65" s="99">
        <v>137.56</v>
      </c>
      <c r="F65" s="99">
        <v>70.08</v>
      </c>
      <c r="G65" s="99">
        <v>77.91</v>
      </c>
      <c r="H65" s="99">
        <v>137.44999999999999</v>
      </c>
      <c r="I65" s="99">
        <v>143.68</v>
      </c>
      <c r="L65" s="98" t="s">
        <v>137</v>
      </c>
      <c r="M65" s="98" t="s">
        <v>99</v>
      </c>
      <c r="N65" s="128">
        <f>C65*'Unit Conversions'!$B$7*'Unit Conversions'!$G$9/'Unit Conversions'!$G$8*BTU_per_TOE*10^3</f>
        <v>4356930431468.1606</v>
      </c>
      <c r="O65" s="128">
        <f>D65*'Unit Conversions'!$B$7*'Unit Conversions'!$G$9/'Unit Conversions'!$G$8*BTU_per_TOE*10^3</f>
        <v>8226334805041.0801</v>
      </c>
      <c r="P65" s="128">
        <f>E65*'Unit Conversions'!$B$7*'Unit Conversions'!$G$9/'Unit Conversions'!$G$8*BTU_per_TOE*10^3</f>
        <v>5649880751817.1191</v>
      </c>
      <c r="Q65" s="128">
        <f>F65*'Unit Conversions'!$B$7*'Unit Conversions'!$G$9/'Unit Conversions'!$G$8*BTU_per_TOE*10^3</f>
        <v>2878334131196.1606</v>
      </c>
      <c r="R65" s="128">
        <f>G65*'Unit Conversions'!$B$7*'Unit Conversions'!$G$9/'Unit Conversions'!$G$8*BTU_per_TOE*10^3</f>
        <v>3199928826505.3203</v>
      </c>
      <c r="S65" s="128">
        <f>H65*'Unit Conversions'!$B$7*'Unit Conversions'!$G$9/'Unit Conversions'!$G$8*BTU_per_TOE*10^3</f>
        <v>5645362818677.4004</v>
      </c>
      <c r="T65" s="128">
        <f>I65*'Unit Conversions'!$B$7*'Unit Conversions'!$G$9/'Unit Conversions'!$G$8*BTU_per_TOE*10^3</f>
        <v>5901242122863.3613</v>
      </c>
      <c r="V65" t="s">
        <v>72</v>
      </c>
    </row>
    <row r="66" spans="1:22" x14ac:dyDescent="0.25">
      <c r="A66" s="98" t="s">
        <v>138</v>
      </c>
      <c r="B66" s="98" t="s">
        <v>139</v>
      </c>
      <c r="C66" s="99">
        <v>7.62</v>
      </c>
      <c r="D66" s="99">
        <v>10.06</v>
      </c>
      <c r="E66" s="99">
        <v>8.6199999999999992</v>
      </c>
      <c r="F66" s="99">
        <v>14.83</v>
      </c>
      <c r="G66" s="99">
        <v>5.95</v>
      </c>
      <c r="H66" s="99">
        <v>6.62</v>
      </c>
      <c r="I66" s="99">
        <v>5.61</v>
      </c>
      <c r="L66" s="98" t="s">
        <v>138</v>
      </c>
      <c r="M66" s="98" t="s">
        <v>139</v>
      </c>
      <c r="N66" s="128">
        <f>C66*'Unit Conversions'!$B$7*'Unit Conversions'!$G$9/'Unit Conversions'!$G$8*BTU_per_TOE*10^3</f>
        <v>312969550224.24005</v>
      </c>
      <c r="O66" s="128">
        <f>D66*'Unit Conversions'!$B$7*'Unit Conversions'!$G$9/'Unit Conversions'!$G$8*BTU_per_TOE*10^3</f>
        <v>413185521687.12006</v>
      </c>
      <c r="P66" s="128">
        <f>E66*'Unit Conversions'!$B$7*'Unit Conversions'!$G$9/'Unit Conversions'!$G$8*BTU_per_TOE*10^3</f>
        <v>354041669676.24005</v>
      </c>
      <c r="Q66" s="128">
        <f>F66*'Unit Conversions'!$B$7*'Unit Conversions'!$G$9/'Unit Conversions'!$G$8*BTU_per_TOE*10^3</f>
        <v>609099531473.16016</v>
      </c>
      <c r="R66" s="128">
        <f>G66*'Unit Conversions'!$B$7*'Unit Conversions'!$G$9/'Unit Conversions'!$G$8*BTU_per_TOE*10^3</f>
        <v>244379110739.40005</v>
      </c>
      <c r="S66" s="128">
        <f>H66*'Unit Conversions'!$B$7*'Unit Conversions'!$G$9/'Unit Conversions'!$G$8*BTU_per_TOE*10^3</f>
        <v>271897430772.24005</v>
      </c>
      <c r="T66" s="128">
        <f>I66*'Unit Conversions'!$B$7*'Unit Conversions'!$G$9/'Unit Conversions'!$G$8*BTU_per_TOE*10^3</f>
        <v>230414590125.72006</v>
      </c>
      <c r="V66" t="s">
        <v>7</v>
      </c>
    </row>
    <row r="67" spans="1:22" x14ac:dyDescent="0.25">
      <c r="A67" s="98" t="s">
        <v>140</v>
      </c>
      <c r="B67" s="98" t="s">
        <v>105</v>
      </c>
      <c r="C67" s="99">
        <v>127.45</v>
      </c>
      <c r="D67" s="99">
        <v>114.24</v>
      </c>
      <c r="E67" s="99">
        <v>121.67</v>
      </c>
      <c r="F67" s="99">
        <v>45.3</v>
      </c>
      <c r="G67" s="99">
        <v>55.81</v>
      </c>
      <c r="H67" s="99">
        <v>73.02</v>
      </c>
      <c r="I67" s="99">
        <v>56.1</v>
      </c>
      <c r="L67" s="98" t="s">
        <v>140</v>
      </c>
      <c r="M67" s="98" t="s">
        <v>105</v>
      </c>
      <c r="N67" s="128">
        <f>C67*'Unit Conversions'!$B$7*'Unit Conversions'!$G$9/'Unit Conversions'!$G$8*BTU_per_TOE*10^3</f>
        <v>5234641624157.3994</v>
      </c>
      <c r="O67" s="128">
        <f>D67*'Unit Conversions'!$B$7*'Unit Conversions'!$G$9/'Unit Conversions'!$G$8*BTU_per_TOE*10^3</f>
        <v>4692078926196.4805</v>
      </c>
      <c r="P67" s="128">
        <f>E67*'Unit Conversions'!$B$7*'Unit Conversions'!$G$9/'Unit Conversions'!$G$8*BTU_per_TOE*10^3</f>
        <v>4997244773724.8398</v>
      </c>
      <c r="Q67" s="128">
        <f>F67*'Unit Conversions'!$B$7*'Unit Conversions'!$G$9/'Unit Conversions'!$G$8*BTU_per_TOE*10^3</f>
        <v>1860567011175.6001</v>
      </c>
      <c r="R67" s="128">
        <f>G67*'Unit Conversions'!$B$7*'Unit Conversions'!$G$9/'Unit Conversions'!$G$8*BTU_per_TOE*10^3</f>
        <v>2292234986616.1201</v>
      </c>
      <c r="S67" s="128">
        <f>H67*'Unit Conversions'!$B$7*'Unit Conversions'!$G$9/'Unit Conversions'!$G$8*BTU_per_TOE*10^3</f>
        <v>2999086162385.04</v>
      </c>
      <c r="T67" s="128">
        <f>I67*'Unit Conversions'!$B$7*'Unit Conversions'!$G$9/'Unit Conversions'!$G$8*BTU_per_TOE*10^3</f>
        <v>2304145901257.2002</v>
      </c>
      <c r="V67" t="s">
        <v>72</v>
      </c>
    </row>
    <row r="68" spans="1:22" x14ac:dyDescent="0.25">
      <c r="A68" s="97">
        <v>6</v>
      </c>
      <c r="B68" s="98" t="s">
        <v>106</v>
      </c>
      <c r="C68" s="99">
        <v>48703.92</v>
      </c>
      <c r="D68" s="99">
        <v>53207.8</v>
      </c>
      <c r="E68" s="99">
        <v>58021.31</v>
      </c>
      <c r="F68" s="99">
        <v>61464.81</v>
      </c>
      <c r="G68" s="99">
        <v>60402.94</v>
      </c>
      <c r="H68" s="99">
        <v>63771.88</v>
      </c>
      <c r="I68" s="99">
        <v>65089.36</v>
      </c>
      <c r="L68" s="97">
        <v>6</v>
      </c>
      <c r="M68" s="98" t="s">
        <v>106</v>
      </c>
      <c r="N68" s="128">
        <f>C68*'Unit Conversions'!$B$7*'Unit Conversions'!$G$9/'Unit Conversions'!$G$8*BTU_per_TOE*10^3</f>
        <v>2000373220020651.8</v>
      </c>
      <c r="O68" s="128">
        <f>D68*'Unit Conversions'!$B$7*'Unit Conversions'!$G$9/'Unit Conversions'!$G$8*BTU_per_TOE*10^3</f>
        <v>2185357117378126</v>
      </c>
      <c r="P68" s="128">
        <f>E68*'Unit Conversions'!$B$7*'Unit Conversions'!$G$9/'Unit Conversions'!$G$8*BTU_per_TOE*10^3</f>
        <v>2383058175081522.5</v>
      </c>
      <c r="Q68" s="128">
        <f>F68*'Unit Conversions'!$B$7*'Unit Conversions'!$G$9/'Unit Conversions'!$G$8*BTU_per_TOE*10^3</f>
        <v>2524490018414484</v>
      </c>
      <c r="R68" s="128">
        <f>G68*'Unit Conversions'!$B$7*'Unit Conversions'!$G$9/'Unit Conversions'!$G$8*BTU_per_TOE*10^3</f>
        <v>2480876766931989.5</v>
      </c>
      <c r="S68" s="128">
        <f>H68*'Unit Conversions'!$B$7*'Unit Conversions'!$G$9/'Unit Conversions'!$G$8*BTU_per_TOE*10^3</f>
        <v>2619246273038610.5</v>
      </c>
      <c r="T68" s="128">
        <f>I68*'Unit Conversions'!$B$7*'Unit Conversions'!$G$9/'Unit Conversions'!$G$8*BTU_per_TOE*10^3</f>
        <v>2673357968974231.5</v>
      </c>
      <c r="V68" t="s">
        <v>72</v>
      </c>
    </row>
    <row r="69" spans="1:22" x14ac:dyDescent="0.25">
      <c r="A69" s="97">
        <v>7</v>
      </c>
      <c r="B69" s="98" t="s">
        <v>141</v>
      </c>
      <c r="C69" s="99">
        <v>2170</v>
      </c>
      <c r="D69" s="99">
        <v>2262</v>
      </c>
      <c r="E69" s="99">
        <v>2319.63</v>
      </c>
      <c r="F69" s="99">
        <v>1425.67</v>
      </c>
      <c r="G69" s="99">
        <v>1748.39</v>
      </c>
      <c r="H69" s="99">
        <v>1922.1</v>
      </c>
      <c r="I69" s="99">
        <v>2161.29</v>
      </c>
      <c r="L69" s="97">
        <v>7</v>
      </c>
      <c r="M69" s="98" t="s">
        <v>141</v>
      </c>
      <c r="N69" s="128">
        <f>C69*'Unit Conversions'!$B$7*'Unit Conversions'!$G$9/'Unit Conversions'!$G$8*BTU_per_TOE*10^3</f>
        <v>89126499210840</v>
      </c>
      <c r="O69" s="128">
        <f>D69*'Unit Conversions'!$B$7*'Unit Conversions'!$G$9/'Unit Conversions'!$G$8*BTU_per_TOE*10^3</f>
        <v>92905134200424.016</v>
      </c>
      <c r="P69" s="128">
        <f>E69*'Unit Conversions'!$B$7*'Unit Conversions'!$G$9/'Unit Conversions'!$G$8*BTU_per_TOE*10^3</f>
        <v>95272120444442.766</v>
      </c>
      <c r="Q69" s="128">
        <f>F69*'Unit Conversions'!$B$7*'Unit Conversions'!$G$9/'Unit Conversions'!$G$8*BTU_per_TOE*10^3</f>
        <v>58555288539132.844</v>
      </c>
      <c r="R69" s="128">
        <f>G69*'Unit Conversions'!$B$7*'Unit Conversions'!$G$9/'Unit Conversions'!$G$8*BTU_per_TOE*10^3</f>
        <v>71810082928682.297</v>
      </c>
      <c r="S69" s="128">
        <f>H69*'Unit Conversions'!$B$7*'Unit Conversions'!$G$9/'Unit Conversions'!$G$8*BTU_per_TOE*10^3</f>
        <v>78944720798689.203</v>
      </c>
      <c r="T69" s="128">
        <f>I69*'Unit Conversions'!$B$7*'Unit Conversions'!$G$9/'Unit Conversions'!$G$8*BTU_per_TOE*10^3</f>
        <v>88768761050413.094</v>
      </c>
      <c r="V69" t="s">
        <v>72</v>
      </c>
    </row>
    <row r="70" spans="1:22" x14ac:dyDescent="0.25">
      <c r="A70" s="103"/>
      <c r="B70" s="104" t="s">
        <v>142</v>
      </c>
      <c r="C70" s="105">
        <v>59877.88</v>
      </c>
      <c r="D70" s="105">
        <v>64680.24</v>
      </c>
      <c r="E70" s="105">
        <v>69033.39</v>
      </c>
      <c r="F70" s="105">
        <v>68287.28</v>
      </c>
      <c r="G70" s="105">
        <v>69332.820000000007</v>
      </c>
      <c r="H70" s="105">
        <v>74591.679999999993</v>
      </c>
      <c r="I70" s="105">
        <v>75980.31</v>
      </c>
      <c r="L70" s="103"/>
      <c r="M70" s="104" t="s">
        <v>142</v>
      </c>
      <c r="N70" s="128">
        <f>C70*'Unit Conversions'!$B$7*'Unit Conversions'!$G$9/'Unit Conversions'!$G$8*BTU_per_TOE*10^3</f>
        <v>2459311439892522</v>
      </c>
      <c r="O70" s="128">
        <f>D70*'Unit Conversions'!$B$7*'Unit Conversions'!$G$9/'Unit Conversions'!$G$8*BTU_per_TOE*10^3</f>
        <v>2656554543464029.5</v>
      </c>
      <c r="P70" s="128">
        <f>E70*'Unit Conversions'!$B$7*'Unit Conversions'!$G$9/'Unit Conversions'!$G$8*BTU_per_TOE*10^3</f>
        <v>2835347640256502</v>
      </c>
      <c r="Q70" s="128">
        <f>F70*'Unit Conversions'!$B$7*'Unit Conversions'!$G$9/'Unit Conversions'!$G$8*BTU_per_TOE*10^3</f>
        <v>2804703321212171.5</v>
      </c>
      <c r="R70" s="128">
        <f>G70*'Unit Conversions'!$B$7*'Unit Conversions'!$G$9/'Unit Conversions'!$G$8*BTU_per_TOE*10^3</f>
        <v>2847645864984015</v>
      </c>
      <c r="S70" s="128">
        <f>H70*'Unit Conversions'!$B$7*'Unit Conversions'!$G$9/'Unit Conversions'!$G$8*BTU_per_TOE*10^3</f>
        <v>3063638391085359.5</v>
      </c>
      <c r="T70" s="128">
        <f>I70*'Unit Conversions'!$B$7*'Unit Conversions'!$G$9/'Unit Conversions'!$G$8*BTU_per_TOE*10^3</f>
        <v>3120672368319990.5</v>
      </c>
    </row>
    <row r="71" spans="1:22" x14ac:dyDescent="0.25">
      <c r="A71" s="283">
        <v>8</v>
      </c>
      <c r="B71" s="108" t="s">
        <v>110</v>
      </c>
      <c r="C71" s="109">
        <v>193.14</v>
      </c>
      <c r="D71" s="109">
        <v>69.739999999999995</v>
      </c>
      <c r="E71" s="109">
        <v>46.66</v>
      </c>
      <c r="F71" s="109">
        <v>76.650000000000006</v>
      </c>
      <c r="G71" s="109">
        <v>83.4</v>
      </c>
      <c r="H71" s="109">
        <v>55.4</v>
      </c>
      <c r="I71" s="109">
        <v>34.19</v>
      </c>
      <c r="L71" s="283">
        <v>8</v>
      </c>
      <c r="M71" s="108" t="s">
        <v>110</v>
      </c>
      <c r="N71" s="128">
        <f>C71*'Unit Conversions'!$B$7*'Unit Conversions'!$G$9/'Unit Conversions'!$G$8*BTU_per_TOE*10^3</f>
        <v>7932669150959.2803</v>
      </c>
      <c r="O71" s="128">
        <f>D71*'Unit Conversions'!$B$7*'Unit Conversions'!$G$9/'Unit Conversions'!$G$8*BTU_per_TOE*10^3</f>
        <v>2864369610582.48</v>
      </c>
      <c r="P71" s="128">
        <f>E71*'Unit Conversions'!$B$7*'Unit Conversions'!$G$9/'Unit Conversions'!$G$8*BTU_per_TOE*10^3</f>
        <v>1916425093630.3203</v>
      </c>
      <c r="Q71" s="128">
        <f>F71*'Unit Conversions'!$B$7*'Unit Conversions'!$G$9/'Unit Conversions'!$G$8*BTU_per_TOE*10^3</f>
        <v>3148177955995.8008</v>
      </c>
      <c r="R71" s="128">
        <f>G71*'Unit Conversions'!$B$7*'Unit Conversions'!$G$9/'Unit Conversions'!$G$8*BTU_per_TOE*10^3</f>
        <v>3425414762296.8013</v>
      </c>
      <c r="S71" s="128">
        <f>H71*'Unit Conversions'!$B$7*'Unit Conversions'!$G$9/'Unit Conversions'!$G$8*BTU_per_TOE*10^3</f>
        <v>2275395417640.7998</v>
      </c>
      <c r="T71" s="128">
        <f>I71*'Unit Conversions'!$B$7*'Unit Conversions'!$G$9/'Unit Conversions'!$G$8*BTU_per_TOE*10^3</f>
        <v>1404255764063.8801</v>
      </c>
    </row>
    <row r="72" spans="1:22" x14ac:dyDescent="0.25">
      <c r="A72" s="284"/>
      <c r="B72" s="115" t="s">
        <v>111</v>
      </c>
      <c r="C72" s="110">
        <v>60071.03</v>
      </c>
      <c r="D72" s="110">
        <v>64749.98</v>
      </c>
      <c r="E72" s="110">
        <v>69080.05</v>
      </c>
      <c r="F72" s="110">
        <v>68363.92</v>
      </c>
      <c r="G72" s="110">
        <v>69416.22</v>
      </c>
      <c r="H72" s="110">
        <v>74647.070000000007</v>
      </c>
      <c r="I72" s="110">
        <v>76014.5</v>
      </c>
      <c r="L72" s="284"/>
      <c r="M72" s="115" t="s">
        <v>111</v>
      </c>
      <c r="N72" s="128">
        <f>C72*'Unit Conversions'!$B$7*'Unit Conversions'!$G$9/'Unit Conversions'!$G$8*BTU_per_TOE*10^3</f>
        <v>2467244519764676</v>
      </c>
      <c r="O72" s="128">
        <f>D72*'Unit Conversions'!$B$7*'Unit Conversions'!$G$9/'Unit Conversions'!$G$8*BTU_per_TOE*10^3</f>
        <v>2659418913074611.5</v>
      </c>
      <c r="P72" s="128">
        <f>E72*'Unit Conversions'!$B$7*'Unit Conversions'!$G$9/'Unit Conversions'!$G$8*BTU_per_TOE*10^3</f>
        <v>2837264065350133</v>
      </c>
      <c r="Q72" s="128">
        <f>F72*'Unit Conversions'!$B$7*'Unit Conversions'!$G$9/'Unit Conversions'!$G$8*BTU_per_TOE*10^3</f>
        <v>2807851088446972</v>
      </c>
      <c r="R72" s="128">
        <f>G72*'Unit Conversions'!$B$7*'Unit Conversions'!$G$9/'Unit Conversions'!$G$8*BTU_per_TOE*10^3</f>
        <v>2851071279746311.5</v>
      </c>
      <c r="S72" s="128">
        <f>H72*'Unit Conversions'!$B$7*'Unit Conversions'!$G$9/'Unit Conversions'!$G$8*BTU_per_TOE*10^3</f>
        <v>3065913375781806</v>
      </c>
      <c r="T72" s="128">
        <f>I72*'Unit Conversions'!$B$7*'Unit Conversions'!$G$9/'Unit Conversions'!$G$8*BTU_per_TOE*10^3</f>
        <v>3122076624084054.5</v>
      </c>
    </row>
    <row r="73" spans="1:22" x14ac:dyDescent="0.25">
      <c r="A73" s="90" t="s">
        <v>120</v>
      </c>
      <c r="B73" s="41"/>
      <c r="C73" s="41"/>
      <c r="D73" s="41"/>
      <c r="E73" s="41"/>
      <c r="F73" s="41"/>
      <c r="G73" s="41"/>
      <c r="H73" s="41"/>
      <c r="I73" s="41"/>
      <c r="L73" s="90" t="s">
        <v>120</v>
      </c>
      <c r="M73" s="41"/>
      <c r="N73" s="41"/>
      <c r="O73" s="41"/>
      <c r="P73" s="41"/>
      <c r="Q73" s="41"/>
      <c r="R73" s="41"/>
      <c r="S73" s="41"/>
      <c r="T73" s="41"/>
    </row>
    <row r="74" spans="1:22" x14ac:dyDescent="0.25">
      <c r="A74" s="90" t="s">
        <v>113</v>
      </c>
      <c r="B74" s="41"/>
      <c r="C74" s="41"/>
      <c r="D74" s="41"/>
      <c r="E74" s="41"/>
      <c r="F74" s="41"/>
      <c r="G74" s="41"/>
      <c r="H74" s="41"/>
      <c r="I74" s="41"/>
      <c r="L74" s="90" t="s">
        <v>113</v>
      </c>
      <c r="M74" s="41"/>
      <c r="N74" s="41"/>
      <c r="O74" s="41"/>
      <c r="P74" s="41"/>
      <c r="Q74" s="41"/>
      <c r="R74" s="41"/>
      <c r="S74" s="41"/>
      <c r="T74" s="41"/>
    </row>
    <row r="76" spans="1:22" ht="15.75" x14ac:dyDescent="0.25">
      <c r="A76" s="274" t="s">
        <v>143</v>
      </c>
      <c r="B76" s="275"/>
      <c r="C76" s="275"/>
      <c r="D76" s="275"/>
      <c r="E76" s="275"/>
      <c r="F76" s="275"/>
      <c r="G76" s="275"/>
      <c r="H76" s="275"/>
      <c r="I76" s="276"/>
      <c r="L76" s="274" t="s">
        <v>143</v>
      </c>
      <c r="M76" s="275"/>
      <c r="N76" s="275"/>
      <c r="O76" s="275"/>
      <c r="P76" s="275"/>
      <c r="Q76" s="275"/>
      <c r="R76" s="275"/>
      <c r="S76" s="275"/>
      <c r="T76" s="276"/>
    </row>
    <row r="77" spans="1:22" x14ac:dyDescent="0.25">
      <c r="A77" s="271" t="s">
        <v>74</v>
      </c>
      <c r="B77" s="272"/>
      <c r="C77" s="272"/>
      <c r="D77" s="272"/>
      <c r="E77" s="272"/>
      <c r="F77" s="272"/>
      <c r="G77" s="272"/>
      <c r="H77" s="272"/>
      <c r="I77" s="273"/>
      <c r="L77" s="288" t="s">
        <v>158</v>
      </c>
      <c r="M77" s="272"/>
      <c r="N77" s="272"/>
      <c r="O77" s="272"/>
      <c r="P77" s="272"/>
      <c r="Q77" s="272"/>
      <c r="R77" s="272"/>
      <c r="S77" s="272"/>
      <c r="T77" s="273"/>
    </row>
    <row r="78" spans="1:22" x14ac:dyDescent="0.25">
      <c r="A78" s="277" t="s">
        <v>75</v>
      </c>
      <c r="B78" s="278"/>
      <c r="C78" s="91" t="s">
        <v>76</v>
      </c>
      <c r="D78" s="91" t="s">
        <v>77</v>
      </c>
      <c r="E78" s="91" t="s">
        <v>78</v>
      </c>
      <c r="F78" s="91" t="s">
        <v>79</v>
      </c>
      <c r="G78" s="91" t="s">
        <v>80</v>
      </c>
      <c r="H78" s="91" t="s">
        <v>81</v>
      </c>
      <c r="I78" s="91" t="s">
        <v>82</v>
      </c>
      <c r="L78" s="277" t="s">
        <v>75</v>
      </c>
      <c r="M78" s="278"/>
      <c r="N78" s="91" t="s">
        <v>76</v>
      </c>
      <c r="O78" s="91" t="s">
        <v>77</v>
      </c>
      <c r="P78" s="91" t="s">
        <v>78</v>
      </c>
      <c r="Q78" s="91" t="s">
        <v>79</v>
      </c>
      <c r="R78" s="91" t="s">
        <v>80</v>
      </c>
      <c r="S78" s="91" t="s">
        <v>81</v>
      </c>
      <c r="T78" s="91" t="s">
        <v>82</v>
      </c>
    </row>
    <row r="79" spans="1:22" x14ac:dyDescent="0.25">
      <c r="A79" s="279">
        <v>-1</v>
      </c>
      <c r="B79" s="280"/>
      <c r="C79" s="92">
        <v>-2</v>
      </c>
      <c r="D79" s="92">
        <v>-3</v>
      </c>
      <c r="E79" s="92">
        <v>-4</v>
      </c>
      <c r="F79" s="92">
        <v>-5</v>
      </c>
      <c r="G79" s="92">
        <v>-6</v>
      </c>
      <c r="H79" s="92">
        <v>-7</v>
      </c>
      <c r="I79" s="92">
        <v>-8</v>
      </c>
      <c r="L79" s="279">
        <v>-1</v>
      </c>
      <c r="M79" s="280"/>
      <c r="N79" s="92">
        <v>-2</v>
      </c>
      <c r="O79" s="92">
        <v>-3</v>
      </c>
      <c r="P79" s="92">
        <v>-4</v>
      </c>
      <c r="Q79" s="92">
        <v>-5</v>
      </c>
      <c r="R79" s="92">
        <v>-6</v>
      </c>
      <c r="S79" s="92">
        <v>-7</v>
      </c>
      <c r="T79" s="92">
        <v>-8</v>
      </c>
    </row>
    <row r="80" spans="1:22" x14ac:dyDescent="0.25">
      <c r="A80" s="285" t="s">
        <v>144</v>
      </c>
      <c r="B80" s="286"/>
      <c r="C80" s="286"/>
      <c r="D80" s="286"/>
      <c r="E80" s="286"/>
      <c r="F80" s="286"/>
      <c r="G80" s="286"/>
      <c r="H80" s="286"/>
      <c r="I80" s="287"/>
      <c r="L80" s="289" t="s">
        <v>144</v>
      </c>
      <c r="M80" s="290"/>
      <c r="N80" s="290"/>
      <c r="O80" s="290"/>
      <c r="P80" s="290"/>
      <c r="Q80" s="290"/>
      <c r="R80" s="290"/>
      <c r="S80" s="290"/>
      <c r="T80" s="291"/>
    </row>
    <row r="81" spans="1:22" x14ac:dyDescent="0.25">
      <c r="A81" s="93">
        <v>1</v>
      </c>
      <c r="B81" s="94" t="s">
        <v>85</v>
      </c>
      <c r="C81" s="95">
        <v>4.91</v>
      </c>
      <c r="D81" s="95">
        <v>2.54</v>
      </c>
      <c r="E81" s="95">
        <v>3.08</v>
      </c>
      <c r="F81" s="95">
        <v>3.85</v>
      </c>
      <c r="G81" s="95">
        <v>4.95</v>
      </c>
      <c r="H81" s="95">
        <v>3.74</v>
      </c>
      <c r="I81" s="95">
        <v>7.23</v>
      </c>
      <c r="L81" s="93">
        <v>1</v>
      </c>
      <c r="M81" s="94" t="s">
        <v>85</v>
      </c>
      <c r="N81" s="128">
        <f>C81*'Unit Conversions'!$B$12*BTU_per_TOE*10^3</f>
        <v>202638329246.08005</v>
      </c>
      <c r="O81" s="128">
        <f>D81*'Unit Conversions'!$B$12*BTU_per_TOE*10^3</f>
        <v>104827160139.52</v>
      </c>
      <c r="P81" s="128">
        <f>E81*'Unit Conversions'!$B$12*BTU_per_TOE*10^3</f>
        <v>127113249303.04002</v>
      </c>
      <c r="Q81" s="128">
        <f>F81*'Unit Conversions'!$B$12*BTU_per_TOE*10^3</f>
        <v>158891561628.80005</v>
      </c>
      <c r="R81" s="128">
        <f>G81*'Unit Conversions'!$B$12*BTU_per_TOE*10^3</f>
        <v>204289150665.60004</v>
      </c>
      <c r="S81" s="128">
        <f>H81*'Unit Conversions'!$B$12*BTU_per_TOE*10^3</f>
        <v>154351802725.12</v>
      </c>
      <c r="T81" s="128">
        <f>I81*'Unit Conversions'!$B$12*BTU_per_TOE*10^3</f>
        <v>298385971578.24005</v>
      </c>
    </row>
    <row r="82" spans="1:22" x14ac:dyDescent="0.25">
      <c r="A82" s="114" t="s">
        <v>86</v>
      </c>
      <c r="B82" s="98" t="s">
        <v>122</v>
      </c>
      <c r="C82" s="99">
        <v>0</v>
      </c>
      <c r="D82" s="99">
        <v>0.01</v>
      </c>
      <c r="E82" s="99">
        <v>0.02</v>
      </c>
      <c r="F82" s="99">
        <v>0.65</v>
      </c>
      <c r="G82" s="99">
        <v>2.21</v>
      </c>
      <c r="H82" s="99">
        <v>0.21</v>
      </c>
      <c r="I82" s="99">
        <v>0</v>
      </c>
      <c r="L82" s="114" t="s">
        <v>86</v>
      </c>
      <c r="M82" s="98" t="s">
        <v>122</v>
      </c>
      <c r="N82" s="128">
        <f>C82*'Unit Conversions'!$B$12*BTU_per_TOE*10^3</f>
        <v>0</v>
      </c>
      <c r="O82" s="128">
        <f>D82*'Unit Conversions'!$B$12*BTU_per_TOE*10^3</f>
        <v>412705354.88000005</v>
      </c>
      <c r="P82" s="128">
        <f>E82*'Unit Conversions'!$B$12*BTU_per_TOE*10^3</f>
        <v>825410709.76000011</v>
      </c>
      <c r="Q82" s="128">
        <f>F82*'Unit Conversions'!$B$12*BTU_per_TOE*10^3</f>
        <v>26825848067.200005</v>
      </c>
      <c r="R82" s="128">
        <f>G82*'Unit Conversions'!$B$12*BTU_per_TOE*10^3</f>
        <v>91207883428.480011</v>
      </c>
      <c r="S82" s="128">
        <f>H82*'Unit Conversions'!$B$12*BTU_per_TOE*10^3</f>
        <v>8666812452.4800014</v>
      </c>
      <c r="T82" s="128">
        <f>I82*'Unit Conversions'!$B$12*BTU_per_TOE*10^3</f>
        <v>0</v>
      </c>
    </row>
    <row r="83" spans="1:22" x14ac:dyDescent="0.25">
      <c r="A83" s="98" t="s">
        <v>88</v>
      </c>
      <c r="B83" s="98" t="s">
        <v>124</v>
      </c>
      <c r="C83" s="99">
        <v>3.79</v>
      </c>
      <c r="D83" s="99">
        <v>1.7</v>
      </c>
      <c r="E83" s="99">
        <v>2.15</v>
      </c>
      <c r="F83" s="99">
        <v>2.4300000000000002</v>
      </c>
      <c r="G83" s="99">
        <v>2.09</v>
      </c>
      <c r="H83" s="99">
        <v>2.94</v>
      </c>
      <c r="I83" s="99">
        <v>6.67</v>
      </c>
      <c r="L83" s="98" t="s">
        <v>88</v>
      </c>
      <c r="M83" s="98" t="s">
        <v>124</v>
      </c>
      <c r="N83" s="128">
        <f>C83*'Unit Conversions'!$B$12*BTU_per_TOE*10^3</f>
        <v>156415329499.52002</v>
      </c>
      <c r="O83" s="128">
        <f>D83*'Unit Conversions'!$B$12*BTU_per_TOE*10^3</f>
        <v>70159910329.600006</v>
      </c>
      <c r="P83" s="128">
        <f>E83*'Unit Conversions'!$B$12*BTU_per_TOE*10^3</f>
        <v>88731651299.199997</v>
      </c>
      <c r="Q83" s="128">
        <f>F83*'Unit Conversions'!$B$12*BTU_per_TOE*10^3</f>
        <v>100287401235.84001</v>
      </c>
      <c r="R83" s="128">
        <f>G83*'Unit Conversions'!$B$12*BTU_per_TOE*10^3</f>
        <v>86255419169.920013</v>
      </c>
      <c r="S83" s="128">
        <f>H83*'Unit Conversions'!$B$12*BTU_per_TOE*10^3</f>
        <v>121335374334.72</v>
      </c>
      <c r="T83" s="128">
        <f>I83*'Unit Conversions'!$B$12*BTU_per_TOE*10^3</f>
        <v>275274471704.95996</v>
      </c>
    </row>
    <row r="84" spans="1:22" x14ac:dyDescent="0.25">
      <c r="A84" s="98" t="s">
        <v>96</v>
      </c>
      <c r="B84" s="98" t="s">
        <v>89</v>
      </c>
      <c r="C84" s="99">
        <v>1.1200000000000001</v>
      </c>
      <c r="D84" s="99">
        <v>0.83</v>
      </c>
      <c r="E84" s="99">
        <v>0.9</v>
      </c>
      <c r="F84" s="99">
        <v>0.76</v>
      </c>
      <c r="G84" s="99">
        <v>0.65</v>
      </c>
      <c r="H84" s="99">
        <v>0.59</v>
      </c>
      <c r="I84" s="99">
        <v>0.56000000000000005</v>
      </c>
      <c r="L84" s="98" t="s">
        <v>96</v>
      </c>
      <c r="M84" s="98" t="s">
        <v>89</v>
      </c>
      <c r="N84" s="128">
        <f>C84*'Unit Conversions'!$B$12*BTU_per_TOE*10^3</f>
        <v>46222999746.560005</v>
      </c>
      <c r="O84" s="128">
        <f>D84*'Unit Conversions'!$B$12*BTU_per_TOE*10^3</f>
        <v>34254544455.040001</v>
      </c>
      <c r="P84" s="128">
        <f>E84*'Unit Conversions'!$B$12*BTU_per_TOE*10^3</f>
        <v>37143481939.200005</v>
      </c>
      <c r="Q84" s="128">
        <f>F84*'Unit Conversions'!$B$12*BTU_per_TOE*10^3</f>
        <v>31365606970.880001</v>
      </c>
      <c r="R84" s="128">
        <f>G84*'Unit Conversions'!$B$12*BTU_per_TOE*10^3</f>
        <v>26825848067.200005</v>
      </c>
      <c r="S84" s="128">
        <f>H84*'Unit Conversions'!$B$12*BTU_per_TOE*10^3</f>
        <v>24349615937.920006</v>
      </c>
      <c r="T84" s="128">
        <f>I84*'Unit Conversions'!$B$12*BTU_per_TOE*10^3</f>
        <v>23111499873.280003</v>
      </c>
    </row>
    <row r="85" spans="1:22" x14ac:dyDescent="0.25">
      <c r="A85" s="97">
        <v>2</v>
      </c>
      <c r="B85" s="98" t="s">
        <v>125</v>
      </c>
      <c r="C85" s="99">
        <v>1.83</v>
      </c>
      <c r="D85" s="99">
        <v>1.4</v>
      </c>
      <c r="E85" s="99">
        <v>1.32</v>
      </c>
      <c r="F85" s="99">
        <v>1.35</v>
      </c>
      <c r="G85" s="99">
        <v>1.06</v>
      </c>
      <c r="H85" s="99">
        <v>1.26</v>
      </c>
      <c r="I85" s="99">
        <v>2.02</v>
      </c>
      <c r="L85" s="97">
        <v>2</v>
      </c>
      <c r="M85" s="98" t="s">
        <v>125</v>
      </c>
      <c r="N85" s="128">
        <f>C85*'Unit Conversions'!$B$12*BTU_per_TOE*10^3</f>
        <v>75525079943.040009</v>
      </c>
      <c r="O85" s="128">
        <f>D85*'Unit Conversions'!$B$12*BTU_per_TOE*10^3</f>
        <v>57778749683.200005</v>
      </c>
      <c r="P85" s="128">
        <f>E85*'Unit Conversions'!$B$12*BTU_per_TOE*10^3</f>
        <v>54477106844.160004</v>
      </c>
      <c r="Q85" s="128">
        <f>F85*'Unit Conversions'!$B$12*BTU_per_TOE*10^3</f>
        <v>55715222908.800003</v>
      </c>
      <c r="R85" s="128">
        <f>G85*'Unit Conversions'!$B$12*BTU_per_TOE*10^3</f>
        <v>43746767617.280006</v>
      </c>
      <c r="S85" s="128">
        <f>H85*'Unit Conversions'!$B$12*BTU_per_TOE*10^3</f>
        <v>52000874714.880005</v>
      </c>
      <c r="T85" s="128">
        <f>I85*'Unit Conversions'!$B$12*BTU_per_TOE*10^3</f>
        <v>83366481685.76001</v>
      </c>
      <c r="V85" t="s">
        <v>21</v>
      </c>
    </row>
    <row r="86" spans="1:22" x14ac:dyDescent="0.25">
      <c r="A86" s="97">
        <v>3</v>
      </c>
      <c r="B86" s="98" t="s">
        <v>90</v>
      </c>
      <c r="C86" s="99">
        <v>136.94</v>
      </c>
      <c r="D86" s="99">
        <v>126.66</v>
      </c>
      <c r="E86" s="99">
        <v>142.36000000000001</v>
      </c>
      <c r="F86" s="99">
        <v>131.77000000000001</v>
      </c>
      <c r="G86" s="99">
        <v>132.18</v>
      </c>
      <c r="H86" s="99">
        <v>154.21</v>
      </c>
      <c r="I86" s="99">
        <v>174.35</v>
      </c>
      <c r="L86" s="97">
        <v>3</v>
      </c>
      <c r="M86" s="98" t="s">
        <v>90</v>
      </c>
      <c r="N86" s="128">
        <f>C86*'Unit Conversions'!$B$12*BTU_per_TOE*10^3</f>
        <v>5651587129726.7197</v>
      </c>
      <c r="O86" s="128">
        <f>D86*'Unit Conversions'!$B$12*BTU_per_TOE*10^3</f>
        <v>5227326024910.0811</v>
      </c>
      <c r="P86" s="128">
        <f>E86*'Unit Conversions'!$B$12*BTU_per_TOE*10^3</f>
        <v>5875273432071.6807</v>
      </c>
      <c r="Q86" s="128">
        <f>F86*'Unit Conversions'!$B$12*BTU_per_TOE*10^3</f>
        <v>5438218461253.7617</v>
      </c>
      <c r="R86" s="128">
        <f>G86*'Unit Conversions'!$B$12*BTU_per_TOE*10^3</f>
        <v>5455139380803.8418</v>
      </c>
      <c r="S86" s="128">
        <f>H86*'Unit Conversions'!$B$12*BTU_per_TOE*10^3</f>
        <v>6364329277604.4814</v>
      </c>
      <c r="T86" s="128">
        <f>I86*'Unit Conversions'!$B$12*BTU_per_TOE*10^3</f>
        <v>7195517862332.8008</v>
      </c>
    </row>
    <row r="87" spans="1:22" x14ac:dyDescent="0.25">
      <c r="A87" s="97">
        <v>4</v>
      </c>
      <c r="B87" s="98" t="s">
        <v>126</v>
      </c>
      <c r="C87" s="99">
        <v>2.75</v>
      </c>
      <c r="D87" s="99">
        <v>2.3199999999999998</v>
      </c>
      <c r="E87" s="99">
        <v>2.4300000000000002</v>
      </c>
      <c r="F87" s="99">
        <v>3.44</v>
      </c>
      <c r="G87" s="99">
        <v>3.8</v>
      </c>
      <c r="H87" s="99">
        <v>2.23</v>
      </c>
      <c r="I87" s="99">
        <v>2.2999999999999998</v>
      </c>
      <c r="L87" s="97">
        <v>4</v>
      </c>
      <c r="M87" s="98" t="s">
        <v>126</v>
      </c>
      <c r="N87" s="128">
        <f>C87*'Unit Conversions'!$B$12*BTU_per_TOE*10^3</f>
        <v>113493972592.00002</v>
      </c>
      <c r="O87" s="128">
        <f>D87*'Unit Conversions'!$B$12*BTU_per_TOE*10^3</f>
        <v>95747642332.160004</v>
      </c>
      <c r="P87" s="128">
        <f>E87*'Unit Conversions'!$B$12*BTU_per_TOE*10^3</f>
        <v>100287401235.84001</v>
      </c>
      <c r="Q87" s="128">
        <f>F87*'Unit Conversions'!$B$12*BTU_per_TOE*10^3</f>
        <v>141970642078.72</v>
      </c>
      <c r="R87" s="128">
        <f>G87*'Unit Conversions'!$B$12*BTU_per_TOE*10^3</f>
        <v>156828034854.39999</v>
      </c>
      <c r="S87" s="128">
        <f>H87*'Unit Conversions'!$B$12*BTU_per_TOE*10^3</f>
        <v>92033294138.240005</v>
      </c>
      <c r="T87" s="128">
        <f>I87*'Unit Conversions'!$B$12*BTU_per_TOE*10^3</f>
        <v>94922231622.399994</v>
      </c>
      <c r="V87" t="s">
        <v>56</v>
      </c>
    </row>
    <row r="88" spans="1:22" x14ac:dyDescent="0.25">
      <c r="A88" s="97">
        <v>5</v>
      </c>
      <c r="B88" s="98" t="s">
        <v>127</v>
      </c>
      <c r="C88" s="99">
        <v>127.09</v>
      </c>
      <c r="D88" s="99">
        <v>101.53</v>
      </c>
      <c r="E88" s="99">
        <v>73.97</v>
      </c>
      <c r="F88" s="99">
        <v>63.66</v>
      </c>
      <c r="G88" s="99">
        <v>54.63</v>
      </c>
      <c r="H88" s="99">
        <v>60.75</v>
      </c>
      <c r="I88" s="99">
        <v>59.49</v>
      </c>
      <c r="L88" s="97">
        <v>5</v>
      </c>
      <c r="M88" s="98" t="s">
        <v>127</v>
      </c>
      <c r="N88" s="128">
        <f>C88*'Unit Conversions'!$B$12*BTU_per_TOE*10^3</f>
        <v>5245072355169.9209</v>
      </c>
      <c r="O88" s="128">
        <f>D88*'Unit Conversions'!$B$12*BTU_per_TOE*10^3</f>
        <v>4190197468096.6401</v>
      </c>
      <c r="P88" s="128">
        <f>E88*'Unit Conversions'!$B$12*BTU_per_TOE*10^3</f>
        <v>3052781510047.3599</v>
      </c>
      <c r="Q88" s="128">
        <f>F88*'Unit Conversions'!$B$12*BTU_per_TOE*10^3</f>
        <v>2627282289166.0806</v>
      </c>
      <c r="R88" s="128">
        <f>G88*'Unit Conversions'!$B$12*BTU_per_TOE*10^3</f>
        <v>2254609353709.4404</v>
      </c>
      <c r="S88" s="128">
        <f>H88*'Unit Conversions'!$B$12*BTU_per_TOE*10^3</f>
        <v>2507185030896.0005</v>
      </c>
      <c r="T88" s="128">
        <f>I88*'Unit Conversions'!$B$12*BTU_per_TOE*10^3</f>
        <v>2455184156181.1206</v>
      </c>
    </row>
    <row r="89" spans="1:22" x14ac:dyDescent="0.25">
      <c r="A89" s="114" t="s">
        <v>86</v>
      </c>
      <c r="B89" s="98" t="s">
        <v>134</v>
      </c>
      <c r="C89" s="99">
        <v>9.4700000000000006</v>
      </c>
      <c r="D89" s="99">
        <v>9.15</v>
      </c>
      <c r="E89" s="99">
        <v>2.83</v>
      </c>
      <c r="F89" s="99">
        <v>4.21</v>
      </c>
      <c r="G89" s="99">
        <v>4.59</v>
      </c>
      <c r="H89" s="99">
        <v>10.27</v>
      </c>
      <c r="I89" s="99">
        <v>20.16</v>
      </c>
      <c r="L89" s="114" t="s">
        <v>86</v>
      </c>
      <c r="M89" s="98" t="s">
        <v>134</v>
      </c>
      <c r="N89" s="128">
        <f>C89*'Unit Conversions'!$B$12*BTU_per_TOE*10^3</f>
        <v>390831971071.36005</v>
      </c>
      <c r="O89" s="128">
        <f>D89*'Unit Conversions'!$B$12*BTU_per_TOE*10^3</f>
        <v>377625399715.20001</v>
      </c>
      <c r="P89" s="128">
        <f>E89*'Unit Conversions'!$B$12*BTU_per_TOE*10^3</f>
        <v>116795615431.04001</v>
      </c>
      <c r="Q89" s="128">
        <f>F89*'Unit Conversions'!$B$12*BTU_per_TOE*10^3</f>
        <v>173748954404.48001</v>
      </c>
      <c r="R89" s="128">
        <f>G89*'Unit Conversions'!$B$12*BTU_per_TOE*10^3</f>
        <v>189431757889.92001</v>
      </c>
      <c r="S89" s="128">
        <f>H89*'Unit Conversions'!$B$12*BTU_per_TOE*10^3</f>
        <v>423848399461.76007</v>
      </c>
      <c r="T89" s="128">
        <f>I89*'Unit Conversions'!$B$12*BTU_per_TOE*10^3</f>
        <v>832013995438.08008</v>
      </c>
      <c r="V89" t="s">
        <v>72</v>
      </c>
    </row>
    <row r="90" spans="1:22" x14ac:dyDescent="0.25">
      <c r="A90" s="98" t="s">
        <v>88</v>
      </c>
      <c r="B90" s="98" t="s">
        <v>101</v>
      </c>
      <c r="C90" s="99">
        <v>71.069999999999993</v>
      </c>
      <c r="D90" s="99">
        <v>61.04</v>
      </c>
      <c r="E90" s="99">
        <v>46.7</v>
      </c>
      <c r="F90" s="99">
        <v>40.71</v>
      </c>
      <c r="G90" s="99">
        <v>30.1</v>
      </c>
      <c r="H90" s="99">
        <v>26.84</v>
      </c>
      <c r="I90" s="99">
        <v>19.309999999999999</v>
      </c>
      <c r="L90" s="98" t="s">
        <v>88</v>
      </c>
      <c r="M90" s="98" t="s">
        <v>101</v>
      </c>
      <c r="N90" s="128">
        <f>C90*'Unit Conversions'!$B$12*BTU_per_TOE*10^3</f>
        <v>2933096957132.1597</v>
      </c>
      <c r="O90" s="128">
        <f>D90*'Unit Conversions'!$B$12*BTU_per_TOE*10^3</f>
        <v>2519153486187.52</v>
      </c>
      <c r="P90" s="128">
        <f>E90*'Unit Conversions'!$B$12*BTU_per_TOE*10^3</f>
        <v>1927334007289.6003</v>
      </c>
      <c r="Q90" s="128">
        <f>F90*'Unit Conversions'!$B$12*BTU_per_TOE*10^3</f>
        <v>1680123499716.48</v>
      </c>
      <c r="R90" s="128">
        <f>G90*'Unit Conversions'!$B$12*BTU_per_TOE*10^3</f>
        <v>1242243118188.8</v>
      </c>
      <c r="S90" s="128">
        <f>H90*'Unit Conversions'!$B$12*BTU_per_TOE*10^3</f>
        <v>1107701172497.9202</v>
      </c>
      <c r="T90" s="128">
        <f>I90*'Unit Conversions'!$B$12*BTU_per_TOE*10^3</f>
        <v>796934040273.28003</v>
      </c>
      <c r="V90" t="s">
        <v>72</v>
      </c>
    </row>
    <row r="91" spans="1:22" x14ac:dyDescent="0.25">
      <c r="A91" s="98" t="s">
        <v>96</v>
      </c>
      <c r="B91" s="98" t="s">
        <v>145</v>
      </c>
      <c r="C91" s="99">
        <v>1.47</v>
      </c>
      <c r="D91" s="99">
        <v>1.04</v>
      </c>
      <c r="E91" s="99">
        <v>0.92</v>
      </c>
      <c r="F91" s="99">
        <v>1.53</v>
      </c>
      <c r="G91" s="99">
        <v>1.08</v>
      </c>
      <c r="H91" s="99">
        <v>1.08</v>
      </c>
      <c r="I91" s="99">
        <v>1.36</v>
      </c>
      <c r="L91" s="98" t="s">
        <v>96</v>
      </c>
      <c r="M91" s="98" t="s">
        <v>145</v>
      </c>
      <c r="N91" s="128">
        <f>C91*'Unit Conversions'!$B$12*BTU_per_TOE*10^3</f>
        <v>60667687167.360001</v>
      </c>
      <c r="O91" s="128">
        <f>D91*'Unit Conversions'!$B$12*BTU_per_TOE*10^3</f>
        <v>42921356907.520012</v>
      </c>
      <c r="P91" s="128">
        <f>E91*'Unit Conversions'!$B$12*BTU_per_TOE*10^3</f>
        <v>37968892648.960007</v>
      </c>
      <c r="Q91" s="128">
        <f>F91*'Unit Conversions'!$B$12*BTU_per_TOE*10^3</f>
        <v>63143919296.640007</v>
      </c>
      <c r="R91" s="128">
        <f>G91*'Unit Conversions'!$B$12*BTU_per_TOE*10^3</f>
        <v>44572178327.040009</v>
      </c>
      <c r="S91" s="128">
        <f>H91*'Unit Conversions'!$B$12*BTU_per_TOE*10^3</f>
        <v>44572178327.040009</v>
      </c>
      <c r="T91" s="128">
        <f>I91*'Unit Conversions'!$B$12*BTU_per_TOE*10^3</f>
        <v>56127928263.680008</v>
      </c>
      <c r="V91" t="s">
        <v>72</v>
      </c>
    </row>
    <row r="92" spans="1:22" x14ac:dyDescent="0.25">
      <c r="A92" s="98" t="s">
        <v>98</v>
      </c>
      <c r="B92" s="98" t="s">
        <v>130</v>
      </c>
      <c r="C92" s="99">
        <v>2.12</v>
      </c>
      <c r="D92" s="99">
        <v>0</v>
      </c>
      <c r="E92" s="99">
        <v>1.23</v>
      </c>
      <c r="F92" s="99">
        <v>0</v>
      </c>
      <c r="G92" s="99">
        <v>1.19</v>
      </c>
      <c r="H92" s="99">
        <v>1.25</v>
      </c>
      <c r="I92" s="99">
        <v>1.67</v>
      </c>
      <c r="L92" s="98" t="s">
        <v>98</v>
      </c>
      <c r="M92" s="98" t="s">
        <v>130</v>
      </c>
      <c r="N92" s="128">
        <f>C92*'Unit Conversions'!$B$12*BTU_per_TOE*10^3</f>
        <v>87493535234.560013</v>
      </c>
      <c r="O92" s="128">
        <f>D92*'Unit Conversions'!$B$12*BTU_per_TOE*10^3</f>
        <v>0</v>
      </c>
      <c r="P92" s="128">
        <f>E92*'Unit Conversions'!$B$12*BTU_per_TOE*10^3</f>
        <v>50762758650.240013</v>
      </c>
      <c r="Q92" s="128">
        <f>F92*'Unit Conversions'!$B$12*BTU_per_TOE*10^3</f>
        <v>0</v>
      </c>
      <c r="R92" s="128">
        <f>G92*'Unit Conversions'!$B$12*BTU_per_TOE*10^3</f>
        <v>49111937230.720009</v>
      </c>
      <c r="S92" s="128">
        <f>H92*'Unit Conversions'!$B$12*BTU_per_TOE*10^3</f>
        <v>51588169360.000008</v>
      </c>
      <c r="T92" s="128">
        <f>I92*'Unit Conversions'!$B$12*BTU_per_TOE*10^3</f>
        <v>68921794264.960007</v>
      </c>
      <c r="V92" t="s">
        <v>6</v>
      </c>
    </row>
    <row r="93" spans="1:22" x14ac:dyDescent="0.25">
      <c r="A93" s="98" t="s">
        <v>100</v>
      </c>
      <c r="B93" s="98" t="s">
        <v>131</v>
      </c>
      <c r="C93" s="99">
        <v>0</v>
      </c>
      <c r="D93" s="99">
        <v>0.02</v>
      </c>
      <c r="E93" s="99">
        <v>0</v>
      </c>
      <c r="F93" s="99">
        <v>0.01</v>
      </c>
      <c r="G93" s="99">
        <v>0.01</v>
      </c>
      <c r="H93" s="99">
        <v>0.04</v>
      </c>
      <c r="I93" s="99">
        <v>0.13</v>
      </c>
      <c r="L93" s="98" t="s">
        <v>100</v>
      </c>
      <c r="M93" s="98" t="s">
        <v>131</v>
      </c>
      <c r="N93" s="128">
        <f>C93*'Unit Conversions'!$B$12*BTU_per_TOE*10^3</f>
        <v>0</v>
      </c>
      <c r="O93" s="128">
        <f>D93*'Unit Conversions'!$B$12*BTU_per_TOE*10^3</f>
        <v>825410709.76000011</v>
      </c>
      <c r="P93" s="128">
        <f>E93*'Unit Conversions'!$B$12*BTU_per_TOE*10^3</f>
        <v>0</v>
      </c>
      <c r="Q93" s="128">
        <f>F93*'Unit Conversions'!$B$12*BTU_per_TOE*10^3</f>
        <v>412705354.88000005</v>
      </c>
      <c r="R93" s="128">
        <f>G93*'Unit Conversions'!$B$12*BTU_per_TOE*10^3</f>
        <v>412705354.88000005</v>
      </c>
      <c r="S93" s="128">
        <f>H93*'Unit Conversions'!$B$12*BTU_per_TOE*10^3</f>
        <v>1650821419.5200002</v>
      </c>
      <c r="T93" s="128">
        <f>I93*'Unit Conversions'!$B$12*BTU_per_TOE*10^3</f>
        <v>5365169613.4400015</v>
      </c>
      <c r="V93" t="s">
        <v>72</v>
      </c>
    </row>
    <row r="94" spans="1:22" x14ac:dyDescent="0.25">
      <c r="A94" s="98" t="s">
        <v>102</v>
      </c>
      <c r="B94" s="98" t="s">
        <v>132</v>
      </c>
      <c r="C94" s="99">
        <v>16.73</v>
      </c>
      <c r="D94" s="99">
        <v>11.73</v>
      </c>
      <c r="E94" s="99">
        <v>10.95</v>
      </c>
      <c r="F94" s="99">
        <v>10.94</v>
      </c>
      <c r="G94" s="99">
        <v>9.02</v>
      </c>
      <c r="H94" s="99">
        <v>12.04</v>
      </c>
      <c r="I94" s="99">
        <v>8.93</v>
      </c>
      <c r="L94" s="98" t="s">
        <v>102</v>
      </c>
      <c r="M94" s="98" t="s">
        <v>132</v>
      </c>
      <c r="N94" s="128">
        <f>C94*'Unit Conversions'!$B$12*BTU_per_TOE*10^3</f>
        <v>690456058714.24011</v>
      </c>
      <c r="O94" s="128">
        <f>D94*'Unit Conversions'!$B$12*BTU_per_TOE*10^3</f>
        <v>484103381274.24005</v>
      </c>
      <c r="P94" s="128">
        <f>E94*'Unit Conversions'!$B$12*BTU_per_TOE*10^3</f>
        <v>451912363593.60004</v>
      </c>
      <c r="Q94" s="128">
        <f>F94*'Unit Conversions'!$B$12*BTU_per_TOE*10^3</f>
        <v>451499658238.71997</v>
      </c>
      <c r="R94" s="128">
        <f>G94*'Unit Conversions'!$B$12*BTU_per_TOE*10^3</f>
        <v>372260230101.76001</v>
      </c>
      <c r="S94" s="128">
        <f>H94*'Unit Conversions'!$B$12*BTU_per_TOE*10^3</f>
        <v>496897247275.52002</v>
      </c>
      <c r="T94" s="128">
        <f>I94*'Unit Conversions'!$B$12*BTU_per_TOE*10^3</f>
        <v>368545881907.84003</v>
      </c>
      <c r="V94" t="s">
        <v>7</v>
      </c>
    </row>
    <row r="95" spans="1:22" x14ac:dyDescent="0.25">
      <c r="A95" s="98" t="s">
        <v>104</v>
      </c>
      <c r="B95" s="98" t="s">
        <v>133</v>
      </c>
      <c r="C95" s="99">
        <v>6.7</v>
      </c>
      <c r="D95" s="99">
        <v>4.84</v>
      </c>
      <c r="E95" s="99">
        <v>3.04</v>
      </c>
      <c r="F95" s="99">
        <v>3.75</v>
      </c>
      <c r="G95" s="99">
        <v>6.91</v>
      </c>
      <c r="H95" s="116">
        <v>3</v>
      </c>
      <c r="I95" s="116">
        <v>4</v>
      </c>
      <c r="L95" s="98" t="s">
        <v>104</v>
      </c>
      <c r="M95" s="98" t="s">
        <v>133</v>
      </c>
      <c r="N95" s="128">
        <f>C95*'Unit Conversions'!$B$12*BTU_per_TOE*10^3</f>
        <v>276512587769.60004</v>
      </c>
      <c r="O95" s="128">
        <f>D95*'Unit Conversions'!$B$12*BTU_per_TOE*10^3</f>
        <v>199749391761.92001</v>
      </c>
      <c r="P95" s="128">
        <f>E95*'Unit Conversions'!$B$12*BTU_per_TOE*10^3</f>
        <v>125462427883.52</v>
      </c>
      <c r="Q95" s="128">
        <f>F95*'Unit Conversions'!$B$12*BTU_per_TOE*10^3</f>
        <v>154764508080</v>
      </c>
      <c r="R95" s="128">
        <f>G95*'Unit Conversions'!$B$12*BTU_per_TOE*10^3</f>
        <v>285179400222.08008</v>
      </c>
      <c r="S95" s="128">
        <f>H95*'Unit Conversions'!$B$12*BTU_per_TOE*10^3</f>
        <v>123811606464.00002</v>
      </c>
      <c r="T95" s="128">
        <f>I95*'Unit Conversions'!$B$12*BTU_per_TOE*10^3</f>
        <v>165082141952.00003</v>
      </c>
      <c r="V95" t="s">
        <v>72</v>
      </c>
    </row>
    <row r="96" spans="1:22" x14ac:dyDescent="0.25">
      <c r="A96" s="98" t="s">
        <v>135</v>
      </c>
      <c r="B96" s="98" t="s">
        <v>136</v>
      </c>
      <c r="C96" s="99">
        <v>0.24</v>
      </c>
      <c r="D96" s="99">
        <v>0.09</v>
      </c>
      <c r="E96" s="99">
        <v>0.08</v>
      </c>
      <c r="F96" s="99">
        <v>0.05</v>
      </c>
      <c r="G96" s="99">
        <v>0</v>
      </c>
      <c r="H96" s="99">
        <v>0.24</v>
      </c>
      <c r="I96" s="99">
        <v>7.0000000000000007E-2</v>
      </c>
      <c r="L96" s="98" t="s">
        <v>135</v>
      </c>
      <c r="M96" s="98" t="s">
        <v>136</v>
      </c>
      <c r="N96" s="128">
        <f>C96*'Unit Conversions'!$B$12*BTU_per_TOE*10^3</f>
        <v>9904928517.1200008</v>
      </c>
      <c r="O96" s="128">
        <f>D96*'Unit Conversions'!$B$12*BTU_per_TOE*10^3</f>
        <v>3714348193.9200006</v>
      </c>
      <c r="P96" s="128">
        <f>E96*'Unit Conversions'!$B$12*BTU_per_TOE*10^3</f>
        <v>3301642839.0400004</v>
      </c>
      <c r="Q96" s="128">
        <f>F96*'Unit Conversions'!$B$12*BTU_per_TOE*10^3</f>
        <v>2063526774.4000003</v>
      </c>
      <c r="R96" s="128">
        <f>G96*'Unit Conversions'!$B$12*BTU_per_TOE*10^3</f>
        <v>0</v>
      </c>
      <c r="S96" s="128">
        <f>H96*'Unit Conversions'!$B$12*BTU_per_TOE*10^3</f>
        <v>9904928517.1200008</v>
      </c>
      <c r="T96" s="128">
        <f>I96*'Unit Conversions'!$B$12*BTU_per_TOE*10^3</f>
        <v>2888937484.1600003</v>
      </c>
      <c r="V96" t="s">
        <v>72</v>
      </c>
    </row>
    <row r="97" spans="1:22" x14ac:dyDescent="0.25">
      <c r="A97" s="98" t="s">
        <v>137</v>
      </c>
      <c r="B97" s="98" t="s">
        <v>99</v>
      </c>
      <c r="C97" s="99">
        <v>16.510000000000002</v>
      </c>
      <c r="D97" s="99">
        <v>12.64</v>
      </c>
      <c r="E97" s="99">
        <v>6.96</v>
      </c>
      <c r="F97" s="99">
        <v>1.32</v>
      </c>
      <c r="G97" s="99">
        <v>0.69</v>
      </c>
      <c r="H97" s="99">
        <v>4.0599999999999996</v>
      </c>
      <c r="I97" s="99">
        <v>2.14</v>
      </c>
      <c r="L97" s="98" t="s">
        <v>137</v>
      </c>
      <c r="M97" s="98" t="s">
        <v>99</v>
      </c>
      <c r="N97" s="128">
        <f>C97*'Unit Conversions'!$B$12*BTU_per_TOE*10^3</f>
        <v>681376540906.88013</v>
      </c>
      <c r="O97" s="128">
        <f>D97*'Unit Conversions'!$B$12*BTU_per_TOE*10^3</f>
        <v>521659568568.32007</v>
      </c>
      <c r="P97" s="128">
        <f>E97*'Unit Conversions'!$B$12*BTU_per_TOE*10^3</f>
        <v>287242926996.48004</v>
      </c>
      <c r="Q97" s="128">
        <f>F97*'Unit Conversions'!$B$12*BTU_per_TOE*10^3</f>
        <v>54477106844.160004</v>
      </c>
      <c r="R97" s="128">
        <f>G97*'Unit Conversions'!$B$12*BTU_per_TOE*10^3</f>
        <v>28476669486.720005</v>
      </c>
      <c r="S97" s="128">
        <f>H97*'Unit Conversions'!$B$12*BTU_per_TOE*10^3</f>
        <v>167558374081.28</v>
      </c>
      <c r="T97" s="128">
        <f>I97*'Unit Conversions'!$B$12*BTU_per_TOE*10^3</f>
        <v>88318945944.320007</v>
      </c>
      <c r="V97" t="s">
        <v>72</v>
      </c>
    </row>
    <row r="98" spans="1:22" x14ac:dyDescent="0.25">
      <c r="A98" s="98" t="s">
        <v>138</v>
      </c>
      <c r="B98" s="98" t="s">
        <v>105</v>
      </c>
      <c r="C98" s="99">
        <v>2.77</v>
      </c>
      <c r="D98" s="99">
        <v>0.98</v>
      </c>
      <c r="E98" s="99">
        <v>1.26</v>
      </c>
      <c r="F98" s="99">
        <v>1.1399999999999999</v>
      </c>
      <c r="G98" s="99">
        <v>1.05</v>
      </c>
      <c r="H98" s="99">
        <v>1.6</v>
      </c>
      <c r="I98" s="99">
        <v>1.81</v>
      </c>
      <c r="L98" s="98" t="s">
        <v>138</v>
      </c>
      <c r="M98" s="98" t="s">
        <v>105</v>
      </c>
      <c r="N98" s="128">
        <f>C98*'Unit Conversions'!$B$12*BTU_per_TOE*10^3</f>
        <v>114319383301.76003</v>
      </c>
      <c r="O98" s="128">
        <f>D98*'Unit Conversions'!$B$12*BTU_per_TOE*10^3</f>
        <v>40445124778.240013</v>
      </c>
      <c r="P98" s="128">
        <f>E98*'Unit Conversions'!$B$12*BTU_per_TOE*10^3</f>
        <v>52000874714.880005</v>
      </c>
      <c r="Q98" s="128">
        <f>F98*'Unit Conversions'!$B$12*BTU_per_TOE*10^3</f>
        <v>47048410456.32</v>
      </c>
      <c r="R98" s="128">
        <f>G98*'Unit Conversions'!$B$12*BTU_per_TOE*10^3</f>
        <v>43334062262.400009</v>
      </c>
      <c r="S98" s="128">
        <f>H98*'Unit Conversions'!$B$12*BTU_per_TOE*10^3</f>
        <v>66032856780.800011</v>
      </c>
      <c r="T98" s="128">
        <f>I98*'Unit Conversions'!$B$12*BTU_per_TOE*10^3</f>
        <v>74699669233.279999</v>
      </c>
      <c r="V98" t="s">
        <v>72</v>
      </c>
    </row>
    <row r="99" spans="1:22" x14ac:dyDescent="0.25">
      <c r="A99" s="97">
        <v>6</v>
      </c>
      <c r="B99" s="98" t="s">
        <v>146</v>
      </c>
      <c r="C99" s="102" t="s">
        <v>107</v>
      </c>
      <c r="D99" s="102" t="s">
        <v>107</v>
      </c>
      <c r="E99" s="99">
        <v>0.76</v>
      </c>
      <c r="F99" s="99">
        <v>0.69</v>
      </c>
      <c r="G99" s="99">
        <v>3.81</v>
      </c>
      <c r="H99" s="99">
        <v>1.1100000000000001</v>
      </c>
      <c r="I99" s="99">
        <v>1.04</v>
      </c>
      <c r="L99" s="97">
        <v>6</v>
      </c>
      <c r="M99" s="98" t="s">
        <v>146</v>
      </c>
      <c r="N99" s="128" t="e">
        <f>C99*'Unit Conversions'!$B$12*BTU_per_TOE*10^3</f>
        <v>#VALUE!</v>
      </c>
      <c r="O99" s="128" t="e">
        <f>D99*'Unit Conversions'!$B$12*BTU_per_TOE*10^3</f>
        <v>#VALUE!</v>
      </c>
      <c r="P99" s="128">
        <f>E99*'Unit Conversions'!$B$12*BTU_per_TOE*10^3</f>
        <v>31365606970.880001</v>
      </c>
      <c r="Q99" s="128">
        <f>F99*'Unit Conversions'!$B$12*BTU_per_TOE*10^3</f>
        <v>28476669486.720005</v>
      </c>
      <c r="R99" s="128">
        <f>G99*'Unit Conversions'!$B$12*BTU_per_TOE*10^3</f>
        <v>157240740209.28003</v>
      </c>
      <c r="S99" s="128">
        <f>H99*'Unit Conversions'!$B$12*BTU_per_TOE*10^3</f>
        <v>45810294391.680008</v>
      </c>
      <c r="T99" s="128">
        <f>I99*'Unit Conversions'!$B$12*BTU_per_TOE*10^3</f>
        <v>42921356907.520012</v>
      </c>
      <c r="V99" t="s">
        <v>72</v>
      </c>
    </row>
    <row r="100" spans="1:22" x14ac:dyDescent="0.25">
      <c r="A100" s="97">
        <v>7</v>
      </c>
      <c r="B100" s="98" t="s">
        <v>141</v>
      </c>
      <c r="C100" s="99">
        <v>181.52</v>
      </c>
      <c r="D100" s="99">
        <v>180.34</v>
      </c>
      <c r="E100" s="99">
        <v>174.64</v>
      </c>
      <c r="F100" s="99">
        <v>181.56</v>
      </c>
      <c r="G100" s="99">
        <v>164.83</v>
      </c>
      <c r="H100" s="99">
        <v>183.77</v>
      </c>
      <c r="I100" s="99">
        <v>202.54</v>
      </c>
      <c r="L100" s="97">
        <v>7</v>
      </c>
      <c r="M100" s="98" t="s">
        <v>141</v>
      </c>
      <c r="N100" s="128">
        <f>C100*'Unit Conversions'!$B$12*BTU_per_TOE*10^3</f>
        <v>7491427601781.7617</v>
      </c>
      <c r="O100" s="128">
        <f>D100*'Unit Conversions'!$B$12*BTU_per_TOE*10^3</f>
        <v>7442728369905.9209</v>
      </c>
      <c r="P100" s="128">
        <f>E100*'Unit Conversions'!$B$12*BTU_per_TOE*10^3</f>
        <v>7207486317624.3203</v>
      </c>
      <c r="Q100" s="128">
        <f>F100*'Unit Conversions'!$B$12*BTU_per_TOE*10^3</f>
        <v>7493078423201.2813</v>
      </c>
      <c r="R100" s="128">
        <f>G100*'Unit Conversions'!$B$12*BTU_per_TOE*10^3</f>
        <v>6802622364487.04</v>
      </c>
      <c r="S100" s="128">
        <f>H100*'Unit Conversions'!$B$12*BTU_per_TOE*10^3</f>
        <v>7584286306629.7617</v>
      </c>
      <c r="T100" s="128">
        <f>I100*'Unit Conversions'!$B$12*BTU_per_TOE*10^3</f>
        <v>8358934257739.5215</v>
      </c>
      <c r="V100" t="s">
        <v>72</v>
      </c>
    </row>
    <row r="101" spans="1:22" x14ac:dyDescent="0.25">
      <c r="A101" s="103"/>
      <c r="B101" s="104" t="s">
        <v>109</v>
      </c>
      <c r="C101" s="105">
        <v>455.05</v>
      </c>
      <c r="D101" s="105">
        <v>414.78</v>
      </c>
      <c r="E101" s="105">
        <v>398.54</v>
      </c>
      <c r="F101" s="105">
        <v>386.32</v>
      </c>
      <c r="G101" s="105">
        <v>365.26</v>
      </c>
      <c r="H101" s="105">
        <v>407.06</v>
      </c>
      <c r="I101" s="105">
        <v>448.97</v>
      </c>
      <c r="L101" s="103"/>
      <c r="M101" s="104" t="s">
        <v>109</v>
      </c>
      <c r="N101" s="128">
        <f>C101*'Unit Conversions'!$B$12*BTU_per_TOE*10^3</f>
        <v>18780157173814.402</v>
      </c>
      <c r="O101" s="128">
        <f>D101*'Unit Conversions'!$B$12*BTU_per_TOE*10^3</f>
        <v>17118192709712.641</v>
      </c>
      <c r="P101" s="128">
        <f>E101*'Unit Conversions'!$B$12*BTU_per_TOE*10^3</f>
        <v>16447959213387.521</v>
      </c>
      <c r="Q101" s="128">
        <f>F101*'Unit Conversions'!$B$12*BTU_per_TOE*10^3</f>
        <v>15943633269724.162</v>
      </c>
      <c r="R101" s="128">
        <f>G101*'Unit Conversions'!$B$12*BTU_per_TOE*10^3</f>
        <v>15074475792346.883</v>
      </c>
      <c r="S101" s="128">
        <f>H101*'Unit Conversions'!$B$12*BTU_per_TOE*10^3</f>
        <v>16799584175745.281</v>
      </c>
      <c r="T101" s="128">
        <f>I101*'Unit Conversions'!$B$12*BTU_per_TOE*10^3</f>
        <v>18529232318047.363</v>
      </c>
    </row>
    <row r="102" spans="1:22" x14ac:dyDescent="0.25">
      <c r="A102" s="117">
        <v>8</v>
      </c>
      <c r="B102" s="108" t="s">
        <v>110</v>
      </c>
      <c r="C102" s="109">
        <v>0</v>
      </c>
      <c r="D102" s="109">
        <v>0</v>
      </c>
      <c r="E102" s="109">
        <v>0</v>
      </c>
      <c r="F102" s="109">
        <v>0</v>
      </c>
      <c r="G102" s="109">
        <v>0</v>
      </c>
      <c r="H102" s="109">
        <v>0</v>
      </c>
      <c r="I102" s="109">
        <v>0</v>
      </c>
      <c r="L102" s="117">
        <v>8</v>
      </c>
      <c r="M102" s="108" t="s">
        <v>110</v>
      </c>
      <c r="N102" s="128">
        <f>C102*'Unit Conversions'!$B$12*BTU_per_TOE*10^3</f>
        <v>0</v>
      </c>
      <c r="O102" s="128">
        <f>D102*'Unit Conversions'!$B$12*BTU_per_TOE*10^3</f>
        <v>0</v>
      </c>
      <c r="P102" s="128">
        <f>E102*'Unit Conversions'!$B$12*BTU_per_TOE*10^3</f>
        <v>0</v>
      </c>
      <c r="Q102" s="128">
        <f>F102*'Unit Conversions'!$B$12*BTU_per_TOE*10^3</f>
        <v>0</v>
      </c>
      <c r="R102" s="128">
        <f>G102*'Unit Conversions'!$B$12*BTU_per_TOE*10^3</f>
        <v>0</v>
      </c>
      <c r="S102" s="128">
        <f>H102*'Unit Conversions'!$B$12*BTU_per_TOE*10^3</f>
        <v>0</v>
      </c>
      <c r="T102" s="128">
        <f>I102*'Unit Conversions'!$B$12*BTU_per_TOE*10^3</f>
        <v>0</v>
      </c>
    </row>
    <row r="103" spans="1:22" x14ac:dyDescent="0.25">
      <c r="A103" s="118"/>
      <c r="B103" s="115" t="s">
        <v>111</v>
      </c>
      <c r="C103" s="110">
        <v>455.05</v>
      </c>
      <c r="D103" s="110">
        <v>414.78</v>
      </c>
      <c r="E103" s="110">
        <v>398.54</v>
      </c>
      <c r="F103" s="110">
        <v>386.32</v>
      </c>
      <c r="G103" s="110">
        <v>365.26</v>
      </c>
      <c r="H103" s="110">
        <v>407.06</v>
      </c>
      <c r="I103" s="110">
        <v>448.97</v>
      </c>
      <c r="L103" s="118"/>
      <c r="M103" s="115" t="s">
        <v>111</v>
      </c>
      <c r="N103" s="128">
        <f>C103*'Unit Conversions'!$B$12*BTU_per_TOE*10^3</f>
        <v>18780157173814.402</v>
      </c>
      <c r="O103" s="128">
        <f>D103*'Unit Conversions'!$B$12*BTU_per_TOE*10^3</f>
        <v>17118192709712.641</v>
      </c>
      <c r="P103" s="128">
        <f>E103*'Unit Conversions'!$B$12*BTU_per_TOE*10^3</f>
        <v>16447959213387.521</v>
      </c>
      <c r="Q103" s="128">
        <f>F103*'Unit Conversions'!$B$12*BTU_per_TOE*10^3</f>
        <v>15943633269724.162</v>
      </c>
      <c r="R103" s="128">
        <f>G103*'Unit Conversions'!$B$12*BTU_per_TOE*10^3</f>
        <v>15074475792346.883</v>
      </c>
      <c r="S103" s="128">
        <f>H103*'Unit Conversions'!$B$12*BTU_per_TOE*10^3</f>
        <v>16799584175745.281</v>
      </c>
      <c r="T103" s="128">
        <f>I103*'Unit Conversions'!$B$12*BTU_per_TOE*10^3</f>
        <v>18529232318047.363</v>
      </c>
    </row>
    <row r="104" spans="1:22" x14ac:dyDescent="0.25">
      <c r="A104" s="90" t="s">
        <v>112</v>
      </c>
      <c r="B104" s="41"/>
      <c r="C104" s="41"/>
      <c r="D104" s="41"/>
      <c r="E104" s="41"/>
      <c r="F104" s="41"/>
      <c r="G104" s="41"/>
      <c r="H104" s="41"/>
      <c r="I104" s="41"/>
      <c r="L104" s="90" t="s">
        <v>112</v>
      </c>
      <c r="M104" s="41"/>
      <c r="N104" s="41"/>
      <c r="O104" s="41"/>
      <c r="P104" s="41"/>
      <c r="Q104" s="41"/>
      <c r="R104" s="41"/>
      <c r="S104" s="41"/>
      <c r="T104" s="41"/>
    </row>
    <row r="105" spans="1:22" x14ac:dyDescent="0.25">
      <c r="A105" s="90" t="s">
        <v>113</v>
      </c>
      <c r="B105" s="41"/>
      <c r="C105" s="41"/>
      <c r="D105" s="41"/>
      <c r="E105" s="41"/>
      <c r="F105" s="41"/>
      <c r="G105" s="41"/>
      <c r="H105" s="41"/>
      <c r="I105" s="41"/>
      <c r="L105" s="90" t="s">
        <v>113</v>
      </c>
      <c r="M105" s="41"/>
      <c r="N105" s="41"/>
      <c r="O105" s="41"/>
      <c r="P105" s="41"/>
      <c r="Q105" s="41"/>
      <c r="R105" s="41"/>
      <c r="S105" s="41"/>
      <c r="T105" s="41"/>
    </row>
    <row r="107" spans="1:22" ht="15.75" x14ac:dyDescent="0.25">
      <c r="A107" s="274" t="s">
        <v>147</v>
      </c>
      <c r="B107" s="275"/>
      <c r="C107" s="275"/>
      <c r="D107" s="275"/>
      <c r="E107" s="275"/>
      <c r="F107" s="275"/>
      <c r="G107" s="275"/>
      <c r="H107" s="275"/>
      <c r="I107" s="276"/>
      <c r="L107" s="274" t="s">
        <v>147</v>
      </c>
      <c r="M107" s="275"/>
      <c r="N107" s="275"/>
      <c r="O107" s="275"/>
      <c r="P107" s="275"/>
      <c r="Q107" s="275"/>
      <c r="R107" s="275"/>
      <c r="S107" s="275"/>
      <c r="T107" s="276"/>
    </row>
    <row r="108" spans="1:22" x14ac:dyDescent="0.25">
      <c r="A108" s="271" t="s">
        <v>74</v>
      </c>
      <c r="B108" s="272"/>
      <c r="C108" s="272"/>
      <c r="D108" s="272"/>
      <c r="E108" s="272"/>
      <c r="F108" s="272"/>
      <c r="G108" s="272"/>
      <c r="H108" s="272"/>
      <c r="I108" s="273"/>
      <c r="L108" s="288" t="s">
        <v>158</v>
      </c>
      <c r="M108" s="272"/>
      <c r="N108" s="272"/>
      <c r="O108" s="272"/>
      <c r="P108" s="272"/>
      <c r="Q108" s="272"/>
      <c r="R108" s="272"/>
      <c r="S108" s="272"/>
      <c r="T108" s="273"/>
    </row>
    <row r="109" spans="1:22" x14ac:dyDescent="0.25">
      <c r="A109" s="277" t="s">
        <v>75</v>
      </c>
      <c r="B109" s="278"/>
      <c r="C109" s="91" t="s">
        <v>76</v>
      </c>
      <c r="D109" s="91" t="s">
        <v>77</v>
      </c>
      <c r="E109" s="91" t="s">
        <v>78</v>
      </c>
      <c r="F109" s="91" t="s">
        <v>79</v>
      </c>
      <c r="G109" s="91" t="s">
        <v>80</v>
      </c>
      <c r="H109" s="91" t="s">
        <v>81</v>
      </c>
      <c r="I109" s="91" t="s">
        <v>82</v>
      </c>
      <c r="L109" s="277" t="s">
        <v>75</v>
      </c>
      <c r="M109" s="278"/>
      <c r="N109" s="91" t="s">
        <v>76</v>
      </c>
      <c r="O109" s="91" t="s">
        <v>77</v>
      </c>
      <c r="P109" s="91" t="s">
        <v>78</v>
      </c>
      <c r="Q109" s="91" t="s">
        <v>79</v>
      </c>
      <c r="R109" s="91" t="s">
        <v>80</v>
      </c>
      <c r="S109" s="91" t="s">
        <v>81</v>
      </c>
      <c r="T109" s="91" t="s">
        <v>82</v>
      </c>
    </row>
    <row r="110" spans="1:22" x14ac:dyDescent="0.25">
      <c r="A110" s="279">
        <v>-1</v>
      </c>
      <c r="B110" s="280"/>
      <c r="C110" s="92">
        <v>-2</v>
      </c>
      <c r="D110" s="92">
        <v>-3</v>
      </c>
      <c r="E110" s="92">
        <v>-4</v>
      </c>
      <c r="F110" s="92">
        <v>-5</v>
      </c>
      <c r="G110" s="92">
        <v>-6</v>
      </c>
      <c r="H110" s="92">
        <v>-7</v>
      </c>
      <c r="I110" s="92">
        <v>-8</v>
      </c>
      <c r="L110" s="279">
        <v>-1</v>
      </c>
      <c r="M110" s="280"/>
      <c r="N110" s="92">
        <v>-2</v>
      </c>
      <c r="O110" s="92">
        <v>-3</v>
      </c>
      <c r="P110" s="92">
        <v>-4</v>
      </c>
      <c r="Q110" s="92">
        <v>-5</v>
      </c>
      <c r="R110" s="92">
        <v>-6</v>
      </c>
      <c r="S110" s="92">
        <v>-7</v>
      </c>
      <c r="T110" s="92">
        <v>-8</v>
      </c>
    </row>
    <row r="111" spans="1:22" x14ac:dyDescent="0.25">
      <c r="A111" s="93">
        <v>1</v>
      </c>
      <c r="B111" s="119" t="s">
        <v>148</v>
      </c>
      <c r="C111" s="95">
        <v>780.13</v>
      </c>
      <c r="D111" s="95">
        <v>370.96</v>
      </c>
      <c r="E111" s="95">
        <v>276.66000000000003</v>
      </c>
      <c r="F111" s="95">
        <v>315.33999999999997</v>
      </c>
      <c r="G111" s="95">
        <v>346.45</v>
      </c>
      <c r="H111" s="95">
        <v>379.5</v>
      </c>
      <c r="I111" s="95">
        <v>444.15</v>
      </c>
      <c r="L111" s="93">
        <v>1</v>
      </c>
      <c r="M111" s="119" t="s">
        <v>148</v>
      </c>
      <c r="N111" s="128">
        <f>C111*'Unit Conversions'!$B$13*BTU_per_TOE*10^3</f>
        <v>29719738015618.563</v>
      </c>
      <c r="O111" s="128">
        <f>D111*'Unit Conversions'!$B$13*BTU_per_TOE*10^3</f>
        <v>14132047241195.518</v>
      </c>
      <c r="P111" s="128">
        <f>E111*'Unit Conversions'!$B$13*BTU_per_TOE*10^3</f>
        <v>10539605859793.922</v>
      </c>
      <c r="Q111" s="128">
        <f>F111*'Unit Conversions'!$B$13*BTU_per_TOE*10^3</f>
        <v>12013154456110.078</v>
      </c>
      <c r="R111" s="128">
        <f>G111*'Unit Conversions'!$B$13*BTU_per_TOE*10^3</f>
        <v>13198317249062.4</v>
      </c>
      <c r="S111" s="128">
        <f>H111*'Unit Conversions'!$B$13*BTU_per_TOE*10^3</f>
        <v>14457386047104</v>
      </c>
      <c r="T111" s="128">
        <f>I111*'Unit Conversions'!$B$13*BTU_per_TOE*10^3</f>
        <v>16920284618764.799</v>
      </c>
    </row>
    <row r="112" spans="1:22" x14ac:dyDescent="0.25">
      <c r="A112" s="114" t="s">
        <v>86</v>
      </c>
      <c r="B112" s="104" t="s">
        <v>149</v>
      </c>
      <c r="C112" s="99">
        <v>0.09</v>
      </c>
      <c r="D112" s="99">
        <v>0.67</v>
      </c>
      <c r="E112" s="99">
        <v>1.35</v>
      </c>
      <c r="F112" s="99">
        <v>6.15</v>
      </c>
      <c r="G112" s="99">
        <v>10.17</v>
      </c>
      <c r="H112" s="99">
        <v>44.97</v>
      </c>
      <c r="I112" s="99">
        <v>36.96</v>
      </c>
      <c r="L112" s="114" t="s">
        <v>86</v>
      </c>
      <c r="M112" s="104" t="s">
        <v>149</v>
      </c>
      <c r="N112" s="128">
        <f>C112*'Unit Conversions'!$B$13*BTU_per_TOE*10^3</f>
        <v>3428629102.0799999</v>
      </c>
      <c r="O112" s="128">
        <f>D112*'Unit Conversions'!$B$13*BTU_per_TOE*10^3</f>
        <v>25524238871.040001</v>
      </c>
      <c r="P112" s="128">
        <f>E112*'Unit Conversions'!$B$13*BTU_per_TOE*10^3</f>
        <v>51429436531.200005</v>
      </c>
      <c r="Q112" s="128">
        <f>F112*'Unit Conversions'!$B$13*BTU_per_TOE*10^3</f>
        <v>234289655308.80002</v>
      </c>
      <c r="R112" s="128">
        <f>G112*'Unit Conversions'!$B$13*BTU_per_TOE*10^3</f>
        <v>387435088535.04004</v>
      </c>
      <c r="S112" s="128">
        <f>H112*'Unit Conversions'!$B$13*BTU_per_TOE*10^3</f>
        <v>1713171674672.6401</v>
      </c>
      <c r="T112" s="128">
        <f>I112*'Unit Conversions'!$B$13*BTU_per_TOE*10^3</f>
        <v>1408023684587.52</v>
      </c>
    </row>
    <row r="113" spans="1:22" x14ac:dyDescent="0.25">
      <c r="A113" s="98" t="s">
        <v>88</v>
      </c>
      <c r="B113" s="98" t="s">
        <v>124</v>
      </c>
      <c r="C113" s="99">
        <v>776.15</v>
      </c>
      <c r="D113" s="99">
        <v>366.92</v>
      </c>
      <c r="E113" s="99">
        <v>272.7</v>
      </c>
      <c r="F113" s="99">
        <v>306.74</v>
      </c>
      <c r="G113" s="99">
        <v>334.48</v>
      </c>
      <c r="H113" s="99">
        <v>332.63</v>
      </c>
      <c r="I113" s="99">
        <v>407.17</v>
      </c>
      <c r="L113" s="98" t="s">
        <v>88</v>
      </c>
      <c r="M113" s="98" t="s">
        <v>124</v>
      </c>
      <c r="N113" s="128">
        <f>C113*'Unit Conversions'!$B$13*BTU_per_TOE*10^3</f>
        <v>29568116417548.797</v>
      </c>
      <c r="O113" s="128">
        <f>D113*'Unit Conversions'!$B$13*BTU_per_TOE*10^3</f>
        <v>13978139890391.041</v>
      </c>
      <c r="P113" s="128">
        <f>E113*'Unit Conversions'!$B$13*BTU_per_TOE*10^3</f>
        <v>10388746179302.4</v>
      </c>
      <c r="Q113" s="128">
        <f>F113*'Unit Conversions'!$B$13*BTU_per_TOE*10^3</f>
        <v>11685529897466.881</v>
      </c>
      <c r="R113" s="128">
        <f>G113*'Unit Conversions'!$B$13*BTU_per_TOE*10^3</f>
        <v>12742309578485.76</v>
      </c>
      <c r="S113" s="128">
        <f>H113*'Unit Conversions'!$B$13*BTU_per_TOE*10^3</f>
        <v>12671832202498.561</v>
      </c>
      <c r="T113" s="128">
        <f>I113*'Unit Conversions'!$B$13*BTU_per_TOE*10^3</f>
        <v>15511499016599.041</v>
      </c>
    </row>
    <row r="114" spans="1:22" x14ac:dyDescent="0.25">
      <c r="A114" s="98" t="s">
        <v>96</v>
      </c>
      <c r="B114" s="98" t="s">
        <v>89</v>
      </c>
      <c r="C114" s="99">
        <v>3.89</v>
      </c>
      <c r="D114" s="99">
        <v>3.38</v>
      </c>
      <c r="E114" s="99">
        <v>2.6</v>
      </c>
      <c r="F114" s="99">
        <v>2.4500000000000002</v>
      </c>
      <c r="G114" s="99">
        <v>1.8</v>
      </c>
      <c r="H114" s="99">
        <v>1.9</v>
      </c>
      <c r="I114" s="99">
        <v>0.02</v>
      </c>
      <c r="L114" s="98" t="s">
        <v>96</v>
      </c>
      <c r="M114" s="98" t="s">
        <v>89</v>
      </c>
      <c r="N114" s="128">
        <f>C114*'Unit Conversions'!$B$13*BTU_per_TOE*10^3</f>
        <v>148192968967.67999</v>
      </c>
      <c r="O114" s="128">
        <f>D114*'Unit Conversions'!$B$13*BTU_per_TOE*10^3</f>
        <v>128764070722.56</v>
      </c>
      <c r="P114" s="128">
        <f>E114*'Unit Conversions'!$B$13*BTU_per_TOE*10^3</f>
        <v>99049285171.200012</v>
      </c>
      <c r="Q114" s="128">
        <f>F114*'Unit Conversions'!$B$13*BTU_per_TOE*10^3</f>
        <v>93334903334.399994</v>
      </c>
      <c r="R114" s="128">
        <f>G114*'Unit Conversions'!$B$13*BTU_per_TOE*10^3</f>
        <v>68572582041.600006</v>
      </c>
      <c r="S114" s="128">
        <f>H114*'Unit Conversions'!$B$13*BTU_per_TOE*10^3</f>
        <v>72382169932.799988</v>
      </c>
      <c r="T114" s="128">
        <f>I114*'Unit Conversions'!$B$13*BTU_per_TOE*10^3</f>
        <v>761917578.23999989</v>
      </c>
    </row>
    <row r="115" spans="1:22" x14ac:dyDescent="0.25">
      <c r="A115" s="98" t="s">
        <v>98</v>
      </c>
      <c r="B115" s="98" t="s">
        <v>150</v>
      </c>
      <c r="C115" s="99">
        <v>0</v>
      </c>
      <c r="D115" s="99">
        <v>0</v>
      </c>
      <c r="E115" s="99">
        <v>0</v>
      </c>
      <c r="F115" s="99">
        <v>0</v>
      </c>
      <c r="G115" s="99">
        <v>0</v>
      </c>
      <c r="H115" s="99">
        <v>0</v>
      </c>
      <c r="I115" s="99">
        <v>0</v>
      </c>
      <c r="L115" s="98" t="s">
        <v>98</v>
      </c>
      <c r="M115" s="98" t="s">
        <v>150</v>
      </c>
      <c r="N115" s="128">
        <f>C115*'Unit Conversions'!$B$13*BTU_per_TOE*10^3</f>
        <v>0</v>
      </c>
      <c r="O115" s="128">
        <f>D115*'Unit Conversions'!$B$13*BTU_per_TOE*10^3</f>
        <v>0</v>
      </c>
      <c r="P115" s="128">
        <f>E115*'Unit Conversions'!$B$13*BTU_per_TOE*10^3</f>
        <v>0</v>
      </c>
      <c r="Q115" s="128">
        <f>F115*'Unit Conversions'!$B$13*BTU_per_TOE*10^3</f>
        <v>0</v>
      </c>
      <c r="R115" s="128">
        <f>G115*'Unit Conversions'!$B$13*BTU_per_TOE*10^3</f>
        <v>0</v>
      </c>
      <c r="S115" s="128">
        <f>H115*'Unit Conversions'!$B$13*BTU_per_TOE*10^3</f>
        <v>0</v>
      </c>
      <c r="T115" s="128">
        <f>I115*'Unit Conversions'!$B$13*BTU_per_TOE*10^3</f>
        <v>0</v>
      </c>
    </row>
    <row r="116" spans="1:22" x14ac:dyDescent="0.25">
      <c r="A116" s="97">
        <v>2</v>
      </c>
      <c r="B116" s="98" t="s">
        <v>125</v>
      </c>
      <c r="C116" s="99">
        <v>70.400000000000006</v>
      </c>
      <c r="D116" s="99">
        <v>70.37</v>
      </c>
      <c r="E116" s="99">
        <v>79.16</v>
      </c>
      <c r="F116" s="99">
        <v>74.53</v>
      </c>
      <c r="G116" s="99">
        <v>55.62</v>
      </c>
      <c r="H116" s="99">
        <v>56.62</v>
      </c>
      <c r="I116" s="99">
        <v>51.41</v>
      </c>
      <c r="L116" s="97">
        <v>2</v>
      </c>
      <c r="M116" s="98" t="s">
        <v>125</v>
      </c>
      <c r="N116" s="128">
        <f>C116*'Unit Conversions'!$B$13*BTU_per_TOE*10^3</f>
        <v>2681949875404.8003</v>
      </c>
      <c r="O116" s="128">
        <f>D116*'Unit Conversions'!$B$13*BTU_per_TOE*10^3</f>
        <v>2680806999037.4404</v>
      </c>
      <c r="P116" s="128">
        <f>E116*'Unit Conversions'!$B$13*BTU_per_TOE*10^3</f>
        <v>3015669774673.9199</v>
      </c>
      <c r="Q116" s="128">
        <f>F116*'Unit Conversions'!$B$13*BTU_per_TOE*10^3</f>
        <v>2839285855311.3604</v>
      </c>
      <c r="R116" s="128">
        <f>G116*'Unit Conversions'!$B$13*BTU_per_TOE*10^3</f>
        <v>2118892785085.4399</v>
      </c>
      <c r="S116" s="128">
        <f>H116*'Unit Conversions'!$B$13*BTU_per_TOE*10^3</f>
        <v>2156988663997.4399</v>
      </c>
      <c r="T116" s="128">
        <f>I116*'Unit Conversions'!$B$13*BTU_per_TOE*10^3</f>
        <v>1958509134865.9199</v>
      </c>
      <c r="V116" t="s">
        <v>21</v>
      </c>
    </row>
    <row r="117" spans="1:22" x14ac:dyDescent="0.25">
      <c r="A117" s="97">
        <v>3</v>
      </c>
      <c r="B117" s="98" t="s">
        <v>90</v>
      </c>
      <c r="C117" s="99">
        <v>822.78</v>
      </c>
      <c r="D117" s="99">
        <v>646.55999999999995</v>
      </c>
      <c r="E117" s="99">
        <v>586.79</v>
      </c>
      <c r="F117" s="99">
        <v>535.67999999999995</v>
      </c>
      <c r="G117" s="99">
        <v>445.77</v>
      </c>
      <c r="H117" s="99">
        <v>430.36</v>
      </c>
      <c r="I117" s="99">
        <v>360.95</v>
      </c>
      <c r="L117" s="97">
        <v>3</v>
      </c>
      <c r="M117" s="98" t="s">
        <v>90</v>
      </c>
      <c r="N117" s="128">
        <f>C117*'Unit Conversions'!$B$13*BTU_per_TOE*10^3</f>
        <v>31344527251215.363</v>
      </c>
      <c r="O117" s="128">
        <f>D117*'Unit Conversions'!$B$13*BTU_per_TOE*10^3</f>
        <v>24631271469342.719</v>
      </c>
      <c r="P117" s="128">
        <f>E117*'Unit Conversions'!$B$13*BTU_per_TOE*10^3</f>
        <v>22354280786772.48</v>
      </c>
      <c r="Q117" s="128">
        <f>F117*'Unit Conversions'!$B$13*BTU_per_TOE*10^3</f>
        <v>20407200415580.16</v>
      </c>
      <c r="R117" s="128">
        <f>G117*'Unit Conversions'!$B$13*BTU_per_TOE*10^3</f>
        <v>16981999942602.24</v>
      </c>
      <c r="S117" s="128">
        <f>H117*'Unit Conversions'!$B$13*BTU_per_TOE*10^3</f>
        <v>16394942448568.32</v>
      </c>
      <c r="T117" s="128">
        <f>I117*'Unit Conversions'!$B$13*BTU_per_TOE*10^3</f>
        <v>13750707493286.402</v>
      </c>
    </row>
    <row r="118" spans="1:22" x14ac:dyDescent="0.25">
      <c r="A118" s="97">
        <v>4</v>
      </c>
      <c r="B118" s="98" t="s">
        <v>126</v>
      </c>
      <c r="C118" s="99">
        <v>7.23</v>
      </c>
      <c r="D118" s="99">
        <v>45.24</v>
      </c>
      <c r="E118" s="99">
        <v>12.45</v>
      </c>
      <c r="F118" s="99">
        <v>38.479999999999997</v>
      </c>
      <c r="G118" s="99">
        <v>45.1</v>
      </c>
      <c r="H118" s="99">
        <v>52.66</v>
      </c>
      <c r="I118" s="99">
        <v>71.45</v>
      </c>
      <c r="L118" s="97">
        <v>4</v>
      </c>
      <c r="M118" s="98" t="s">
        <v>126</v>
      </c>
      <c r="N118" s="128">
        <f>C118*'Unit Conversions'!$B$13*BTU_per_TOE*10^3</f>
        <v>275433204533.76001</v>
      </c>
      <c r="O118" s="128">
        <f>D118*'Unit Conversions'!$B$13*BTU_per_TOE*10^3</f>
        <v>1723457561978.8801</v>
      </c>
      <c r="P118" s="128">
        <f>E118*'Unit Conversions'!$B$13*BTU_per_TOE*10^3</f>
        <v>474293692454.39996</v>
      </c>
      <c r="Q118" s="128">
        <f>F118*'Unit Conversions'!$B$13*BTU_per_TOE*10^3</f>
        <v>1465929420533.7598</v>
      </c>
      <c r="R118" s="128">
        <f>G118*'Unit Conversions'!$B$13*BTU_per_TOE*10^3</f>
        <v>1718124138931.2</v>
      </c>
      <c r="S118" s="128">
        <f>H118*'Unit Conversions'!$B$13*BTU_per_TOE*10^3</f>
        <v>2006128983505.9199</v>
      </c>
      <c r="T118" s="128">
        <f>I118*'Unit Conversions'!$B$13*BTU_per_TOE*10^3</f>
        <v>2721950548262.4004</v>
      </c>
      <c r="V118" t="s">
        <v>56</v>
      </c>
    </row>
    <row r="119" spans="1:22" x14ac:dyDescent="0.25">
      <c r="A119" s="97">
        <v>5</v>
      </c>
      <c r="B119" s="98" t="s">
        <v>151</v>
      </c>
      <c r="C119" s="99">
        <v>2773.48</v>
      </c>
      <c r="D119" s="99">
        <v>2408.31</v>
      </c>
      <c r="E119" s="99">
        <v>2018.99</v>
      </c>
      <c r="F119" s="99">
        <v>1833.32</v>
      </c>
      <c r="G119" s="99">
        <v>1748.42</v>
      </c>
      <c r="H119" s="99">
        <v>2136.4699999999998</v>
      </c>
      <c r="I119" s="99">
        <v>2491.75</v>
      </c>
      <c r="L119" s="97">
        <v>5</v>
      </c>
      <c r="M119" s="98" t="s">
        <v>151</v>
      </c>
      <c r="N119" s="128">
        <f>C119*'Unit Conversions'!$B$13*BTU_per_TOE*10^3</f>
        <v>105658158244853.77</v>
      </c>
      <c r="O119" s="128">
        <f>D119*'Unit Conversions'!$B$13*BTU_per_TOE*10^3</f>
        <v>91746686142558.719</v>
      </c>
      <c r="P119" s="128">
        <f>E119*'Unit Conversions'!$B$13*BTU_per_TOE*10^3</f>
        <v>76915198564538.875</v>
      </c>
      <c r="Q119" s="128">
        <f>F119*'Unit Conversions'!$B$13*BTU_per_TOE*10^3</f>
        <v>69841936726947.828</v>
      </c>
      <c r="R119" s="128">
        <f>G119*'Unit Conversions'!$B$13*BTU_per_TOE*10^3</f>
        <v>66607596607319.039</v>
      </c>
      <c r="S119" s="128">
        <f>H119*'Unit Conversions'!$B$13*BTU_per_TOE*10^3</f>
        <v>81390702419120.641</v>
      </c>
      <c r="T119" s="128">
        <f>I119*'Unit Conversions'!$B$13*BTU_per_TOE*10^3</f>
        <v>94925406278976</v>
      </c>
    </row>
    <row r="120" spans="1:22" x14ac:dyDescent="0.25">
      <c r="A120" s="114" t="s">
        <v>86</v>
      </c>
      <c r="B120" s="98" t="s">
        <v>134</v>
      </c>
      <c r="C120" s="99">
        <v>62.59</v>
      </c>
      <c r="D120" s="99">
        <v>79.319999999999993</v>
      </c>
      <c r="E120" s="99">
        <v>59.03</v>
      </c>
      <c r="F120" s="99">
        <v>55.87</v>
      </c>
      <c r="G120" s="99">
        <v>32.78</v>
      </c>
      <c r="H120" s="99">
        <v>47.85</v>
      </c>
      <c r="I120" s="99">
        <v>49.63</v>
      </c>
      <c r="L120" s="114" t="s">
        <v>86</v>
      </c>
      <c r="M120" s="98" t="s">
        <v>134</v>
      </c>
      <c r="N120" s="128">
        <f>C120*'Unit Conversions'!$B$13*BTU_per_TOE*10^3</f>
        <v>2384421061102.0801</v>
      </c>
      <c r="O120" s="128">
        <f>D120*'Unit Conversions'!$B$13*BTU_per_TOE*10^3</f>
        <v>3021765115299.8394</v>
      </c>
      <c r="P120" s="128">
        <f>E120*'Unit Conversions'!$B$13*BTU_per_TOE*10^3</f>
        <v>2248799732175.3604</v>
      </c>
      <c r="Q120" s="128">
        <f>F120*'Unit Conversions'!$B$13*BTU_per_TOE*10^3</f>
        <v>2128416754813.4402</v>
      </c>
      <c r="R120" s="128">
        <f>G120*'Unit Conversions'!$B$13*BTU_per_TOE*10^3</f>
        <v>1248782910735.3601</v>
      </c>
      <c r="S120" s="128">
        <f>H120*'Unit Conversions'!$B$13*BTU_per_TOE*10^3</f>
        <v>1822887805939.2002</v>
      </c>
      <c r="T120" s="128">
        <f>I120*'Unit Conversions'!$B$13*BTU_per_TOE*10^3</f>
        <v>1890698470402.5603</v>
      </c>
      <c r="V120" t="s">
        <v>72</v>
      </c>
    </row>
    <row r="121" spans="1:22" x14ac:dyDescent="0.25">
      <c r="A121" s="98" t="s">
        <v>88</v>
      </c>
      <c r="B121" s="98" t="s">
        <v>101</v>
      </c>
      <c r="C121" s="99">
        <v>1100.26</v>
      </c>
      <c r="D121" s="99">
        <v>710.29</v>
      </c>
      <c r="E121" s="99">
        <v>602.91</v>
      </c>
      <c r="F121" s="99">
        <v>549.88</v>
      </c>
      <c r="G121" s="99">
        <v>611.38</v>
      </c>
      <c r="H121" s="99">
        <v>763.95</v>
      </c>
      <c r="I121" s="99">
        <v>1240</v>
      </c>
      <c r="L121" s="98" t="s">
        <v>88</v>
      </c>
      <c r="M121" s="98" t="s">
        <v>101</v>
      </c>
      <c r="N121" s="128">
        <f>C121*'Unit Conversions'!$B$13*BTU_per_TOE*10^3</f>
        <v>41915371731717.117</v>
      </c>
      <c r="O121" s="128">
        <f>D121*'Unit Conversions'!$B$13*BTU_per_TOE*10^3</f>
        <v>27059121832404.48</v>
      </c>
      <c r="P121" s="128">
        <f>E121*'Unit Conversions'!$B$13*BTU_per_TOE*10^3</f>
        <v>22968386354833.918</v>
      </c>
      <c r="Q121" s="128">
        <f>F121*'Unit Conversions'!$B$13*BTU_per_TOE*10^3</f>
        <v>20948161896130.559</v>
      </c>
      <c r="R121" s="128">
        <f>G121*'Unit Conversions'!$B$13*BTU_per_TOE*10^3</f>
        <v>23291058449218.563</v>
      </c>
      <c r="S121" s="128">
        <f>H121*'Unit Conversions'!$B$13*BTU_per_TOE*10^3</f>
        <v>29103346694822.402</v>
      </c>
      <c r="T121" s="128">
        <f>I121*'Unit Conversions'!$B$13*BTU_per_TOE*10^3</f>
        <v>47238889850880</v>
      </c>
      <c r="V121" t="s">
        <v>72</v>
      </c>
    </row>
    <row r="122" spans="1:22" x14ac:dyDescent="0.25">
      <c r="A122" s="98" t="s">
        <v>96</v>
      </c>
      <c r="B122" s="98" t="s">
        <v>145</v>
      </c>
      <c r="C122" s="99">
        <v>80.760000000000005</v>
      </c>
      <c r="D122" s="99">
        <v>52.11</v>
      </c>
      <c r="E122" s="99">
        <v>37.99</v>
      </c>
      <c r="F122" s="99">
        <v>57.75</v>
      </c>
      <c r="G122" s="99">
        <v>69.87</v>
      </c>
      <c r="H122" s="99">
        <v>68.36</v>
      </c>
      <c r="I122" s="99">
        <v>74.12</v>
      </c>
      <c r="L122" s="98" t="s">
        <v>96</v>
      </c>
      <c r="M122" s="98" t="s">
        <v>145</v>
      </c>
      <c r="N122" s="128">
        <f>C122*'Unit Conversions'!$B$13*BTU_per_TOE*10^3</f>
        <v>3076623180933.1201</v>
      </c>
      <c r="O122" s="128">
        <f>D122*'Unit Conversions'!$B$13*BTU_per_TOE*10^3</f>
        <v>1985176250104.3201</v>
      </c>
      <c r="P122" s="128">
        <f>E122*'Unit Conversions'!$B$13*BTU_per_TOE*10^3</f>
        <v>1447262439866.8799</v>
      </c>
      <c r="Q122" s="128">
        <f>F122*'Unit Conversions'!$B$13*BTU_per_TOE*10^3</f>
        <v>2200037007168</v>
      </c>
      <c r="R122" s="128">
        <f>G122*'Unit Conversions'!$B$13*BTU_per_TOE*10^3</f>
        <v>2661759059581.4399</v>
      </c>
      <c r="S122" s="128">
        <f>H122*'Unit Conversions'!$B$13*BTU_per_TOE*10^3</f>
        <v>2604234282424.3198</v>
      </c>
      <c r="T122" s="128">
        <f>I122*'Unit Conversions'!$B$13*BTU_per_TOE*10^3</f>
        <v>2823666544957.4404</v>
      </c>
      <c r="V122" t="s">
        <v>72</v>
      </c>
    </row>
    <row r="123" spans="1:22" x14ac:dyDescent="0.25">
      <c r="A123" s="98" t="s">
        <v>98</v>
      </c>
      <c r="B123" s="98" t="s">
        <v>130</v>
      </c>
      <c r="C123" s="99">
        <v>74.790000000000006</v>
      </c>
      <c r="D123" s="99">
        <v>39.43</v>
      </c>
      <c r="E123" s="99">
        <v>27.78</v>
      </c>
      <c r="F123" s="99">
        <v>13.08</v>
      </c>
      <c r="G123" s="99">
        <v>12.73</v>
      </c>
      <c r="H123" s="99">
        <v>14.66</v>
      </c>
      <c r="I123" s="99">
        <v>11.99</v>
      </c>
      <c r="L123" s="98" t="s">
        <v>98</v>
      </c>
      <c r="M123" s="98" t="s">
        <v>130</v>
      </c>
      <c r="N123" s="128">
        <f>C123*'Unit Conversions'!$B$13*BTU_per_TOE*10^3</f>
        <v>2849190783828.4805</v>
      </c>
      <c r="O123" s="128">
        <f>D123*'Unit Conversions'!$B$13*BTU_per_TOE*10^3</f>
        <v>1502120505500.1599</v>
      </c>
      <c r="P123" s="128">
        <f>E123*'Unit Conversions'!$B$13*BTU_per_TOE*10^3</f>
        <v>1058303516175.3601</v>
      </c>
      <c r="Q123" s="128">
        <f>F123*'Unit Conversions'!$B$13*BTU_per_TOE*10^3</f>
        <v>498294096168.95996</v>
      </c>
      <c r="R123" s="128">
        <f>G123*'Unit Conversions'!$B$13*BTU_per_TOE*10^3</f>
        <v>484960538549.76007</v>
      </c>
      <c r="S123" s="128">
        <f>H123*'Unit Conversions'!$B$13*BTU_per_TOE*10^3</f>
        <v>558485584849.92004</v>
      </c>
      <c r="T123" s="128">
        <f>I123*'Unit Conversions'!$B$13*BTU_per_TOE*10^3</f>
        <v>456769588154.88007</v>
      </c>
      <c r="V123" t="s">
        <v>6</v>
      </c>
    </row>
    <row r="124" spans="1:22" x14ac:dyDescent="0.25">
      <c r="A124" s="98" t="s">
        <v>100</v>
      </c>
      <c r="B124" s="98" t="s">
        <v>131</v>
      </c>
      <c r="C124" s="99">
        <v>236.83</v>
      </c>
      <c r="D124" s="99">
        <v>221.54</v>
      </c>
      <c r="E124" s="99">
        <v>145.66999999999999</v>
      </c>
      <c r="F124" s="99">
        <v>123.25</v>
      </c>
      <c r="G124" s="99">
        <v>87.91</v>
      </c>
      <c r="H124" s="99">
        <v>142.72</v>
      </c>
      <c r="I124" s="99">
        <v>171.04</v>
      </c>
      <c r="L124" s="98" t="s">
        <v>100</v>
      </c>
      <c r="M124" s="98" t="s">
        <v>131</v>
      </c>
      <c r="N124" s="128">
        <f>C124*'Unit Conversions'!$B$13*BTU_per_TOE*10^3</f>
        <v>9022247002728.9609</v>
      </c>
      <c r="O124" s="128">
        <f>D124*'Unit Conversions'!$B$13*BTU_per_TOE*10^3</f>
        <v>8439761014164.4805</v>
      </c>
      <c r="P124" s="128">
        <f>E124*'Unit Conversions'!$B$13*BTU_per_TOE*10^3</f>
        <v>5549426681111.04</v>
      </c>
      <c r="Q124" s="128">
        <f>F124*'Unit Conversions'!$B$13*BTU_per_TOE*10^3</f>
        <v>4695317075904</v>
      </c>
      <c r="R124" s="128">
        <f>G124*'Unit Conversions'!$B$13*BTU_per_TOE*10^3</f>
        <v>3349008715153.9204</v>
      </c>
      <c r="S124" s="128">
        <f>H124*'Unit Conversions'!$B$13*BTU_per_TOE*10^3</f>
        <v>5437043838320.6406</v>
      </c>
      <c r="T124" s="128">
        <f>I124*'Unit Conversions'!$B$13*BTU_per_TOE*10^3</f>
        <v>6515919129108.4805</v>
      </c>
      <c r="V124" t="s">
        <v>72</v>
      </c>
    </row>
    <row r="125" spans="1:22" x14ac:dyDescent="0.25">
      <c r="A125" s="98" t="s">
        <v>102</v>
      </c>
      <c r="B125" s="98" t="s">
        <v>132</v>
      </c>
      <c r="C125" s="99">
        <v>310.67</v>
      </c>
      <c r="D125" s="99">
        <v>287.42</v>
      </c>
      <c r="E125" s="99">
        <v>221.83</v>
      </c>
      <c r="F125" s="99">
        <v>201.29</v>
      </c>
      <c r="G125" s="99">
        <v>165.86</v>
      </c>
      <c r="H125" s="99">
        <v>193.13</v>
      </c>
      <c r="I125" s="99">
        <v>238.88</v>
      </c>
      <c r="L125" s="98" t="s">
        <v>102</v>
      </c>
      <c r="M125" s="98" t="s">
        <v>132</v>
      </c>
      <c r="N125" s="128">
        <f>C125*'Unit Conversions'!$B$13*BTU_per_TOE*10^3</f>
        <v>11835246701591.041</v>
      </c>
      <c r="O125" s="128">
        <f>D125*'Unit Conversions'!$B$13*BTU_per_TOE*10^3</f>
        <v>10949517516887.041</v>
      </c>
      <c r="P125" s="128">
        <f>E125*'Unit Conversions'!$B$13*BTU_per_TOE*10^3</f>
        <v>8450808819048.9619</v>
      </c>
      <c r="Q125" s="128">
        <f>F125*'Unit Conversions'!$B$13*BTU_per_TOE*10^3</f>
        <v>7668319466196.4795</v>
      </c>
      <c r="R125" s="128">
        <f>G125*'Unit Conversions'!$B$13*BTU_per_TOE*10^3</f>
        <v>6318582476344.3213</v>
      </c>
      <c r="S125" s="128">
        <f>H125*'Unit Conversions'!$B$13*BTU_per_TOE*10^3</f>
        <v>7357457094274.5596</v>
      </c>
      <c r="T125" s="128">
        <f>I125*'Unit Conversions'!$B$13*BTU_per_TOE*10^3</f>
        <v>9100343554498.5605</v>
      </c>
      <c r="V125" t="s">
        <v>72</v>
      </c>
    </row>
    <row r="126" spans="1:22" x14ac:dyDescent="0.25">
      <c r="A126" s="98" t="s">
        <v>104</v>
      </c>
      <c r="B126" s="98" t="s">
        <v>133</v>
      </c>
      <c r="C126" s="99">
        <v>0</v>
      </c>
      <c r="D126" s="99">
        <v>219.56</v>
      </c>
      <c r="E126" s="99">
        <v>233.09</v>
      </c>
      <c r="F126" s="99">
        <v>231.61</v>
      </c>
      <c r="G126" s="99">
        <v>232.26</v>
      </c>
      <c r="H126" s="99">
        <v>218.48</v>
      </c>
      <c r="I126" s="99">
        <v>0</v>
      </c>
      <c r="L126" s="98" t="s">
        <v>104</v>
      </c>
      <c r="M126" s="98" t="s">
        <v>133</v>
      </c>
      <c r="N126" s="128">
        <f>C126*'Unit Conversions'!$B$13*BTU_per_TOE*10^3</f>
        <v>0</v>
      </c>
      <c r="O126" s="128">
        <f>D126*'Unit Conversions'!$B$13*BTU_per_TOE*10^3</f>
        <v>8364331173918.7217</v>
      </c>
      <c r="P126" s="128">
        <f>E126*'Unit Conversions'!$B$13*BTU_per_TOE*10^3</f>
        <v>8879768415598.082</v>
      </c>
      <c r="Q126" s="128">
        <f>F126*'Unit Conversions'!$B$13*BTU_per_TOE*10^3</f>
        <v>8823386514808.3203</v>
      </c>
      <c r="R126" s="128">
        <f>G126*'Unit Conversions'!$B$13*BTU_per_TOE*10^3</f>
        <v>8848148836101.1191</v>
      </c>
      <c r="S126" s="128">
        <f>H126*'Unit Conversions'!$B$13*BTU_per_TOE*10^3</f>
        <v>8323187624693.7598</v>
      </c>
      <c r="T126" s="128">
        <f>I126*'Unit Conversions'!$B$13*BTU_per_TOE*10^3</f>
        <v>0</v>
      </c>
      <c r="V126" t="s">
        <v>7</v>
      </c>
    </row>
    <row r="127" spans="1:22" x14ac:dyDescent="0.25">
      <c r="A127" s="98" t="s">
        <v>135</v>
      </c>
      <c r="B127" s="98" t="s">
        <v>152</v>
      </c>
      <c r="C127" s="99">
        <v>6.55</v>
      </c>
      <c r="D127" s="99">
        <v>13.1</v>
      </c>
      <c r="E127" s="99">
        <v>30.35</v>
      </c>
      <c r="F127" s="99">
        <v>7.3</v>
      </c>
      <c r="G127" s="99">
        <v>1.65</v>
      </c>
      <c r="H127" s="99">
        <v>1.32</v>
      </c>
      <c r="I127" s="99">
        <v>1.62</v>
      </c>
      <c r="L127" s="98" t="s">
        <v>135</v>
      </c>
      <c r="M127" s="98" t="s">
        <v>152</v>
      </c>
      <c r="N127" s="128">
        <f>C127*'Unit Conversions'!$B$13*BTU_per_TOE*10^3</f>
        <v>249528006873.60001</v>
      </c>
      <c r="O127" s="128">
        <f>D127*'Unit Conversions'!$B$13*BTU_per_TOE*10^3</f>
        <v>499056013747.20001</v>
      </c>
      <c r="P127" s="128">
        <f>E127*'Unit Conversions'!$B$13*BTU_per_TOE*10^3</f>
        <v>1156209924979.2002</v>
      </c>
      <c r="Q127" s="128">
        <f>F127*'Unit Conversions'!$B$13*BTU_per_TOE*10^3</f>
        <v>278099916057.60004</v>
      </c>
      <c r="R127" s="128">
        <f>G127*'Unit Conversions'!$B$13*BTU_per_TOE*10^3</f>
        <v>62858200204.800003</v>
      </c>
      <c r="S127" s="128">
        <f>H127*'Unit Conversions'!$B$13*BTU_per_TOE*10^3</f>
        <v>50286560163.840012</v>
      </c>
      <c r="T127" s="128">
        <f>I127*'Unit Conversions'!$B$13*BTU_per_TOE*10^3</f>
        <v>61715323837.44001</v>
      </c>
      <c r="V127" t="s">
        <v>72</v>
      </c>
    </row>
    <row r="128" spans="1:22" x14ac:dyDescent="0.25">
      <c r="A128" s="98" t="s">
        <v>137</v>
      </c>
      <c r="B128" s="98" t="s">
        <v>99</v>
      </c>
      <c r="C128" s="99">
        <v>55.05</v>
      </c>
      <c r="D128" s="99">
        <v>38.04</v>
      </c>
      <c r="E128" s="99">
        <v>21.95</v>
      </c>
      <c r="F128" s="99">
        <v>15.24</v>
      </c>
      <c r="G128" s="99">
        <v>10.92</v>
      </c>
      <c r="H128" s="99">
        <v>16.350000000000001</v>
      </c>
      <c r="I128" s="99">
        <v>16.63</v>
      </c>
      <c r="L128" s="98" t="s">
        <v>137</v>
      </c>
      <c r="M128" s="98" t="s">
        <v>99</v>
      </c>
      <c r="N128" s="128">
        <f>C128*'Unit Conversions'!$B$13*BTU_per_TOE*10^3</f>
        <v>2097178134105.5999</v>
      </c>
      <c r="O128" s="128">
        <f>D128*'Unit Conversions'!$B$13*BTU_per_TOE*10^3</f>
        <v>1449167233812.4802</v>
      </c>
      <c r="P128" s="128">
        <f>E128*'Unit Conversions'!$B$13*BTU_per_TOE*10^3</f>
        <v>836204542118.40002</v>
      </c>
      <c r="Q128" s="128">
        <f>F128*'Unit Conversions'!$B$13*BTU_per_TOE*10^3</f>
        <v>580581194618.88</v>
      </c>
      <c r="R128" s="128">
        <f>G128*'Unit Conversions'!$B$13*BTU_per_TOE*10^3</f>
        <v>416006997719.04004</v>
      </c>
      <c r="S128" s="128">
        <f>H128*'Unit Conversions'!$B$13*BTU_per_TOE*10^3</f>
        <v>622867620211.20007</v>
      </c>
      <c r="T128" s="128">
        <f>I128*'Unit Conversions'!$B$13*BTU_per_TOE*10^3</f>
        <v>633534466306.56006</v>
      </c>
      <c r="V128" t="s">
        <v>72</v>
      </c>
    </row>
    <row r="129" spans="1:22" x14ac:dyDescent="0.25">
      <c r="A129" s="98" t="s">
        <v>138</v>
      </c>
      <c r="B129" s="98" t="s">
        <v>139</v>
      </c>
      <c r="C129" s="99">
        <v>479.02</v>
      </c>
      <c r="D129" s="99">
        <v>458.13</v>
      </c>
      <c r="E129" s="99">
        <v>475.21</v>
      </c>
      <c r="F129" s="99">
        <v>408.08</v>
      </c>
      <c r="G129" s="99">
        <v>393.28</v>
      </c>
      <c r="H129" s="99">
        <v>476.45</v>
      </c>
      <c r="I129" s="99">
        <v>487.71</v>
      </c>
      <c r="L129" s="98" t="s">
        <v>138</v>
      </c>
      <c r="M129" s="98" t="s">
        <v>139</v>
      </c>
      <c r="N129" s="128">
        <f>C129*'Unit Conversions'!$B$13*BTU_per_TOE*10^3</f>
        <v>18248687916426.238</v>
      </c>
      <c r="O129" s="128">
        <f>D129*'Unit Conversions'!$B$13*BTU_per_TOE*10^3</f>
        <v>17452865005954.563</v>
      </c>
      <c r="P129" s="128">
        <f>E129*'Unit Conversions'!$B$13*BTU_per_TOE*10^3</f>
        <v>18103542617771.523</v>
      </c>
      <c r="Q129" s="128">
        <f>F129*'Unit Conversions'!$B$13*BTU_per_TOE*10^3</f>
        <v>15546166266408.961</v>
      </c>
      <c r="R129" s="128">
        <f>G129*'Unit Conversions'!$B$13*BTU_per_TOE*10^3</f>
        <v>14982347258511.359</v>
      </c>
      <c r="S129" s="128">
        <f>H129*'Unit Conversions'!$B$13*BTU_per_TOE*10^3</f>
        <v>18150781507622.402</v>
      </c>
      <c r="T129" s="128">
        <f>I129*'Unit Conversions'!$B$13*BTU_per_TOE*10^3</f>
        <v>18579741104171.52</v>
      </c>
      <c r="V129" t="s">
        <v>7</v>
      </c>
    </row>
    <row r="130" spans="1:22" x14ac:dyDescent="0.25">
      <c r="A130" s="98" t="s">
        <v>140</v>
      </c>
      <c r="B130" s="98" t="s">
        <v>153</v>
      </c>
      <c r="C130" s="99">
        <v>366.96</v>
      </c>
      <c r="D130" s="99">
        <v>289.38</v>
      </c>
      <c r="E130" s="99">
        <v>163.16999999999999</v>
      </c>
      <c r="F130" s="99">
        <v>169.99</v>
      </c>
      <c r="G130" s="99">
        <v>129.78</v>
      </c>
      <c r="H130" s="99">
        <v>193.19</v>
      </c>
      <c r="I130" s="99">
        <v>200.11</v>
      </c>
      <c r="L130" s="98" t="s">
        <v>140</v>
      </c>
      <c r="M130" s="98" t="s">
        <v>153</v>
      </c>
      <c r="N130" s="128">
        <f>C130*'Unit Conversions'!$B$13*BTU_per_TOE*10^3</f>
        <v>13979663725547.52</v>
      </c>
      <c r="O130" s="128">
        <f>D130*'Unit Conversions'!$B$13*BTU_per_TOE*10^3</f>
        <v>11024185439554.563</v>
      </c>
      <c r="P130" s="128">
        <f>E130*'Unit Conversions'!$B$13*BTU_per_TOE*10^3</f>
        <v>6216104562071.0391</v>
      </c>
      <c r="Q130" s="128">
        <f>F130*'Unit Conversions'!$B$13*BTU_per_TOE*10^3</f>
        <v>6475918456250.8809</v>
      </c>
      <c r="R130" s="128">
        <f>G130*'Unit Conversions'!$B$13*BTU_per_TOE*10^3</f>
        <v>4944083165199.3604</v>
      </c>
      <c r="S130" s="128">
        <f>H130*'Unit Conversions'!$B$13*BTU_per_TOE*10^3</f>
        <v>7359742847009.2803</v>
      </c>
      <c r="T130" s="128">
        <f>I130*'Unit Conversions'!$B$13*BTU_per_TOE*10^3</f>
        <v>7623366329080.3213</v>
      </c>
      <c r="V130" t="s">
        <v>72</v>
      </c>
    </row>
    <row r="131" spans="1:22" x14ac:dyDescent="0.25">
      <c r="A131" s="97">
        <v>6</v>
      </c>
      <c r="B131" s="98" t="s">
        <v>146</v>
      </c>
      <c r="C131" s="102" t="s">
        <v>107</v>
      </c>
      <c r="D131" s="102" t="s">
        <v>107</v>
      </c>
      <c r="E131" s="99">
        <v>351.28</v>
      </c>
      <c r="F131" s="99">
        <v>309.08999999999997</v>
      </c>
      <c r="G131" s="99">
        <v>196.87</v>
      </c>
      <c r="H131" s="99">
        <v>270.18</v>
      </c>
      <c r="I131" s="99">
        <v>357.27</v>
      </c>
      <c r="L131" s="97">
        <v>6</v>
      </c>
      <c r="M131" s="98" t="s">
        <v>146</v>
      </c>
      <c r="N131" s="128" t="e">
        <f>C131*'Unit Conversions'!$B$13*BTU_per_TOE*10^3</f>
        <v>#VALUE!</v>
      </c>
      <c r="O131" s="128" t="e">
        <f>D131*'Unit Conversions'!$B$13*BTU_per_TOE*10^3</f>
        <v>#VALUE!</v>
      </c>
      <c r="P131" s="128">
        <f>E131*'Unit Conversions'!$B$13*BTU_per_TOE*10^3</f>
        <v>13382320344207.359</v>
      </c>
      <c r="Q131" s="128">
        <f>F131*'Unit Conversions'!$B$13*BTU_per_TOE*10^3</f>
        <v>11775055212910.08</v>
      </c>
      <c r="R131" s="128">
        <f>G131*'Unit Conversions'!$B$13*BTU_per_TOE*10^3</f>
        <v>7499935681405.4414</v>
      </c>
      <c r="S131" s="128">
        <f>H131*'Unit Conversions'!$B$13*BTU_per_TOE*10^3</f>
        <v>10292744564444.16</v>
      </c>
      <c r="T131" s="128">
        <f>I131*'Unit Conversions'!$B$13*BTU_per_TOE*10^3</f>
        <v>13610514658890.242</v>
      </c>
      <c r="V131" t="s">
        <v>72</v>
      </c>
    </row>
    <row r="132" spans="1:22" x14ac:dyDescent="0.25">
      <c r="A132" s="97">
        <v>7</v>
      </c>
      <c r="B132" s="98" t="s">
        <v>141</v>
      </c>
      <c r="C132" s="99">
        <v>3978.85</v>
      </c>
      <c r="D132" s="99">
        <v>3300.14</v>
      </c>
      <c r="E132" s="99">
        <v>2356.88</v>
      </c>
      <c r="F132" s="99">
        <v>1984.69</v>
      </c>
      <c r="G132" s="99">
        <v>2175.37</v>
      </c>
      <c r="H132" s="99">
        <v>2564</v>
      </c>
      <c r="I132" s="99">
        <v>2485.35</v>
      </c>
      <c r="L132" s="97">
        <v>7</v>
      </c>
      <c r="M132" s="98" t="s">
        <v>141</v>
      </c>
      <c r="N132" s="128">
        <f>C132*'Unit Conversions'!$B$13*BTU_per_TOE*10^3</f>
        <v>151577787809011.19</v>
      </c>
      <c r="O132" s="128">
        <f>D132*'Unit Conversions'!$B$13*BTU_per_TOE*10^3</f>
        <v>125721733832647.69</v>
      </c>
      <c r="P132" s="128">
        <f>E132*'Unit Conversions'!$B$13*BTU_per_TOE*10^3</f>
        <v>89787415090114.563</v>
      </c>
      <c r="Q132" s="128">
        <f>F132*'Unit Conversions'!$B$13*BTU_per_TOE*10^3</f>
        <v>75608509917857.281</v>
      </c>
      <c r="R132" s="128">
        <f>G132*'Unit Conversions'!$B$13*BTU_per_TOE*10^3</f>
        <v>82872632108797.438</v>
      </c>
      <c r="S132" s="128">
        <f>H132*'Unit Conversions'!$B$13*BTU_per_TOE*10^3</f>
        <v>97677833530368.016</v>
      </c>
      <c r="T132" s="128">
        <f>I132*'Unit Conversions'!$B$13*BTU_per_TOE*10^3</f>
        <v>94681592653939.188</v>
      </c>
      <c r="V132" t="s">
        <v>72</v>
      </c>
    </row>
    <row r="133" spans="1:22" x14ac:dyDescent="0.25">
      <c r="A133" s="103"/>
      <c r="B133" s="104" t="s">
        <v>109</v>
      </c>
      <c r="C133" s="105">
        <v>8432.8799999999992</v>
      </c>
      <c r="D133" s="105">
        <v>6841.58</v>
      </c>
      <c r="E133" s="105">
        <v>5682.21</v>
      </c>
      <c r="F133" s="105">
        <v>5091.1400000000003</v>
      </c>
      <c r="G133" s="105">
        <v>5013.6000000000004</v>
      </c>
      <c r="H133" s="105">
        <v>5889.81</v>
      </c>
      <c r="I133" s="105">
        <v>6262.32</v>
      </c>
      <c r="L133" s="103"/>
      <c r="M133" s="104" t="s">
        <v>109</v>
      </c>
      <c r="N133" s="128">
        <f>C133*'Unit Conversions'!$B$13*BTU_per_TOE*10^3</f>
        <v>321257975359426.56</v>
      </c>
      <c r="O133" s="128">
        <f>D133*'Unit Conversions'!$B$13*BTU_per_TOE*10^3</f>
        <v>260636003246761</v>
      </c>
      <c r="P133" s="128">
        <f>E133*'Unit Conversions'!$B$13*BTU_per_TOE*10^3</f>
        <v>216468784112555.5</v>
      </c>
      <c r="Q133" s="128">
        <f>F133*'Unit Conversions'!$B$13*BTU_per_TOE*10^3</f>
        <v>193951452964039.72</v>
      </c>
      <c r="R133" s="128">
        <f>G133*'Unit Conversions'!$B$13*BTU_per_TOE*10^3</f>
        <v>190997498513203.25</v>
      </c>
      <c r="S133" s="128">
        <f>H133*'Unit Conversions'!$B$13*BTU_per_TOE*10^3</f>
        <v>224377488574686.75</v>
      </c>
      <c r="T133" s="128">
        <f>I133*'Unit Conversions'!$B$13*BTU_per_TOE*10^3</f>
        <v>238568584428195.88</v>
      </c>
    </row>
    <row r="134" spans="1:22" x14ac:dyDescent="0.25">
      <c r="A134" s="283">
        <v>8</v>
      </c>
      <c r="B134" s="108" t="s">
        <v>110</v>
      </c>
      <c r="C134" s="109">
        <v>374</v>
      </c>
      <c r="D134" s="109">
        <v>706.04</v>
      </c>
      <c r="E134" s="109">
        <v>608.29</v>
      </c>
      <c r="F134" s="109">
        <v>695.81</v>
      </c>
      <c r="G134" s="109">
        <v>570.04</v>
      </c>
      <c r="H134" s="109">
        <v>592.12</v>
      </c>
      <c r="I134" s="109">
        <v>815.01</v>
      </c>
      <c r="L134" s="283">
        <v>8</v>
      </c>
      <c r="M134" s="108" t="s">
        <v>110</v>
      </c>
      <c r="N134" s="128">
        <f>C134*'Unit Conversions'!$B$13*BTU_per_TOE*10^3</f>
        <v>14247858713088</v>
      </c>
      <c r="O134" s="128">
        <f>D134*'Unit Conversions'!$B$13*BTU_per_TOE*10^3</f>
        <v>26897214347028.477</v>
      </c>
      <c r="P134" s="128">
        <f>E134*'Unit Conversions'!$B$13*BTU_per_TOE*10^3</f>
        <v>23173342183380.48</v>
      </c>
      <c r="Q134" s="128">
        <f>F134*'Unit Conversions'!$B$13*BTU_per_TOE*10^3</f>
        <v>26507493505758.719</v>
      </c>
      <c r="R134" s="128">
        <f>G134*'Unit Conversions'!$B$13*BTU_per_TOE*10^3</f>
        <v>21716174814996.48</v>
      </c>
      <c r="S134" s="128">
        <f>H134*'Unit Conversions'!$B$13*BTU_per_TOE*10^3</f>
        <v>22557331821373.445</v>
      </c>
      <c r="T134" s="128">
        <f>I134*'Unit Conversions'!$B$13*BTU_per_TOE*10^3</f>
        <v>31048522272069.121</v>
      </c>
    </row>
    <row r="135" spans="1:22" x14ac:dyDescent="0.25">
      <c r="A135" s="284"/>
      <c r="B135" s="115" t="s">
        <v>111</v>
      </c>
      <c r="C135" s="110">
        <v>8806.8799999999992</v>
      </c>
      <c r="D135" s="110">
        <v>7547.62</v>
      </c>
      <c r="E135" s="110">
        <v>6290.5</v>
      </c>
      <c r="F135" s="110">
        <v>5786.95</v>
      </c>
      <c r="G135" s="120">
        <v>5583.6379999999999</v>
      </c>
      <c r="H135" s="110">
        <v>6481.93</v>
      </c>
      <c r="I135" s="110">
        <v>7077.33</v>
      </c>
      <c r="L135" s="284"/>
      <c r="M135" s="115" t="s">
        <v>111</v>
      </c>
      <c r="N135" s="128">
        <f>C135*'Unit Conversions'!$B$13*BTU_per_TOE*10^3</f>
        <v>335505834072514.5</v>
      </c>
      <c r="O135" s="128">
        <f>D135*'Unit Conversions'!$B$13*BTU_per_TOE*10^3</f>
        <v>287533217593789.44</v>
      </c>
      <c r="P135" s="128">
        <f>E135*'Unit Conversions'!$B$13*BTU_per_TOE*10^3</f>
        <v>239642126295936.03</v>
      </c>
      <c r="Q135" s="128">
        <f>F135*'Unit Conversions'!$B$13*BTU_per_TOE*10^3</f>
        <v>220458946469798.41</v>
      </c>
      <c r="R135" s="128">
        <f>G135*'Unit Conversions'!$B$13*BTU_per_TOE*10^3</f>
        <v>212713597136441.88</v>
      </c>
      <c r="S135" s="128">
        <f>H135*'Unit Conversions'!$B$13*BTU_per_TOE*10^3</f>
        <v>246934820396060.19</v>
      </c>
      <c r="T135" s="128">
        <f>I135*'Unit Conversions'!$B$13*BTU_per_TOE*10^3</f>
        <v>269617106700264.97</v>
      </c>
    </row>
    <row r="136" spans="1:22" x14ac:dyDescent="0.25">
      <c r="A136" s="90" t="s">
        <v>154</v>
      </c>
      <c r="B136" s="41"/>
      <c r="C136" s="41"/>
      <c r="D136" s="41"/>
      <c r="E136" s="41"/>
      <c r="F136" s="41"/>
      <c r="G136" s="41"/>
      <c r="H136" s="41"/>
      <c r="I136" s="41"/>
      <c r="L136" s="90" t="s">
        <v>154</v>
      </c>
      <c r="M136" s="41"/>
      <c r="N136" s="41"/>
      <c r="O136" s="41"/>
      <c r="P136" s="41"/>
      <c r="Q136" s="41"/>
      <c r="R136" s="41"/>
      <c r="S136" s="41"/>
      <c r="T136" s="41"/>
    </row>
    <row r="137" spans="1:22" x14ac:dyDescent="0.25">
      <c r="A137" s="41" t="s">
        <v>155</v>
      </c>
      <c r="B137" s="41"/>
      <c r="C137" s="41"/>
      <c r="D137" s="41"/>
      <c r="E137" s="41"/>
      <c r="F137" s="41"/>
      <c r="G137" s="41"/>
      <c r="H137" s="41"/>
      <c r="I137" s="41"/>
      <c r="L137" s="41" t="s">
        <v>155</v>
      </c>
      <c r="M137" s="41"/>
      <c r="N137" s="41"/>
      <c r="O137" s="41"/>
      <c r="P137" s="41"/>
      <c r="Q137" s="41"/>
      <c r="R137" s="41"/>
      <c r="S137" s="41"/>
      <c r="T137" s="41"/>
    </row>
    <row r="139" spans="1:22" ht="15.75" x14ac:dyDescent="0.25">
      <c r="A139" s="274" t="s">
        <v>156</v>
      </c>
      <c r="B139" s="275"/>
      <c r="C139" s="275"/>
      <c r="D139" s="275"/>
      <c r="E139" s="275"/>
      <c r="F139" s="275"/>
      <c r="G139" s="275"/>
      <c r="H139" s="275"/>
      <c r="I139" s="276"/>
      <c r="L139" s="274" t="s">
        <v>156</v>
      </c>
      <c r="M139" s="275"/>
      <c r="N139" s="275"/>
      <c r="O139" s="275"/>
      <c r="P139" s="275"/>
      <c r="Q139" s="275"/>
      <c r="R139" s="275"/>
      <c r="S139" s="275"/>
      <c r="T139" s="276"/>
    </row>
    <row r="140" spans="1:22" x14ac:dyDescent="0.25">
      <c r="A140" s="271" t="s">
        <v>74</v>
      </c>
      <c r="B140" s="272"/>
      <c r="C140" s="272"/>
      <c r="D140" s="272"/>
      <c r="E140" s="272"/>
      <c r="F140" s="272"/>
      <c r="G140" s="272"/>
      <c r="H140" s="272"/>
      <c r="I140" s="273"/>
      <c r="L140" s="288" t="s">
        <v>158</v>
      </c>
      <c r="M140" s="272"/>
      <c r="N140" s="272"/>
      <c r="O140" s="272"/>
      <c r="P140" s="272"/>
      <c r="Q140" s="272"/>
      <c r="R140" s="272"/>
      <c r="S140" s="272"/>
      <c r="T140" s="273"/>
    </row>
    <row r="141" spans="1:22" x14ac:dyDescent="0.25">
      <c r="A141" s="277" t="s">
        <v>75</v>
      </c>
      <c r="B141" s="278"/>
      <c r="C141" s="91" t="s">
        <v>76</v>
      </c>
      <c r="D141" s="91" t="s">
        <v>77</v>
      </c>
      <c r="E141" s="91" t="s">
        <v>78</v>
      </c>
      <c r="F141" s="91" t="s">
        <v>79</v>
      </c>
      <c r="G141" s="91" t="s">
        <v>80</v>
      </c>
      <c r="H141" s="91" t="s">
        <v>81</v>
      </c>
      <c r="I141" s="91" t="s">
        <v>82</v>
      </c>
      <c r="L141" s="277" t="s">
        <v>75</v>
      </c>
      <c r="M141" s="278"/>
      <c r="N141" s="91" t="s">
        <v>76</v>
      </c>
      <c r="O141" s="91" t="s">
        <v>77</v>
      </c>
      <c r="P141" s="91" t="s">
        <v>78</v>
      </c>
      <c r="Q141" s="91" t="s">
        <v>79</v>
      </c>
      <c r="R141" s="91" t="s">
        <v>80</v>
      </c>
      <c r="S141" s="91" t="s">
        <v>81</v>
      </c>
      <c r="T141" s="91" t="s">
        <v>82</v>
      </c>
    </row>
    <row r="142" spans="1:22" x14ac:dyDescent="0.25">
      <c r="A142" s="279">
        <v>-1</v>
      </c>
      <c r="B142" s="280"/>
      <c r="C142" s="92">
        <v>-2</v>
      </c>
      <c r="D142" s="92">
        <v>-3</v>
      </c>
      <c r="E142" s="92">
        <v>-4</v>
      </c>
      <c r="F142" s="92">
        <v>-5</v>
      </c>
      <c r="G142" s="92">
        <v>-6</v>
      </c>
      <c r="H142" s="92">
        <v>-7</v>
      </c>
      <c r="I142" s="92">
        <v>-8</v>
      </c>
      <c r="L142" s="279">
        <v>-1</v>
      </c>
      <c r="M142" s="280"/>
      <c r="N142" s="92">
        <v>-2</v>
      </c>
      <c r="O142" s="92">
        <v>-3</v>
      </c>
      <c r="P142" s="92">
        <v>-4</v>
      </c>
      <c r="Q142" s="92">
        <v>-5</v>
      </c>
      <c r="R142" s="92">
        <v>-6</v>
      </c>
      <c r="S142" s="92">
        <v>-7</v>
      </c>
      <c r="T142" s="92">
        <v>-8</v>
      </c>
    </row>
    <row r="143" spans="1:22" x14ac:dyDescent="0.25">
      <c r="A143" s="93">
        <v>1</v>
      </c>
      <c r="B143" s="94" t="s">
        <v>125</v>
      </c>
      <c r="C143" s="95">
        <v>0.28999999999999998</v>
      </c>
      <c r="D143" s="95">
        <v>0.17</v>
      </c>
      <c r="E143" s="95">
        <v>0</v>
      </c>
      <c r="F143" s="95">
        <v>0</v>
      </c>
      <c r="G143" s="95">
        <v>0</v>
      </c>
      <c r="H143" s="95">
        <v>0</v>
      </c>
      <c r="I143" s="95">
        <v>0</v>
      </c>
      <c r="L143" s="93">
        <v>1</v>
      </c>
      <c r="M143" s="94" t="s">
        <v>125</v>
      </c>
      <c r="N143" s="128">
        <f>C143*'Unit Conversions'!$B$13*BTU_per_TOE*10^3</f>
        <v>11047804884.48</v>
      </c>
      <c r="O143" s="128">
        <f>D143*'Unit Conversions'!$B$13*BTU_per_TOE*10^3</f>
        <v>6476299415.0400009</v>
      </c>
      <c r="P143" s="128">
        <f>E143*'Unit Conversions'!$B$13*BTU_per_TOE*10^3</f>
        <v>0</v>
      </c>
      <c r="Q143" s="128">
        <f>F143*'Unit Conversions'!$B$13*BTU_per_TOE*10^3</f>
        <v>0</v>
      </c>
      <c r="R143" s="128">
        <f>G143*'Unit Conversions'!$B$13*BTU_per_TOE*10^3</f>
        <v>0</v>
      </c>
      <c r="S143" s="128">
        <f>H143*'Unit Conversions'!$B$13*BTU_per_TOE*10^3</f>
        <v>0</v>
      </c>
      <c r="T143" s="128">
        <f>I143*'Unit Conversions'!$B$13*BTU_per_TOE*10^3</f>
        <v>0</v>
      </c>
      <c r="V143" t="s">
        <v>21</v>
      </c>
    </row>
    <row r="144" spans="1:22" x14ac:dyDescent="0.25">
      <c r="A144" s="97">
        <v>2</v>
      </c>
      <c r="B144" s="98" t="s">
        <v>90</v>
      </c>
      <c r="C144" s="99">
        <v>468.57</v>
      </c>
      <c r="D144" s="99">
        <v>399.19</v>
      </c>
      <c r="E144" s="99">
        <v>438.98</v>
      </c>
      <c r="F144" s="99">
        <v>328.14</v>
      </c>
      <c r="G144" s="99">
        <v>226.18</v>
      </c>
      <c r="H144" s="99">
        <v>50.7</v>
      </c>
      <c r="I144" s="99">
        <v>16.43</v>
      </c>
      <c r="L144" s="97">
        <v>2</v>
      </c>
      <c r="M144" s="98" t="s">
        <v>90</v>
      </c>
      <c r="N144" s="128">
        <f>C144*'Unit Conversions'!$B$13*BTU_per_TOE*10^3</f>
        <v>17850585981795.84</v>
      </c>
      <c r="O144" s="128">
        <f>D144*'Unit Conversions'!$B$13*BTU_per_TOE*10^3</f>
        <v>15207493902881.281</v>
      </c>
      <c r="P144" s="128">
        <f>E144*'Unit Conversions'!$B$13*BTU_per_TOE*10^3</f>
        <v>16723328924789.76</v>
      </c>
      <c r="Q144" s="128">
        <f>F144*'Unit Conversions'!$B$13*BTU_per_TOE*10^3</f>
        <v>12500781706183.68</v>
      </c>
      <c r="R144" s="128">
        <f>G144*'Unit Conversions'!$B$13*BTU_per_TOE*10^3</f>
        <v>8616525892316.1602</v>
      </c>
      <c r="S144" s="128">
        <f>H144*'Unit Conversions'!$B$13*BTU_per_TOE*10^3</f>
        <v>1931461060838.4004</v>
      </c>
      <c r="T144" s="128">
        <f>I144*'Unit Conversions'!$B$13*BTU_per_TOE*10^3</f>
        <v>625915290524.16003</v>
      </c>
    </row>
    <row r="145" spans="1:22" x14ac:dyDescent="0.25">
      <c r="A145" s="97">
        <v>3</v>
      </c>
      <c r="B145" s="98" t="s">
        <v>92</v>
      </c>
      <c r="C145" s="99">
        <v>0.22</v>
      </c>
      <c r="D145" s="99">
        <v>0.92</v>
      </c>
      <c r="E145" s="99">
        <v>0</v>
      </c>
      <c r="F145" s="99">
        <v>0</v>
      </c>
      <c r="G145" s="99">
        <v>0</v>
      </c>
      <c r="H145" s="99">
        <v>0</v>
      </c>
      <c r="I145" s="99">
        <v>0</v>
      </c>
      <c r="L145" s="97">
        <v>3</v>
      </c>
      <c r="M145" s="98" t="s">
        <v>92</v>
      </c>
      <c r="N145" s="128">
        <f>C145*'Unit Conversions'!$B$13*BTU_per_TOE*10^3</f>
        <v>8381093360.6400003</v>
      </c>
      <c r="O145" s="128">
        <f>D145*'Unit Conversions'!$B$13*BTU_per_TOE*10^3</f>
        <v>35048208599.040001</v>
      </c>
      <c r="P145" s="128">
        <f>E145*'Unit Conversions'!$B$13*BTU_per_TOE*10^3</f>
        <v>0</v>
      </c>
      <c r="Q145" s="128">
        <f>F145*'Unit Conversions'!$B$13*BTU_per_TOE*10^3</f>
        <v>0</v>
      </c>
      <c r="R145" s="128">
        <f>G145*'Unit Conversions'!$B$13*BTU_per_TOE*10^3</f>
        <v>0</v>
      </c>
      <c r="S145" s="128">
        <f>H145*'Unit Conversions'!$B$13*BTU_per_TOE*10^3</f>
        <v>0</v>
      </c>
      <c r="T145" s="128">
        <f>I145*'Unit Conversions'!$B$13*BTU_per_TOE*10^3</f>
        <v>0</v>
      </c>
      <c r="V145" t="s">
        <v>56</v>
      </c>
    </row>
    <row r="146" spans="1:22" x14ac:dyDescent="0.25">
      <c r="A146" s="97">
        <v>4</v>
      </c>
      <c r="B146" s="98" t="s">
        <v>151</v>
      </c>
      <c r="C146" s="99">
        <v>1031.1600000000001</v>
      </c>
      <c r="D146" s="99">
        <v>1066.99</v>
      </c>
      <c r="E146" s="99">
        <v>778.01</v>
      </c>
      <c r="F146" s="99">
        <v>76.319999999999993</v>
      </c>
      <c r="G146" s="99">
        <v>103.59</v>
      </c>
      <c r="H146" s="99">
        <v>70.45</v>
      </c>
      <c r="I146" s="99">
        <v>50.88</v>
      </c>
      <c r="L146" s="97">
        <v>4</v>
      </c>
      <c r="M146" s="98" t="s">
        <v>151</v>
      </c>
      <c r="N146" s="128">
        <f>C146*'Unit Conversions'!$B$13*BTU_per_TOE*10^3</f>
        <v>39282946498897.93</v>
      </c>
      <c r="O146" s="128">
        <f>D146*'Unit Conversions'!$B$13*BTU_per_TOE*10^3</f>
        <v>40647921840314.891</v>
      </c>
      <c r="P146" s="128">
        <f>E146*'Unit Conversions'!$B$13*BTU_per_TOE*10^3</f>
        <v>29638974752325.121</v>
      </c>
      <c r="Q146" s="128">
        <f>F146*'Unit Conversions'!$B$13*BTU_per_TOE*10^3</f>
        <v>2907477478563.8398</v>
      </c>
      <c r="R146" s="128">
        <f>G146*'Unit Conversions'!$B$13*BTU_per_TOE*10^3</f>
        <v>3946352096494.0801</v>
      </c>
      <c r="S146" s="128">
        <f>H146*'Unit Conversions'!$B$13*BTU_per_TOE*10^3</f>
        <v>2683854669350.4004</v>
      </c>
      <c r="T146" s="128">
        <f>I146*'Unit Conversions'!$B$13*BTU_per_TOE*10^3</f>
        <v>1938318319042.5601</v>
      </c>
    </row>
    <row r="147" spans="1:22" x14ac:dyDescent="0.25">
      <c r="A147" s="114" t="s">
        <v>86</v>
      </c>
      <c r="B147" s="98" t="s">
        <v>134</v>
      </c>
      <c r="C147" s="99">
        <v>0.33</v>
      </c>
      <c r="D147" s="99">
        <v>0.37</v>
      </c>
      <c r="E147" s="99">
        <v>0.25</v>
      </c>
      <c r="F147" s="99">
        <v>0</v>
      </c>
      <c r="G147" s="99">
        <v>0</v>
      </c>
      <c r="H147" s="99">
        <v>0</v>
      </c>
      <c r="I147" s="99">
        <v>0</v>
      </c>
      <c r="L147" s="114" t="s">
        <v>86</v>
      </c>
      <c r="M147" s="98" t="s">
        <v>134</v>
      </c>
      <c r="N147" s="128">
        <f>C147*'Unit Conversions'!$B$13*BTU_per_TOE*10^3</f>
        <v>12571640040.960003</v>
      </c>
      <c r="O147" s="128">
        <f>D147*'Unit Conversions'!$B$13*BTU_per_TOE*10^3</f>
        <v>14095475197.440001</v>
      </c>
      <c r="P147" s="128">
        <f>E147*'Unit Conversions'!$B$13*BTU_per_TOE*10^3</f>
        <v>9523969728</v>
      </c>
      <c r="Q147" s="128">
        <f>F147*'Unit Conversions'!$B$13*BTU_per_TOE*10^3</f>
        <v>0</v>
      </c>
      <c r="R147" s="128">
        <f>G147*'Unit Conversions'!$B$13*BTU_per_TOE*10^3</f>
        <v>0</v>
      </c>
      <c r="S147" s="128">
        <f>H147*'Unit Conversions'!$B$13*BTU_per_TOE*10^3</f>
        <v>0</v>
      </c>
      <c r="T147" s="128">
        <f>I147*'Unit Conversions'!$B$13*BTU_per_TOE*10^3</f>
        <v>0</v>
      </c>
      <c r="V147" t="s">
        <v>72</v>
      </c>
    </row>
    <row r="148" spans="1:22" x14ac:dyDescent="0.25">
      <c r="A148" s="98" t="s">
        <v>88</v>
      </c>
      <c r="B148" s="98" t="s">
        <v>101</v>
      </c>
      <c r="C148" s="99">
        <v>32.03</v>
      </c>
      <c r="D148" s="99">
        <v>26.66</v>
      </c>
      <c r="E148" s="99">
        <v>9.86</v>
      </c>
      <c r="F148" s="99">
        <v>0.71</v>
      </c>
      <c r="G148" s="99">
        <v>0</v>
      </c>
      <c r="H148" s="99">
        <v>0</v>
      </c>
      <c r="I148" s="99">
        <v>0</v>
      </c>
      <c r="L148" s="98" t="s">
        <v>88</v>
      </c>
      <c r="M148" s="98" t="s">
        <v>101</v>
      </c>
      <c r="N148" s="128">
        <f>C148*'Unit Conversions'!$B$13*BTU_per_TOE*10^3</f>
        <v>1220211001551.3601</v>
      </c>
      <c r="O148" s="128">
        <f>D148*'Unit Conversions'!$B$13*BTU_per_TOE*10^3</f>
        <v>1015636131793.92</v>
      </c>
      <c r="P148" s="128">
        <f>E148*'Unit Conversions'!$B$13*BTU_per_TOE*10^3</f>
        <v>375625366072.32001</v>
      </c>
      <c r="Q148" s="128">
        <f>F148*'Unit Conversions'!$B$13*BTU_per_TOE*10^3</f>
        <v>27048074027.52</v>
      </c>
      <c r="R148" s="128">
        <f>G148*'Unit Conversions'!$B$13*BTU_per_TOE*10^3</f>
        <v>0</v>
      </c>
      <c r="S148" s="128">
        <f>H148*'Unit Conversions'!$B$13*BTU_per_TOE*10^3</f>
        <v>0</v>
      </c>
      <c r="T148" s="128">
        <f>I148*'Unit Conversions'!$B$13*BTU_per_TOE*10^3</f>
        <v>0</v>
      </c>
      <c r="V148" t="s">
        <v>72</v>
      </c>
    </row>
    <row r="149" spans="1:22" x14ac:dyDescent="0.25">
      <c r="A149" s="98" t="s">
        <v>96</v>
      </c>
      <c r="B149" s="98" t="s">
        <v>157</v>
      </c>
      <c r="C149" s="99">
        <v>40.03</v>
      </c>
      <c r="D149" s="99">
        <v>56.87</v>
      </c>
      <c r="E149" s="99">
        <v>52.22</v>
      </c>
      <c r="F149" s="99">
        <v>58.06</v>
      </c>
      <c r="G149" s="99">
        <v>55.32</v>
      </c>
      <c r="H149" s="99">
        <v>46.27</v>
      </c>
      <c r="I149" s="99">
        <v>45.91</v>
      </c>
      <c r="L149" s="98" t="s">
        <v>96</v>
      </c>
      <c r="M149" s="98" t="s">
        <v>157</v>
      </c>
      <c r="N149" s="128">
        <f>C149*'Unit Conversions'!$B$13*BTU_per_TOE*10^3</f>
        <v>1524978032847.3601</v>
      </c>
      <c r="O149" s="128">
        <f>D149*'Unit Conversions'!$B$13*BTU_per_TOE*10^3</f>
        <v>2166512633725.4399</v>
      </c>
      <c r="P149" s="128">
        <f>E149*'Unit Conversions'!$B$13*BTU_per_TOE*10^3</f>
        <v>1989366796784.6401</v>
      </c>
      <c r="Q149" s="128">
        <f>F149*'Unit Conversions'!$B$13*BTU_per_TOE*10^3</f>
        <v>2211846729630.7202</v>
      </c>
      <c r="R149" s="128">
        <f>G149*'Unit Conversions'!$B$13*BTU_per_TOE*10^3</f>
        <v>2107464021411.8401</v>
      </c>
      <c r="S149" s="128">
        <f>H149*'Unit Conversions'!$B$13*BTU_per_TOE*10^3</f>
        <v>1762696317258.2402</v>
      </c>
      <c r="T149" s="128">
        <f>I149*'Unit Conversions'!$B$13*BTU_per_TOE*10^3</f>
        <v>1748981800849.9197</v>
      </c>
      <c r="V149" t="s">
        <v>28</v>
      </c>
    </row>
    <row r="150" spans="1:22" x14ac:dyDescent="0.25">
      <c r="A150" s="98" t="s">
        <v>98</v>
      </c>
      <c r="B150" s="98" t="s">
        <v>145</v>
      </c>
      <c r="C150" s="99">
        <v>0.34</v>
      </c>
      <c r="D150" s="99">
        <v>0.11</v>
      </c>
      <c r="E150" s="99">
        <v>0.31</v>
      </c>
      <c r="F150" s="99">
        <v>0</v>
      </c>
      <c r="G150" s="99">
        <v>0</v>
      </c>
      <c r="H150" s="99">
        <v>0</v>
      </c>
      <c r="I150" s="99">
        <v>0</v>
      </c>
      <c r="L150" s="98" t="s">
        <v>98</v>
      </c>
      <c r="M150" s="98" t="s">
        <v>145</v>
      </c>
      <c r="N150" s="128">
        <f>C150*'Unit Conversions'!$B$13*BTU_per_TOE*10^3</f>
        <v>12952598830.080002</v>
      </c>
      <c r="O150" s="128">
        <f>D150*'Unit Conversions'!$B$13*BTU_per_TOE*10^3</f>
        <v>4190546680.3200002</v>
      </c>
      <c r="P150" s="128">
        <f>E150*'Unit Conversions'!$B$13*BTU_per_TOE*10^3</f>
        <v>11809722462.719999</v>
      </c>
      <c r="Q150" s="128">
        <f>F150*'Unit Conversions'!$B$13*BTU_per_TOE*10^3</f>
        <v>0</v>
      </c>
      <c r="R150" s="128">
        <f>G150*'Unit Conversions'!$B$13*BTU_per_TOE*10^3</f>
        <v>0</v>
      </c>
      <c r="S150" s="128">
        <f>H150*'Unit Conversions'!$B$13*BTU_per_TOE*10^3</f>
        <v>0</v>
      </c>
      <c r="T150" s="128">
        <f>I150*'Unit Conversions'!$B$13*BTU_per_TOE*10^3</f>
        <v>0</v>
      </c>
      <c r="V150" t="s">
        <v>72</v>
      </c>
    </row>
    <row r="151" spans="1:22" x14ac:dyDescent="0.25">
      <c r="A151" s="98" t="s">
        <v>100</v>
      </c>
      <c r="B151" s="98" t="s">
        <v>130</v>
      </c>
      <c r="C151" s="99">
        <v>2.79</v>
      </c>
      <c r="D151" s="99">
        <v>0.75</v>
      </c>
      <c r="E151" s="99">
        <v>0.61</v>
      </c>
      <c r="F151" s="99">
        <v>0.04</v>
      </c>
      <c r="G151" s="99">
        <v>0</v>
      </c>
      <c r="H151" s="99">
        <v>0.2</v>
      </c>
      <c r="I151" s="99">
        <v>0</v>
      </c>
      <c r="L151" s="98" t="s">
        <v>100</v>
      </c>
      <c r="M151" s="98" t="s">
        <v>130</v>
      </c>
      <c r="N151" s="128">
        <f>C151*'Unit Conversions'!$B$13*BTU_per_TOE*10^3</f>
        <v>106287502164.48</v>
      </c>
      <c r="O151" s="128">
        <f>D151*'Unit Conversions'!$B$13*BTU_per_TOE*10^3</f>
        <v>28571909184</v>
      </c>
      <c r="P151" s="128">
        <f>E151*'Unit Conversions'!$B$13*BTU_per_TOE*10^3</f>
        <v>23238486136.320004</v>
      </c>
      <c r="Q151" s="128">
        <f>F151*'Unit Conversions'!$B$13*BTU_per_TOE*10^3</f>
        <v>1523835156.4799998</v>
      </c>
      <c r="R151" s="128">
        <f>G151*'Unit Conversions'!$B$13*BTU_per_TOE*10^3</f>
        <v>0</v>
      </c>
      <c r="S151" s="128">
        <f>H151*'Unit Conversions'!$B$13*BTU_per_TOE*10^3</f>
        <v>7619175782.4000006</v>
      </c>
      <c r="T151" s="128">
        <f>I151*'Unit Conversions'!$B$13*BTU_per_TOE*10^3</f>
        <v>0</v>
      </c>
      <c r="V151" t="s">
        <v>6</v>
      </c>
    </row>
    <row r="152" spans="1:22" x14ac:dyDescent="0.25">
      <c r="A152" s="98" t="s">
        <v>102</v>
      </c>
      <c r="B152" s="98" t="s">
        <v>132</v>
      </c>
      <c r="C152" s="99">
        <v>22.33</v>
      </c>
      <c r="D152" s="99">
        <v>11.82</v>
      </c>
      <c r="E152" s="99">
        <v>6.01</v>
      </c>
      <c r="F152" s="99">
        <v>2.8</v>
      </c>
      <c r="G152" s="99">
        <v>46.62</v>
      </c>
      <c r="H152" s="99">
        <v>20.72</v>
      </c>
      <c r="I152" s="99">
        <v>3.71</v>
      </c>
      <c r="L152" s="98" t="s">
        <v>102</v>
      </c>
      <c r="M152" s="98" t="s">
        <v>132</v>
      </c>
      <c r="N152" s="128">
        <f>C152*'Unit Conversions'!$B$13*BTU_per_TOE*10^3</f>
        <v>850680976104.95996</v>
      </c>
      <c r="O152" s="128">
        <f>D152*'Unit Conversions'!$B$13*BTU_per_TOE*10^3</f>
        <v>450293288739.83997</v>
      </c>
      <c r="P152" s="128">
        <f>E152*'Unit Conversions'!$B$13*BTU_per_TOE*10^3</f>
        <v>228956232261.12</v>
      </c>
      <c r="Q152" s="128">
        <f>F152*'Unit Conversions'!$B$13*BTU_per_TOE*10^3</f>
        <v>106668460953.60001</v>
      </c>
      <c r="R152" s="128">
        <f>G152*'Unit Conversions'!$B$13*BTU_per_TOE*10^3</f>
        <v>1776029874877.4399</v>
      </c>
      <c r="S152" s="128">
        <f>H152*'Unit Conversions'!$B$13*BTU_per_TOE*10^3</f>
        <v>789346611056.64001</v>
      </c>
      <c r="T152" s="128">
        <f>I152*'Unit Conversions'!$B$13*BTU_per_TOE*10^3</f>
        <v>141335710763.51999</v>
      </c>
      <c r="V152" t="s">
        <v>7</v>
      </c>
    </row>
    <row r="153" spans="1:22" x14ac:dyDescent="0.25">
      <c r="A153" s="98" t="s">
        <v>104</v>
      </c>
      <c r="B153" s="98" t="s">
        <v>152</v>
      </c>
      <c r="C153" s="99">
        <v>105.9</v>
      </c>
      <c r="D153" s="99">
        <v>76.14</v>
      </c>
      <c r="E153" s="99">
        <v>20.5</v>
      </c>
      <c r="F153" s="99">
        <v>0</v>
      </c>
      <c r="G153" s="99">
        <v>0</v>
      </c>
      <c r="H153" s="99">
        <v>0</v>
      </c>
      <c r="I153" s="99">
        <v>0</v>
      </c>
      <c r="L153" s="98" t="s">
        <v>104</v>
      </c>
      <c r="M153" s="98" t="s">
        <v>152</v>
      </c>
      <c r="N153" s="128">
        <f>C153*'Unit Conversions'!$B$13*BTU_per_TOE*10^3</f>
        <v>4034353576780.8003</v>
      </c>
      <c r="O153" s="128">
        <f>D153*'Unit Conversions'!$B$13*BTU_per_TOE*10^3</f>
        <v>2900620220359.6802</v>
      </c>
      <c r="P153" s="128">
        <f>E153*'Unit Conversions'!$B$13*BTU_per_TOE*10^3</f>
        <v>780965517696.00012</v>
      </c>
      <c r="Q153" s="128">
        <f>F153*'Unit Conversions'!$B$13*BTU_per_TOE*10^3</f>
        <v>0</v>
      </c>
      <c r="R153" s="128">
        <f>G153*'Unit Conversions'!$B$13*BTU_per_TOE*10^3</f>
        <v>0</v>
      </c>
      <c r="S153" s="128">
        <f>H153*'Unit Conversions'!$B$13*BTU_per_TOE*10^3</f>
        <v>0</v>
      </c>
      <c r="T153" s="128">
        <f>I153*'Unit Conversions'!$B$13*BTU_per_TOE*10^3</f>
        <v>0</v>
      </c>
      <c r="V153" t="s">
        <v>72</v>
      </c>
    </row>
    <row r="154" spans="1:22" x14ac:dyDescent="0.25">
      <c r="A154" s="98" t="s">
        <v>135</v>
      </c>
      <c r="B154" s="98" t="s">
        <v>99</v>
      </c>
      <c r="C154" s="99">
        <v>2.38</v>
      </c>
      <c r="D154" s="99">
        <v>2.19</v>
      </c>
      <c r="E154" s="99">
        <v>1.58</v>
      </c>
      <c r="F154" s="99">
        <v>0.05</v>
      </c>
      <c r="G154" s="99">
        <v>0.05</v>
      </c>
      <c r="H154" s="99">
        <v>0</v>
      </c>
      <c r="I154" s="99">
        <v>0</v>
      </c>
      <c r="L154" s="98" t="s">
        <v>135</v>
      </c>
      <c r="M154" s="98" t="s">
        <v>99</v>
      </c>
      <c r="N154" s="128">
        <f>C154*'Unit Conversions'!$B$13*BTU_per_TOE*10^3</f>
        <v>90668191810.559998</v>
      </c>
      <c r="O154" s="128">
        <f>D154*'Unit Conversions'!$B$13*BTU_per_TOE*10^3</f>
        <v>83429974817.279999</v>
      </c>
      <c r="P154" s="128">
        <f>E154*'Unit Conversions'!$B$13*BTU_per_TOE*10^3</f>
        <v>60191488680.959999</v>
      </c>
      <c r="Q154" s="128">
        <f>F154*'Unit Conversions'!$B$13*BTU_per_TOE*10^3</f>
        <v>1904793945.6000001</v>
      </c>
      <c r="R154" s="128">
        <f>G154*'Unit Conversions'!$B$13*BTU_per_TOE*10^3</f>
        <v>1904793945.6000001</v>
      </c>
      <c r="S154" s="128">
        <f>H154*'Unit Conversions'!$B$13*BTU_per_TOE*10^3</f>
        <v>0</v>
      </c>
      <c r="T154" s="128">
        <f>I154*'Unit Conversions'!$B$13*BTU_per_TOE*10^3</f>
        <v>0</v>
      </c>
      <c r="V154" t="s">
        <v>72</v>
      </c>
    </row>
    <row r="155" spans="1:22" x14ac:dyDescent="0.25">
      <c r="A155" s="98" t="s">
        <v>137</v>
      </c>
      <c r="B155" s="98" t="s">
        <v>139</v>
      </c>
      <c r="C155" s="99">
        <v>820.13</v>
      </c>
      <c r="D155" s="99">
        <v>889.51</v>
      </c>
      <c r="E155" s="99">
        <v>684.93</v>
      </c>
      <c r="F155" s="99">
        <v>14.66</v>
      </c>
      <c r="G155" s="99">
        <v>1.6</v>
      </c>
      <c r="H155" s="99">
        <v>3.27</v>
      </c>
      <c r="I155" s="99">
        <v>1.27</v>
      </c>
      <c r="L155" s="98" t="s">
        <v>137</v>
      </c>
      <c r="M155" s="98" t="s">
        <v>139</v>
      </c>
      <c r="N155" s="128">
        <f>C155*'Unit Conversions'!$B$13*BTU_per_TOE*10^3</f>
        <v>31243573172098.559</v>
      </c>
      <c r="O155" s="128">
        <f>D155*'Unit Conversions'!$B$13*BTU_per_TOE*10^3</f>
        <v>33886665251013.117</v>
      </c>
      <c r="P155" s="128">
        <f>E155*'Unit Conversions'!$B$13*BTU_per_TOE*10^3</f>
        <v>26093010343196.16</v>
      </c>
      <c r="Q155" s="128">
        <f>F155*'Unit Conversions'!$B$13*BTU_per_TOE*10^3</f>
        <v>558485584849.92004</v>
      </c>
      <c r="R155" s="128">
        <f>G155*'Unit Conversions'!$B$13*BTU_per_TOE*10^3</f>
        <v>60953406259.200005</v>
      </c>
      <c r="S155" s="128">
        <f>H155*'Unit Conversions'!$B$13*BTU_per_TOE*10^3</f>
        <v>124573524042.23999</v>
      </c>
      <c r="T155" s="128">
        <f>I155*'Unit Conversions'!$B$13*BTU_per_TOE*10^3</f>
        <v>48381766218.240005</v>
      </c>
      <c r="V155" t="s">
        <v>7</v>
      </c>
    </row>
    <row r="156" spans="1:22" x14ac:dyDescent="0.25">
      <c r="A156" s="98" t="s">
        <v>138</v>
      </c>
      <c r="B156" s="98" t="s">
        <v>153</v>
      </c>
      <c r="C156" s="99">
        <v>4.9000000000000004</v>
      </c>
      <c r="D156" s="99">
        <v>2.58</v>
      </c>
      <c r="E156" s="99">
        <v>1.75</v>
      </c>
      <c r="F156" s="99">
        <v>0</v>
      </c>
      <c r="G156" s="99">
        <v>0</v>
      </c>
      <c r="H156" s="99">
        <v>0</v>
      </c>
      <c r="I156" s="99">
        <v>0</v>
      </c>
      <c r="L156" s="98" t="s">
        <v>138</v>
      </c>
      <c r="M156" s="98" t="s">
        <v>153</v>
      </c>
      <c r="N156" s="128">
        <f>C156*'Unit Conversions'!$B$13*BTU_per_TOE*10^3</f>
        <v>186669806668.79999</v>
      </c>
      <c r="O156" s="128">
        <f>D156*'Unit Conversions'!$B$13*BTU_per_TOE*10^3</f>
        <v>98287367592.960007</v>
      </c>
      <c r="P156" s="128">
        <f>E156*'Unit Conversions'!$B$13*BTU_per_TOE*10^3</f>
        <v>66667788096</v>
      </c>
      <c r="Q156" s="128">
        <f>F156*'Unit Conversions'!$B$13*BTU_per_TOE*10^3</f>
        <v>0</v>
      </c>
      <c r="R156" s="128">
        <f>G156*'Unit Conversions'!$B$13*BTU_per_TOE*10^3</f>
        <v>0</v>
      </c>
      <c r="S156" s="128">
        <f>H156*'Unit Conversions'!$B$13*BTU_per_TOE*10^3</f>
        <v>0</v>
      </c>
      <c r="T156" s="128">
        <f>I156*'Unit Conversions'!$B$13*BTU_per_TOE*10^3</f>
        <v>0</v>
      </c>
      <c r="V156" t="s">
        <v>72</v>
      </c>
    </row>
    <row r="157" spans="1:22" x14ac:dyDescent="0.25">
      <c r="A157" s="97">
        <v>5</v>
      </c>
      <c r="B157" s="98" t="s">
        <v>141</v>
      </c>
      <c r="C157" s="99">
        <v>482.17</v>
      </c>
      <c r="D157" s="99">
        <v>291.87</v>
      </c>
      <c r="E157" s="99">
        <v>149</v>
      </c>
      <c r="F157" s="99">
        <v>44.25</v>
      </c>
      <c r="G157" s="99">
        <v>47.5</v>
      </c>
      <c r="H157" s="99">
        <v>29.23</v>
      </c>
      <c r="I157" s="99">
        <v>36.909999999999997</v>
      </c>
      <c r="L157" s="97">
        <v>5</v>
      </c>
      <c r="M157" s="98" t="s">
        <v>141</v>
      </c>
      <c r="N157" s="128">
        <f>C157*'Unit Conversions'!$B$13*BTU_per_TOE*10^3</f>
        <v>18368689934999.043</v>
      </c>
      <c r="O157" s="128">
        <f>D157*'Unit Conversions'!$B$13*BTU_per_TOE*10^3</f>
        <v>11119044178045.441</v>
      </c>
      <c r="P157" s="128">
        <f>E157*'Unit Conversions'!$B$13*BTU_per_TOE*10^3</f>
        <v>5676285957888</v>
      </c>
      <c r="Q157" s="128">
        <f>F157*'Unit Conversions'!$B$13*BTU_per_TOE*10^3</f>
        <v>1685742641856</v>
      </c>
      <c r="R157" s="128">
        <f>G157*'Unit Conversions'!$B$13*BTU_per_TOE*10^3</f>
        <v>1809554248320.0002</v>
      </c>
      <c r="S157" s="128">
        <f>H157*'Unit Conversions'!$B$13*BTU_per_TOE*10^3</f>
        <v>1113542540597.7603</v>
      </c>
      <c r="T157" s="128">
        <f>I157*'Unit Conversions'!$B$13*BTU_per_TOE*10^3</f>
        <v>1406118890641.9202</v>
      </c>
      <c r="V157" t="s">
        <v>72</v>
      </c>
    </row>
    <row r="158" spans="1:22" x14ac:dyDescent="0.25">
      <c r="A158" s="103"/>
      <c r="B158" s="104" t="s">
        <v>109</v>
      </c>
      <c r="C158" s="105">
        <v>1982.41</v>
      </c>
      <c r="D158" s="105">
        <v>1759.14</v>
      </c>
      <c r="E158" s="105">
        <v>1365.99</v>
      </c>
      <c r="F158" s="105">
        <v>448.71</v>
      </c>
      <c r="G158" s="105">
        <v>377.26</v>
      </c>
      <c r="H158" s="105">
        <v>150.38</v>
      </c>
      <c r="I158" s="105">
        <v>104.23</v>
      </c>
      <c r="L158" s="103"/>
      <c r="M158" s="104" t="s">
        <v>109</v>
      </c>
      <c r="N158" s="128">
        <f>C158*'Unit Conversions'!$B$13*BTU_per_TOE*10^3</f>
        <v>75521651313937.922</v>
      </c>
      <c r="O158" s="128">
        <f>D158*'Unit Conversions'!$B$13*BTU_per_TOE*10^3</f>
        <v>67015984429255.688</v>
      </c>
      <c r="P158" s="128">
        <f>E158*'Unit Conversions'!$B$13*BTU_per_TOE*10^3</f>
        <v>52038589635002.883</v>
      </c>
      <c r="Q158" s="128">
        <f>F158*'Unit Conversions'!$B$13*BTU_per_TOE*10^3</f>
        <v>17094001826603.521</v>
      </c>
      <c r="R158" s="128">
        <f>G158*'Unit Conversions'!$B$13*BTU_per_TOE*10^3</f>
        <v>14372051278341.121</v>
      </c>
      <c r="S158" s="128">
        <f>H158*'Unit Conversions'!$B$13*BTU_per_TOE*10^3</f>
        <v>5728858270786.5605</v>
      </c>
      <c r="T158" s="128">
        <f>I158*'Unit Conversions'!$B$13*BTU_per_TOE*10^3</f>
        <v>3970733458997.7603</v>
      </c>
    </row>
    <row r="159" spans="1:22" x14ac:dyDescent="0.25">
      <c r="A159" s="117">
        <v>6</v>
      </c>
      <c r="B159" s="108" t="s">
        <v>110</v>
      </c>
      <c r="C159" s="109">
        <v>0</v>
      </c>
      <c r="D159" s="109">
        <v>0</v>
      </c>
      <c r="E159" s="109">
        <v>0</v>
      </c>
      <c r="F159" s="109">
        <v>0</v>
      </c>
      <c r="G159" s="109">
        <v>0</v>
      </c>
      <c r="H159" s="109">
        <v>0</v>
      </c>
      <c r="I159" s="109">
        <v>0</v>
      </c>
      <c r="L159" s="117">
        <v>6</v>
      </c>
      <c r="M159" s="108" t="s">
        <v>110</v>
      </c>
      <c r="N159" s="128">
        <f>C159*'Unit Conversions'!$B$13*BTU_per_TOE*10^3</f>
        <v>0</v>
      </c>
      <c r="O159" s="128">
        <f>D159*'Unit Conversions'!$B$13*BTU_per_TOE*10^3</f>
        <v>0</v>
      </c>
      <c r="P159" s="128">
        <f>E159*'Unit Conversions'!$B$13*BTU_per_TOE*10^3</f>
        <v>0</v>
      </c>
      <c r="Q159" s="128">
        <f>F159*'Unit Conversions'!$B$13*BTU_per_TOE*10^3</f>
        <v>0</v>
      </c>
      <c r="R159" s="128">
        <f>G159*'Unit Conversions'!$B$13*BTU_per_TOE*10^3</f>
        <v>0</v>
      </c>
      <c r="S159" s="128">
        <f>H159*'Unit Conversions'!$B$13*BTU_per_TOE*10^3</f>
        <v>0</v>
      </c>
      <c r="T159" s="128">
        <f>I159*'Unit Conversions'!$B$13*BTU_per_TOE*10^3</f>
        <v>0</v>
      </c>
    </row>
    <row r="160" spans="1:22" x14ac:dyDescent="0.25">
      <c r="A160" s="118"/>
      <c r="B160" s="115" t="s">
        <v>111</v>
      </c>
      <c r="C160" s="110">
        <v>1982.41</v>
      </c>
      <c r="D160" s="110">
        <v>1759.14</v>
      </c>
      <c r="E160" s="110">
        <v>1365.99</v>
      </c>
      <c r="F160" s="110">
        <v>448.71</v>
      </c>
      <c r="G160" s="110">
        <v>377.26</v>
      </c>
      <c r="H160" s="110">
        <v>150.38</v>
      </c>
      <c r="I160" s="110">
        <v>104.23</v>
      </c>
      <c r="L160" s="118"/>
      <c r="M160" s="115" t="s">
        <v>111</v>
      </c>
      <c r="N160" s="128">
        <f>C160*'Unit Conversions'!$B$13*BTU_per_TOE*10^3</f>
        <v>75521651313937.922</v>
      </c>
      <c r="O160" s="128">
        <f>D160*'Unit Conversions'!$B$13*BTU_per_TOE*10^3</f>
        <v>67015984429255.688</v>
      </c>
      <c r="P160" s="128">
        <f>E160*'Unit Conversions'!$B$13*BTU_per_TOE*10^3</f>
        <v>52038589635002.883</v>
      </c>
      <c r="Q160" s="128">
        <f>F160*'Unit Conversions'!$B$13*BTU_per_TOE*10^3</f>
        <v>17094001826603.521</v>
      </c>
      <c r="R160" s="128">
        <f>G160*'Unit Conversions'!$B$13*BTU_per_TOE*10^3</f>
        <v>14372051278341.121</v>
      </c>
      <c r="S160" s="128">
        <f>H160*'Unit Conversions'!$B$13*BTU_per_TOE*10^3</f>
        <v>5728858270786.5605</v>
      </c>
      <c r="T160" s="128">
        <f>I160*'Unit Conversions'!$B$13*BTU_per_TOE*10^3</f>
        <v>3970733458997.7603</v>
      </c>
    </row>
    <row r="161" spans="1:22" x14ac:dyDescent="0.25">
      <c r="A161" s="90" t="s">
        <v>120</v>
      </c>
      <c r="B161" s="41"/>
      <c r="C161" s="41"/>
      <c r="D161" s="41"/>
      <c r="E161" s="41"/>
      <c r="F161" s="41"/>
      <c r="G161" s="41"/>
      <c r="H161" s="41"/>
      <c r="I161" s="41"/>
      <c r="L161" s="90" t="s">
        <v>120</v>
      </c>
      <c r="M161" s="41"/>
      <c r="N161" s="41"/>
      <c r="O161" s="41"/>
      <c r="P161" s="41"/>
      <c r="Q161" s="41"/>
      <c r="R161" s="41"/>
      <c r="S161" s="41"/>
      <c r="T161" s="41"/>
    </row>
    <row r="162" spans="1:22" x14ac:dyDescent="0.25">
      <c r="A162" s="90" t="s">
        <v>113</v>
      </c>
      <c r="B162" s="41"/>
      <c r="C162" s="41"/>
      <c r="D162" s="41"/>
      <c r="E162" s="41"/>
      <c r="F162" s="41"/>
      <c r="G162" s="41"/>
      <c r="H162" s="41"/>
      <c r="I162" s="41"/>
      <c r="L162" s="90" t="s">
        <v>113</v>
      </c>
      <c r="M162" s="41"/>
      <c r="N162" s="41"/>
      <c r="O162" s="41"/>
      <c r="P162" s="41"/>
      <c r="Q162" s="41"/>
      <c r="R162" s="41"/>
      <c r="S162" s="41"/>
      <c r="T162" s="41"/>
    </row>
    <row r="164" spans="1:22" ht="15.75" x14ac:dyDescent="0.25">
      <c r="A164" s="274" t="s">
        <v>206</v>
      </c>
      <c r="B164" s="275"/>
      <c r="C164" s="275"/>
      <c r="D164" s="275"/>
      <c r="E164" s="275"/>
      <c r="F164" s="275"/>
      <c r="G164" s="276"/>
      <c r="L164" s="274" t="s">
        <v>206</v>
      </c>
      <c r="M164" s="275"/>
      <c r="N164" s="275"/>
      <c r="O164" s="275"/>
      <c r="P164" s="275"/>
      <c r="Q164" s="275"/>
      <c r="R164" s="276"/>
    </row>
    <row r="165" spans="1:22" x14ac:dyDescent="0.25">
      <c r="A165" s="292" t="s">
        <v>207</v>
      </c>
      <c r="B165" s="293"/>
      <c r="C165" s="293"/>
      <c r="D165" s="293"/>
      <c r="E165" s="293"/>
      <c r="F165" s="293"/>
      <c r="G165" s="294"/>
      <c r="L165" s="298" t="s">
        <v>278</v>
      </c>
      <c r="M165" s="293"/>
      <c r="N165" s="293"/>
      <c r="O165" s="293"/>
      <c r="P165" s="293"/>
      <c r="Q165" s="293"/>
      <c r="R165" s="294"/>
    </row>
    <row r="166" spans="1:22" s="4" customFormat="1" x14ac:dyDescent="0.25">
      <c r="A166" s="136" t="s">
        <v>208</v>
      </c>
      <c r="B166" s="137" t="s">
        <v>209</v>
      </c>
      <c r="C166" s="137" t="s">
        <v>210</v>
      </c>
      <c r="D166" s="137" t="s">
        <v>211</v>
      </c>
      <c r="E166" s="137" t="s">
        <v>212</v>
      </c>
      <c r="F166" s="137" t="s">
        <v>213</v>
      </c>
      <c r="G166" s="137" t="s">
        <v>214</v>
      </c>
      <c r="H166" s="121"/>
      <c r="I166" s="121"/>
      <c r="L166" s="136" t="s">
        <v>208</v>
      </c>
      <c r="M166" s="137" t="s">
        <v>209</v>
      </c>
      <c r="N166" s="137" t="s">
        <v>210</v>
      </c>
      <c r="O166" s="137" t="s">
        <v>211</v>
      </c>
      <c r="P166" s="137" t="s">
        <v>212</v>
      </c>
      <c r="Q166" s="137" t="s">
        <v>213</v>
      </c>
      <c r="R166" s="137" t="s">
        <v>214</v>
      </c>
      <c r="S166" s="121"/>
      <c r="T166" s="121"/>
    </row>
    <row r="167" spans="1:22" s="4" customFormat="1" x14ac:dyDescent="0.25">
      <c r="A167" s="138">
        <v>-1</v>
      </c>
      <c r="B167" s="138">
        <v>-2</v>
      </c>
      <c r="C167" s="138">
        <v>-3</v>
      </c>
      <c r="D167" s="138">
        <v>-4</v>
      </c>
      <c r="E167" s="138">
        <v>-5</v>
      </c>
      <c r="F167" s="138">
        <v>-6</v>
      </c>
      <c r="G167" s="138">
        <v>-7</v>
      </c>
      <c r="H167" s="121"/>
      <c r="I167" s="121"/>
      <c r="L167" s="138">
        <v>-1</v>
      </c>
      <c r="M167" s="138">
        <v>-2</v>
      </c>
      <c r="N167" s="138">
        <v>-3</v>
      </c>
      <c r="O167" s="138">
        <v>-4</v>
      </c>
      <c r="P167" s="138">
        <v>-5</v>
      </c>
      <c r="Q167" s="138">
        <v>-6</v>
      </c>
      <c r="R167" s="138">
        <v>-7</v>
      </c>
      <c r="S167" s="121"/>
      <c r="T167" s="121"/>
    </row>
    <row r="168" spans="1:22" s="4" customFormat="1" x14ac:dyDescent="0.25">
      <c r="A168" s="295" t="s">
        <v>215</v>
      </c>
      <c r="B168" s="296"/>
      <c r="C168" s="296"/>
      <c r="D168" s="296"/>
      <c r="E168" s="296"/>
      <c r="F168" s="296"/>
      <c r="G168" s="297"/>
      <c r="H168" s="121"/>
      <c r="I168" s="121"/>
      <c r="L168" s="295" t="s">
        <v>215</v>
      </c>
      <c r="M168" s="296"/>
      <c r="N168" s="296"/>
      <c r="O168" s="296"/>
      <c r="P168" s="296"/>
      <c r="Q168" s="296"/>
      <c r="R168" s="297"/>
      <c r="S168" s="121"/>
      <c r="T168" s="121"/>
    </row>
    <row r="169" spans="1:22" s="4" customFormat="1" x14ac:dyDescent="0.25">
      <c r="A169" s="139" t="s">
        <v>216</v>
      </c>
      <c r="B169" s="140">
        <v>22628.46</v>
      </c>
      <c r="C169" s="140">
        <v>16077.71</v>
      </c>
      <c r="D169" s="140">
        <v>11283.62</v>
      </c>
      <c r="E169" s="140">
        <v>10719.8</v>
      </c>
      <c r="F169" s="140">
        <v>10889.2</v>
      </c>
      <c r="G169" s="140">
        <v>11616.26</v>
      </c>
      <c r="H169" s="121"/>
      <c r="I169" s="121"/>
      <c r="L169" s="139" t="s">
        <v>216</v>
      </c>
      <c r="M169" s="162">
        <f>B169*'Unit Conversions'!$I$28/10^3</f>
        <v>814624560000000</v>
      </c>
      <c r="N169" s="162">
        <f>C169*'Unit Conversions'!$I$28/10^3</f>
        <v>578797560000000</v>
      </c>
      <c r="O169" s="162">
        <f>D169*'Unit Conversions'!$I$28/10^3</f>
        <v>406210320000000</v>
      </c>
      <c r="P169" s="162">
        <f>E169*'Unit Conversions'!$I$28/10^3</f>
        <v>385912800000000</v>
      </c>
      <c r="Q169" s="162">
        <f>F169*'Unit Conversions'!$I$28/10^3</f>
        <v>392011200000000</v>
      </c>
      <c r="R169" s="162">
        <f>G169*'Unit Conversions'!$I$28/10^3</f>
        <v>418185360000000</v>
      </c>
      <c r="S169" s="121"/>
      <c r="T169" s="121"/>
    </row>
    <row r="170" spans="1:22" s="4" customFormat="1" x14ac:dyDescent="0.25">
      <c r="A170" s="141" t="s">
        <v>217</v>
      </c>
      <c r="B170" s="142">
        <v>283.75</v>
      </c>
      <c r="C170" s="142">
        <v>269.39999999999998</v>
      </c>
      <c r="D170" s="142">
        <v>155.88999999999999</v>
      </c>
      <c r="E170" s="142">
        <v>394.51</v>
      </c>
      <c r="F170" s="142">
        <v>401.11</v>
      </c>
      <c r="G170" s="142">
        <v>688.15</v>
      </c>
      <c r="H170" s="121"/>
      <c r="I170" s="121"/>
      <c r="L170" s="141" t="s">
        <v>217</v>
      </c>
      <c r="M170" s="162">
        <f>B170*'Unit Conversions'!$I$28/10^3</f>
        <v>10215000000000</v>
      </c>
      <c r="N170" s="162">
        <f>C170*'Unit Conversions'!$I$28/10^3</f>
        <v>9698400000000</v>
      </c>
      <c r="O170" s="162">
        <f>D170*'Unit Conversions'!$I$28/10^3</f>
        <v>5612040000000</v>
      </c>
      <c r="P170" s="162">
        <f>E170*'Unit Conversions'!$I$28/10^3</f>
        <v>14202360000000</v>
      </c>
      <c r="Q170" s="162">
        <f>F170*'Unit Conversions'!$I$28/10^3</f>
        <v>14439960000000</v>
      </c>
      <c r="R170" s="162">
        <f>G170*'Unit Conversions'!$I$28/10^3</f>
        <v>24773400000000</v>
      </c>
      <c r="S170" s="121"/>
      <c r="T170" s="121"/>
      <c r="V170" s="4" t="s">
        <v>72</v>
      </c>
    </row>
    <row r="171" spans="1:22" s="4" customFormat="1" x14ac:dyDescent="0.25">
      <c r="A171" s="141" t="s">
        <v>218</v>
      </c>
      <c r="B171" s="142">
        <v>29.61</v>
      </c>
      <c r="C171" s="142">
        <v>0</v>
      </c>
      <c r="D171" s="142">
        <v>104.84</v>
      </c>
      <c r="E171" s="142">
        <v>138.30000000000001</v>
      </c>
      <c r="F171" s="142">
        <v>144.22</v>
      </c>
      <c r="G171" s="142">
        <v>105.5</v>
      </c>
      <c r="H171" s="121"/>
      <c r="I171" s="121"/>
      <c r="L171" s="141" t="s">
        <v>218</v>
      </c>
      <c r="M171" s="162">
        <f>B171*'Unit Conversions'!$I$28/10^3</f>
        <v>1065960000000</v>
      </c>
      <c r="N171" s="162">
        <f>C171*'Unit Conversions'!$I$28/10^3</f>
        <v>0</v>
      </c>
      <c r="O171" s="162">
        <f>D171*'Unit Conversions'!$I$28/10^3</f>
        <v>3774240000000</v>
      </c>
      <c r="P171" s="162">
        <f>E171*'Unit Conversions'!$I$28/10^3</f>
        <v>4978800000000</v>
      </c>
      <c r="Q171" s="162">
        <f>F171*'Unit Conversions'!$I$28/10^3</f>
        <v>5191920000000</v>
      </c>
      <c r="R171" s="162">
        <f>G171*'Unit Conversions'!$I$28/10^3</f>
        <v>3798000000000</v>
      </c>
      <c r="S171" s="121"/>
      <c r="T171" s="121"/>
      <c r="V171" s="4" t="s">
        <v>72</v>
      </c>
    </row>
    <row r="172" spans="1:22" s="4" customFormat="1" x14ac:dyDescent="0.25">
      <c r="A172" s="141" t="s">
        <v>219</v>
      </c>
      <c r="B172" s="142">
        <v>0</v>
      </c>
      <c r="C172" s="142">
        <v>0</v>
      </c>
      <c r="D172" s="142">
        <v>66.3</v>
      </c>
      <c r="E172" s="142">
        <v>0.02</v>
      </c>
      <c r="F172" s="142">
        <v>0</v>
      </c>
      <c r="G172" s="142">
        <v>0</v>
      </c>
      <c r="H172" s="121"/>
      <c r="I172" s="121"/>
      <c r="L172" s="141" t="s">
        <v>219</v>
      </c>
      <c r="M172" s="162">
        <f>B172*'Unit Conversions'!$I$28/10^3</f>
        <v>0</v>
      </c>
      <c r="N172" s="162">
        <f>C172*'Unit Conversions'!$I$28/10^3</f>
        <v>0</v>
      </c>
      <c r="O172" s="162">
        <f>D172*'Unit Conversions'!$I$28/10^3</f>
        <v>2386800000000</v>
      </c>
      <c r="P172" s="162">
        <f>E172*'Unit Conversions'!$I$28/10^3</f>
        <v>720000000</v>
      </c>
      <c r="Q172" s="162">
        <f>F172*'Unit Conversions'!$I$28/10^3</f>
        <v>0</v>
      </c>
      <c r="R172" s="162">
        <f>G172*'Unit Conversions'!$I$28/10^3</f>
        <v>0</v>
      </c>
      <c r="S172" s="121"/>
      <c r="T172" s="121"/>
    </row>
    <row r="173" spans="1:22" s="4" customFormat="1" x14ac:dyDescent="0.25">
      <c r="A173" s="141" t="s">
        <v>220</v>
      </c>
      <c r="B173" s="142">
        <v>5598.79</v>
      </c>
      <c r="C173" s="142">
        <v>5779.84</v>
      </c>
      <c r="D173" s="142">
        <v>5837.79</v>
      </c>
      <c r="E173" s="142">
        <v>5415.49</v>
      </c>
      <c r="F173" s="142">
        <v>5463.89</v>
      </c>
      <c r="G173" s="142">
        <v>7350</v>
      </c>
      <c r="H173" s="121"/>
      <c r="I173" s="121"/>
      <c r="L173" s="141" t="s">
        <v>220</v>
      </c>
      <c r="M173" s="162">
        <f>B173*'Unit Conversions'!$I$28/10^3</f>
        <v>201556440000000</v>
      </c>
      <c r="N173" s="162">
        <f>C173*'Unit Conversions'!$I$28/10^3</f>
        <v>208074240000000</v>
      </c>
      <c r="O173" s="162">
        <f>D173*'Unit Conversions'!$I$28/10^3</f>
        <v>210160440000000</v>
      </c>
      <c r="P173" s="162">
        <f>E173*'Unit Conversions'!$I$28/10^3</f>
        <v>194957640000000</v>
      </c>
      <c r="Q173" s="162">
        <f>F173*'Unit Conversions'!$I$28/10^3</f>
        <v>196700040000000</v>
      </c>
      <c r="R173" s="162">
        <f>G173*'Unit Conversions'!$I$28/10^3</f>
        <v>264600000000000</v>
      </c>
      <c r="S173" s="121"/>
      <c r="T173" s="121"/>
      <c r="V173" s="4" t="s">
        <v>72</v>
      </c>
    </row>
    <row r="174" spans="1:22" s="4" customFormat="1" x14ac:dyDescent="0.25">
      <c r="A174" s="141" t="s">
        <v>221</v>
      </c>
      <c r="B174" s="103"/>
      <c r="C174" s="103"/>
      <c r="D174" s="103"/>
      <c r="E174" s="103"/>
      <c r="F174" s="103"/>
      <c r="G174" s="103"/>
      <c r="H174" s="121"/>
      <c r="I174" s="121"/>
      <c r="L174" s="141" t="s">
        <v>221</v>
      </c>
      <c r="M174" s="162">
        <f>B174*'Unit Conversions'!$I$28/10^3</f>
        <v>0</v>
      </c>
      <c r="N174" s="162">
        <f>C174*'Unit Conversions'!$I$28/10^3</f>
        <v>0</v>
      </c>
      <c r="O174" s="162">
        <f>D174*'Unit Conversions'!$I$28/10^3</f>
        <v>0</v>
      </c>
      <c r="P174" s="162">
        <f>E174*'Unit Conversions'!$I$28/10^3</f>
        <v>0</v>
      </c>
      <c r="Q174" s="162">
        <f>F174*'Unit Conversions'!$I$28/10^3</f>
        <v>0</v>
      </c>
      <c r="R174" s="162">
        <f>G174*'Unit Conversions'!$I$28/10^3</f>
        <v>0</v>
      </c>
      <c r="S174" s="121"/>
      <c r="T174" s="121"/>
    </row>
    <row r="175" spans="1:22" s="4" customFormat="1" x14ac:dyDescent="0.25">
      <c r="A175" s="141" t="s">
        <v>222</v>
      </c>
      <c r="B175" s="142">
        <v>175.28</v>
      </c>
      <c r="C175" s="142">
        <v>182.1</v>
      </c>
      <c r="D175" s="142">
        <v>195.72</v>
      </c>
      <c r="E175" s="142">
        <v>180.48</v>
      </c>
      <c r="F175" s="142">
        <v>187.06</v>
      </c>
      <c r="G175" s="142">
        <v>183.33</v>
      </c>
      <c r="H175" s="121"/>
      <c r="I175" s="121"/>
      <c r="L175" s="141" t="s">
        <v>222</v>
      </c>
      <c r="M175" s="162">
        <f>B175*'Unit Conversions'!$I$28/10^3</f>
        <v>6310080000000</v>
      </c>
      <c r="N175" s="162">
        <f>C175*'Unit Conversions'!$I$28/10^3</f>
        <v>6555600000000</v>
      </c>
      <c r="O175" s="162">
        <f>D175*'Unit Conversions'!$I$28/10^3</f>
        <v>7045920000000</v>
      </c>
      <c r="P175" s="162">
        <f>E175*'Unit Conversions'!$I$28/10^3</f>
        <v>6497280000000</v>
      </c>
      <c r="Q175" s="162">
        <f>F175*'Unit Conversions'!$I$28/10^3</f>
        <v>6734160000000</v>
      </c>
      <c r="R175" s="162">
        <f>G175*'Unit Conversions'!$I$28/10^3</f>
        <v>6599880000000</v>
      </c>
      <c r="S175" s="121"/>
      <c r="T175" s="121"/>
      <c r="V175" s="4" t="s">
        <v>72</v>
      </c>
    </row>
    <row r="176" spans="1:22" s="4" customFormat="1" x14ac:dyDescent="0.25">
      <c r="A176" s="164" t="s">
        <v>279</v>
      </c>
      <c r="B176" s="142">
        <v>385.14</v>
      </c>
      <c r="C176" s="142">
        <v>386.82</v>
      </c>
      <c r="D176" s="142">
        <v>372.13</v>
      </c>
      <c r="E176" s="142">
        <v>350.57</v>
      </c>
      <c r="F176" s="142">
        <v>409.58</v>
      </c>
      <c r="G176" s="142">
        <v>471.18</v>
      </c>
      <c r="H176" s="121"/>
      <c r="I176" s="121"/>
      <c r="L176" s="164" t="s">
        <v>279</v>
      </c>
      <c r="M176" s="162">
        <f>B176*'Unit Conversions'!$I$28/10^3</f>
        <v>13865040000000</v>
      </c>
      <c r="N176" s="162">
        <f>C176*'Unit Conversions'!$I$28/10^3</f>
        <v>13925520000000</v>
      </c>
      <c r="O176" s="162">
        <f>D176*'Unit Conversions'!$I$28/10^3</f>
        <v>13396680000000</v>
      </c>
      <c r="P176" s="162">
        <f>E176*'Unit Conversions'!$I$28/10^3</f>
        <v>12620520000000</v>
      </c>
      <c r="Q176" s="162">
        <f>F176*'Unit Conversions'!$I$28/10^3</f>
        <v>14744880000000</v>
      </c>
      <c r="R176" s="162">
        <f>G176*'Unit Conversions'!$I$28/10^3</f>
        <v>16962480000000</v>
      </c>
      <c r="S176" s="121"/>
      <c r="T176" s="121"/>
      <c r="V176" s="4" t="s">
        <v>194</v>
      </c>
    </row>
    <row r="177" spans="1:22" s="4" customFormat="1" x14ac:dyDescent="0.25">
      <c r="A177" s="141" t="s">
        <v>223</v>
      </c>
      <c r="B177" s="142">
        <v>4256.87</v>
      </c>
      <c r="C177" s="142">
        <v>3890.54</v>
      </c>
      <c r="D177" s="142">
        <v>3968.48</v>
      </c>
      <c r="E177" s="142">
        <v>4575.2</v>
      </c>
      <c r="F177" s="142">
        <v>5076.54</v>
      </c>
      <c r="G177" s="142">
        <v>5374.37</v>
      </c>
      <c r="H177" s="121"/>
      <c r="I177" s="121"/>
      <c r="L177" s="141" t="s">
        <v>223</v>
      </c>
      <c r="M177" s="162">
        <f>B177*'Unit Conversions'!$I$28/10^3</f>
        <v>153247320000000</v>
      </c>
      <c r="N177" s="162">
        <f>C177*'Unit Conversions'!$I$28/10^3</f>
        <v>140059440000000</v>
      </c>
      <c r="O177" s="162">
        <f>D177*'Unit Conversions'!$I$28/10^3</f>
        <v>142865280000000</v>
      </c>
      <c r="P177" s="162">
        <f>E177*'Unit Conversions'!$I$28/10^3</f>
        <v>164707200000000</v>
      </c>
      <c r="Q177" s="162">
        <f>F177*'Unit Conversions'!$I$28/10^3</f>
        <v>182755440000000</v>
      </c>
      <c r="R177" s="162">
        <f>G177*'Unit Conversions'!$I$28/10^3</f>
        <v>193477320000000</v>
      </c>
      <c r="S177" s="121"/>
      <c r="T177" s="121"/>
      <c r="V177" s="4" t="s">
        <v>194</v>
      </c>
    </row>
    <row r="178" spans="1:22" s="4" customFormat="1" x14ac:dyDescent="0.25">
      <c r="A178" s="143" t="s">
        <v>224</v>
      </c>
      <c r="B178" s="144">
        <v>9063.73</v>
      </c>
      <c r="C178" s="144">
        <v>7975.9</v>
      </c>
      <c r="D178" s="144">
        <v>7479.3</v>
      </c>
      <c r="E178" s="144">
        <v>5941.23</v>
      </c>
      <c r="F178" s="144">
        <v>4111.6499999999996</v>
      </c>
      <c r="G178" s="144">
        <v>3745.96</v>
      </c>
      <c r="H178" s="121"/>
      <c r="I178" s="121"/>
      <c r="L178" s="143" t="s">
        <v>224</v>
      </c>
      <c r="M178" s="162">
        <f>B178*'Unit Conversions'!$I$28/10^3</f>
        <v>326294280000000</v>
      </c>
      <c r="N178" s="162">
        <f>C178*'Unit Conversions'!$I$28/10^3</f>
        <v>287132400000000</v>
      </c>
      <c r="O178" s="162">
        <f>D178*'Unit Conversions'!$I$28/10^3</f>
        <v>269254800000000</v>
      </c>
      <c r="P178" s="162">
        <f>E178*'Unit Conversions'!$I$28/10^3</f>
        <v>213884280000000</v>
      </c>
      <c r="Q178" s="162">
        <f>F178*'Unit Conversions'!$I$28/10^3</f>
        <v>148019400000000</v>
      </c>
      <c r="R178" s="162">
        <f>G178*'Unit Conversions'!$I$28/10^3</f>
        <v>134854560000000</v>
      </c>
      <c r="S178" s="121"/>
      <c r="T178" s="121"/>
      <c r="V178" s="4" t="s">
        <v>72</v>
      </c>
    </row>
    <row r="179" spans="1:22" s="4" customFormat="1" x14ac:dyDescent="0.25">
      <c r="A179" s="145" t="s">
        <v>225</v>
      </c>
      <c r="B179" s="146">
        <v>42421.62</v>
      </c>
      <c r="C179" s="146">
        <v>34562.300000000003</v>
      </c>
      <c r="D179" s="146">
        <v>29464.05</v>
      </c>
      <c r="E179" s="146">
        <v>27715.599999999999</v>
      </c>
      <c r="F179" s="146">
        <v>26683.25</v>
      </c>
      <c r="G179" s="146">
        <v>29534.74</v>
      </c>
      <c r="H179" s="121"/>
      <c r="I179" s="121"/>
      <c r="L179" s="145" t="s">
        <v>225</v>
      </c>
      <c r="M179" s="163">
        <f>B179*'Unit Conversions'!$I$28/10^3</f>
        <v>1527178320000000</v>
      </c>
      <c r="N179" s="163">
        <f>C179*'Unit Conversions'!$I$28/10^3</f>
        <v>1244242800000000</v>
      </c>
      <c r="O179" s="163">
        <f>D179*'Unit Conversions'!$I$28/10^3</f>
        <v>1060705800000000</v>
      </c>
      <c r="P179" s="163">
        <f>E179*'Unit Conversions'!$I$28/10^3</f>
        <v>997761600000000</v>
      </c>
      <c r="Q179" s="163">
        <f>F179*'Unit Conversions'!$I$28/10^3</f>
        <v>960597000000000</v>
      </c>
      <c r="R179" s="163">
        <f>G179*'Unit Conversions'!$I$28/10^3</f>
        <v>1063250640000000</v>
      </c>
      <c r="S179" s="121"/>
      <c r="T179" s="121"/>
    </row>
    <row r="180" spans="1:22" s="4" customFormat="1" x14ac:dyDescent="0.25">
      <c r="A180" s="295" t="s">
        <v>226</v>
      </c>
      <c r="B180" s="296"/>
      <c r="C180" s="296"/>
      <c r="D180" s="296"/>
      <c r="E180" s="296"/>
      <c r="F180" s="296"/>
      <c r="G180" s="297"/>
      <c r="H180" s="121"/>
      <c r="I180" s="121"/>
      <c r="L180" s="295" t="s">
        <v>226</v>
      </c>
      <c r="M180" s="296"/>
      <c r="N180" s="296"/>
      <c r="O180" s="296"/>
      <c r="P180" s="296"/>
      <c r="Q180" s="296"/>
      <c r="R180" s="297"/>
      <c r="S180" s="121"/>
      <c r="T180" s="121"/>
    </row>
    <row r="181" spans="1:22" s="4" customFormat="1" x14ac:dyDescent="0.25">
      <c r="A181" s="139" t="s">
        <v>227</v>
      </c>
      <c r="B181" s="140">
        <v>14003.32</v>
      </c>
      <c r="C181" s="140">
        <v>14733.29</v>
      </c>
      <c r="D181" s="140">
        <v>15869.37</v>
      </c>
      <c r="E181" s="140">
        <v>15190.3</v>
      </c>
      <c r="F181" s="140">
        <v>16134.61</v>
      </c>
      <c r="G181" s="140">
        <v>15428.57</v>
      </c>
      <c r="H181" s="121"/>
      <c r="I181" s="121"/>
      <c r="L181" s="139" t="s">
        <v>227</v>
      </c>
      <c r="M181" s="162">
        <f>B181*'Unit Conversions'!$I$28/10^3</f>
        <v>504119520000000</v>
      </c>
      <c r="N181" s="162">
        <f>C181*'Unit Conversions'!$I$28/10^3</f>
        <v>530398440000000</v>
      </c>
      <c r="O181" s="162">
        <f>D181*'Unit Conversions'!$I$28/10^3</f>
        <v>571297320000000</v>
      </c>
      <c r="P181" s="162">
        <f>E181*'Unit Conversions'!$I$28/10^3</f>
        <v>546850800000000</v>
      </c>
      <c r="Q181" s="162">
        <f>F181*'Unit Conversions'!$I$28/10^3</f>
        <v>580845960000000</v>
      </c>
      <c r="R181" s="162">
        <f>G181*'Unit Conversions'!$I$28/10^3</f>
        <v>555428520000000</v>
      </c>
      <c r="S181" s="121"/>
      <c r="T181" s="121"/>
      <c r="V181" s="4" t="s">
        <v>7</v>
      </c>
    </row>
    <row r="182" spans="1:22" s="4" customFormat="1" x14ac:dyDescent="0.25">
      <c r="A182" s="141" t="s">
        <v>228</v>
      </c>
      <c r="B182" s="142">
        <v>1857.69</v>
      </c>
      <c r="C182" s="142">
        <v>2485.96</v>
      </c>
      <c r="D182" s="142">
        <v>2404.66</v>
      </c>
      <c r="E182" s="142">
        <v>2889.67</v>
      </c>
      <c r="F182" s="142">
        <v>3733.28</v>
      </c>
      <c r="G182" s="142">
        <v>4170.0600000000004</v>
      </c>
      <c r="H182" s="121"/>
      <c r="I182" s="121"/>
      <c r="L182" s="141" t="s">
        <v>228</v>
      </c>
      <c r="M182" s="162">
        <f>B182*'Unit Conversions'!$I$28/10^3</f>
        <v>66876840000000</v>
      </c>
      <c r="N182" s="162">
        <f>C182*'Unit Conversions'!$I$28/10^3</f>
        <v>89494560000000</v>
      </c>
      <c r="O182" s="162">
        <f>D182*'Unit Conversions'!$I$28/10^3</f>
        <v>86567760000000</v>
      </c>
      <c r="P182" s="162">
        <f>E182*'Unit Conversions'!$I$28/10^3</f>
        <v>104028120000000</v>
      </c>
      <c r="Q182" s="162">
        <f>F182*'Unit Conversions'!$I$28/10^3</f>
        <v>134398080000000</v>
      </c>
      <c r="R182" s="162">
        <f>G182*'Unit Conversions'!$I$28/10^3</f>
        <v>150122160000000</v>
      </c>
      <c r="S182" s="121"/>
      <c r="T182" s="121"/>
      <c r="V182" s="4" t="s">
        <v>7</v>
      </c>
    </row>
    <row r="183" spans="1:22" s="4" customFormat="1" x14ac:dyDescent="0.25">
      <c r="A183" s="141" t="s">
        <v>229</v>
      </c>
      <c r="B183" s="142">
        <v>1333.26</v>
      </c>
      <c r="C183" s="142">
        <v>1105.74</v>
      </c>
      <c r="D183" s="142">
        <v>274.12</v>
      </c>
      <c r="E183" s="142">
        <v>153.59</v>
      </c>
      <c r="F183" s="142">
        <v>544.32000000000005</v>
      </c>
      <c r="G183" s="142">
        <v>885.05</v>
      </c>
      <c r="H183" s="121"/>
      <c r="I183" s="121"/>
      <c r="L183" s="141" t="s">
        <v>229</v>
      </c>
      <c r="M183" s="162">
        <f>B183*'Unit Conversions'!$I$28/10^3</f>
        <v>47997360000000</v>
      </c>
      <c r="N183" s="162">
        <f>C183*'Unit Conversions'!$I$28/10^3</f>
        <v>39806640000000</v>
      </c>
      <c r="O183" s="162">
        <f>D183*'Unit Conversions'!$I$28/10^3</f>
        <v>9868320000000</v>
      </c>
      <c r="P183" s="162">
        <f>E183*'Unit Conversions'!$I$28/10^3</f>
        <v>5529240000000</v>
      </c>
      <c r="Q183" s="162">
        <f>F183*'Unit Conversions'!$I$28/10^3</f>
        <v>19595520000000</v>
      </c>
      <c r="R183" s="162">
        <f>G183*'Unit Conversions'!$I$28/10^3</f>
        <v>31861800000000</v>
      </c>
      <c r="S183" s="121"/>
      <c r="T183" s="121"/>
      <c r="V183" s="4" t="s">
        <v>28</v>
      </c>
    </row>
    <row r="184" spans="1:22" s="4" customFormat="1" x14ac:dyDescent="0.25">
      <c r="A184" s="143" t="s">
        <v>230</v>
      </c>
      <c r="B184" s="144">
        <v>1068.3699999999999</v>
      </c>
      <c r="C184" s="144">
        <v>1027.29</v>
      </c>
      <c r="D184" s="144">
        <v>981.85</v>
      </c>
      <c r="E184" s="144">
        <v>1005.48</v>
      </c>
      <c r="F184" s="144">
        <v>754.19</v>
      </c>
      <c r="G184" s="144">
        <v>759.45</v>
      </c>
      <c r="H184" s="121"/>
      <c r="I184" s="121"/>
      <c r="L184" s="143" t="s">
        <v>230</v>
      </c>
      <c r="M184" s="162">
        <f>B184*'Unit Conversions'!$I$28/10^3</f>
        <v>38461320000000</v>
      </c>
      <c r="N184" s="162">
        <f>C184*'Unit Conversions'!$I$28/10^3</f>
        <v>36982440000000</v>
      </c>
      <c r="O184" s="162">
        <f>D184*'Unit Conversions'!$I$28/10^3</f>
        <v>35346600000000</v>
      </c>
      <c r="P184" s="162">
        <f>E184*'Unit Conversions'!$I$28/10^3</f>
        <v>36197280000000</v>
      </c>
      <c r="Q184" s="162">
        <f>F184*'Unit Conversions'!$I$28/10^3</f>
        <v>27150840000000</v>
      </c>
      <c r="R184" s="162">
        <f>G184*'Unit Conversions'!$I$28/10^3</f>
        <v>27340200000000</v>
      </c>
      <c r="S184" s="121"/>
      <c r="T184" s="121"/>
      <c r="V184" s="4" t="s">
        <v>194</v>
      </c>
    </row>
    <row r="185" spans="1:22" s="4" customFormat="1" x14ac:dyDescent="0.25">
      <c r="A185" s="145" t="s">
        <v>231</v>
      </c>
      <c r="B185" s="146">
        <v>18262.64</v>
      </c>
      <c r="C185" s="146">
        <v>19352.29</v>
      </c>
      <c r="D185" s="146">
        <v>19530.009999999998</v>
      </c>
      <c r="E185" s="146">
        <v>19239.04</v>
      </c>
      <c r="F185" s="146">
        <v>21166.400000000001</v>
      </c>
      <c r="G185" s="146">
        <v>21243.13</v>
      </c>
      <c r="H185" s="121"/>
      <c r="I185" s="121"/>
      <c r="L185" s="145" t="s">
        <v>231</v>
      </c>
      <c r="M185" s="163">
        <f>B185*'Unit Conversions'!$I$28/10^3</f>
        <v>657455040000000</v>
      </c>
      <c r="N185" s="163">
        <f>C185*'Unit Conversions'!$I$28/10^3</f>
        <v>696682440000000</v>
      </c>
      <c r="O185" s="163">
        <f>D185*'Unit Conversions'!$I$28/10^3</f>
        <v>703080360000000</v>
      </c>
      <c r="P185" s="163">
        <f>E185*'Unit Conversions'!$I$28/10^3</f>
        <v>692605440000000</v>
      </c>
      <c r="Q185" s="163">
        <f>F185*'Unit Conversions'!$I$28/10^3</f>
        <v>761990400000000</v>
      </c>
      <c r="R185" s="163">
        <f>G185*'Unit Conversions'!$I$28/10^3</f>
        <v>764752680000000</v>
      </c>
      <c r="S185" s="121"/>
      <c r="T185" s="121"/>
    </row>
    <row r="186" spans="1:22" s="4" customFormat="1" x14ac:dyDescent="0.25">
      <c r="A186" s="145" t="s">
        <v>232</v>
      </c>
      <c r="B186" s="146">
        <v>60684.26</v>
      </c>
      <c r="C186" s="146">
        <v>53914.59</v>
      </c>
      <c r="D186" s="146">
        <v>48994.06</v>
      </c>
      <c r="E186" s="146">
        <v>46954.64</v>
      </c>
      <c r="F186" s="146">
        <v>47849.65</v>
      </c>
      <c r="G186" s="146">
        <v>50777.87</v>
      </c>
      <c r="H186" s="121"/>
      <c r="I186" s="121"/>
      <c r="L186" s="145" t="s">
        <v>232</v>
      </c>
      <c r="M186" s="163">
        <f>B186*'Unit Conversions'!$I$28/10^3</f>
        <v>2184633360000000</v>
      </c>
      <c r="N186" s="163">
        <f>C186*'Unit Conversions'!$I$28/10^3</f>
        <v>1940925240000000</v>
      </c>
      <c r="O186" s="163">
        <f>D186*'Unit Conversions'!$I$28/10^3</f>
        <v>1763786160000000</v>
      </c>
      <c r="P186" s="163">
        <f>E186*'Unit Conversions'!$I$28/10^3</f>
        <v>1690367040000000</v>
      </c>
      <c r="Q186" s="163">
        <f>F186*'Unit Conversions'!$I$28/10^3</f>
        <v>1722587400000000</v>
      </c>
      <c r="R186" s="163">
        <f>G186*'Unit Conversions'!$I$28/10^3</f>
        <v>1828003320000000</v>
      </c>
      <c r="S186" s="121"/>
      <c r="T186" s="121"/>
    </row>
    <row r="187" spans="1:22" s="4" customFormat="1" x14ac:dyDescent="0.25">
      <c r="A187" s="145" t="s">
        <v>233</v>
      </c>
      <c r="B187" s="146">
        <v>165.8</v>
      </c>
      <c r="C187" s="146">
        <v>147.71</v>
      </c>
      <c r="D187" s="146">
        <v>134.22999999999999</v>
      </c>
      <c r="E187" s="146">
        <v>128.63999999999999</v>
      </c>
      <c r="F187" s="146">
        <v>130.74</v>
      </c>
      <c r="G187" s="146">
        <v>139.12</v>
      </c>
      <c r="H187" s="121"/>
      <c r="I187" s="121"/>
      <c r="L187" s="145" t="s">
        <v>233</v>
      </c>
      <c r="M187" s="163">
        <f>B187*'Unit Conversions'!$I$28/10^3</f>
        <v>5968800000000</v>
      </c>
      <c r="N187" s="163">
        <f>C187*'Unit Conversions'!$I$28/10^3</f>
        <v>5317560000000</v>
      </c>
      <c r="O187" s="163">
        <f>D187*'Unit Conversions'!$I$28/10^3</f>
        <v>4832280000000</v>
      </c>
      <c r="P187" s="163">
        <f>E187*'Unit Conversions'!$I$28/10^3</f>
        <v>4631040000000</v>
      </c>
      <c r="Q187" s="163">
        <f>F187*'Unit Conversions'!$I$28/10^3</f>
        <v>4706640000000</v>
      </c>
      <c r="R187" s="163">
        <f>G187*'Unit Conversions'!$I$28/10^3</f>
        <v>5008320000000</v>
      </c>
      <c r="S187" s="121"/>
      <c r="T187" s="121"/>
    </row>
    <row r="188" spans="1:22" s="4" customFormat="1" x14ac:dyDescent="0.25">
      <c r="A188" s="90" t="s">
        <v>234</v>
      </c>
      <c r="B188" s="41"/>
      <c r="C188" s="41"/>
      <c r="D188" s="41"/>
      <c r="E188" s="41"/>
      <c r="F188" s="41"/>
      <c r="G188" s="41"/>
      <c r="H188" s="121"/>
      <c r="I188" s="121"/>
      <c r="L188" s="90" t="s">
        <v>234</v>
      </c>
      <c r="M188" s="41"/>
      <c r="N188" s="41"/>
      <c r="O188" s="41"/>
      <c r="P188" s="41"/>
      <c r="Q188" s="41"/>
      <c r="R188" s="41"/>
      <c r="S188" s="121"/>
      <c r="T188" s="121"/>
    </row>
    <row r="189" spans="1:22" x14ac:dyDescent="0.25">
      <c r="A189" s="90" t="s">
        <v>235</v>
      </c>
      <c r="B189" s="41"/>
      <c r="C189" s="41"/>
      <c r="D189" s="41"/>
      <c r="E189" s="41"/>
      <c r="F189" s="41"/>
      <c r="G189" s="41"/>
      <c r="L189" s="90" t="s">
        <v>235</v>
      </c>
      <c r="M189" s="41"/>
      <c r="N189" s="41"/>
      <c r="O189" s="41"/>
      <c r="P189" s="41"/>
      <c r="Q189" s="41"/>
      <c r="R189" s="41"/>
    </row>
    <row r="190" spans="1:22" x14ac:dyDescent="0.25">
      <c r="G190" s="4"/>
    </row>
    <row r="191" spans="1:22" x14ac:dyDescent="0.25">
      <c r="A191" s="148" t="s">
        <v>239</v>
      </c>
      <c r="B191" s="147"/>
      <c r="C191" s="147"/>
      <c r="G191" s="4"/>
    </row>
    <row r="192" spans="1:22" x14ac:dyDescent="0.25">
      <c r="A192" s="121" t="s">
        <v>236</v>
      </c>
      <c r="B192" s="121" t="s">
        <v>237</v>
      </c>
      <c r="C192" s="121" t="s">
        <v>238</v>
      </c>
      <c r="G192" s="4"/>
    </row>
    <row r="193" spans="1:7" x14ac:dyDescent="0.25">
      <c r="A193" s="4" t="s">
        <v>6</v>
      </c>
      <c r="B193" s="132">
        <f>SUMIF($V$5:$V$160,A193,$T$5:$T$160)</f>
        <v>7045479624230.3223</v>
      </c>
      <c r="C193" s="121">
        <f>SUMIF($V$169:$V$187,A193,$R$169:$R$187)</f>
        <v>0</v>
      </c>
      <c r="G193" s="4"/>
    </row>
    <row r="194" spans="1:7" x14ac:dyDescent="0.25">
      <c r="A194" s="4" t="s">
        <v>194</v>
      </c>
      <c r="B194" s="132">
        <f t="shared" ref="B194:B200" si="0">SUMIF($V$5:$V$160,A194,$T$5:$T$160)</f>
        <v>0</v>
      </c>
      <c r="C194" s="121">
        <f t="shared" ref="C194:C200" si="1">SUMIF($V$169:$V$187,A194,$R$169:$R$187)</f>
        <v>237780000000000</v>
      </c>
      <c r="G194" s="4"/>
    </row>
    <row r="195" spans="1:7" x14ac:dyDescent="0.25">
      <c r="A195" s="4" t="s">
        <v>37</v>
      </c>
      <c r="B195" s="132">
        <f t="shared" si="0"/>
        <v>8280680957301.4805</v>
      </c>
      <c r="C195" s="121">
        <f t="shared" si="1"/>
        <v>31861800000000</v>
      </c>
      <c r="G195" s="4"/>
    </row>
    <row r="196" spans="1:7" x14ac:dyDescent="0.25">
      <c r="A196" s="4" t="s">
        <v>7</v>
      </c>
      <c r="B196" s="132">
        <f t="shared" si="0"/>
        <v>465829054037641.88</v>
      </c>
      <c r="C196" s="121">
        <f t="shared" si="1"/>
        <v>705550680000000</v>
      </c>
      <c r="G196" s="4"/>
    </row>
    <row r="197" spans="1:7" x14ac:dyDescent="0.25">
      <c r="A197" s="4" t="s">
        <v>56</v>
      </c>
      <c r="B197" s="132">
        <f t="shared" si="0"/>
        <v>53088325546743.766</v>
      </c>
      <c r="C197" s="121">
        <f t="shared" si="1"/>
        <v>0</v>
      </c>
      <c r="G197" s="4"/>
    </row>
    <row r="198" spans="1:7" x14ac:dyDescent="0.25">
      <c r="A198" s="4" t="s">
        <v>57</v>
      </c>
      <c r="B198" s="132">
        <f t="shared" si="0"/>
        <v>0</v>
      </c>
      <c r="C198" s="121">
        <f t="shared" si="1"/>
        <v>0</v>
      </c>
    </row>
    <row r="199" spans="1:7" x14ac:dyDescent="0.25">
      <c r="A199" s="4" t="s">
        <v>21</v>
      </c>
      <c r="B199" s="132">
        <f t="shared" si="0"/>
        <v>27326116402927.164</v>
      </c>
      <c r="C199" s="121">
        <f t="shared" si="1"/>
        <v>0</v>
      </c>
    </row>
    <row r="200" spans="1:7" x14ac:dyDescent="0.25">
      <c r="A200" s="121" t="s">
        <v>72</v>
      </c>
      <c r="B200" s="132">
        <f t="shared" si="0"/>
        <v>3097548479349423</v>
      </c>
      <c r="C200" s="121">
        <f t="shared" si="1"/>
        <v>434625840000000</v>
      </c>
    </row>
  </sheetData>
  <mergeCells count="66">
    <mergeCell ref="A164:G164"/>
    <mergeCell ref="A165:G165"/>
    <mergeCell ref="A168:G168"/>
    <mergeCell ref="A180:G180"/>
    <mergeCell ref="L164:R164"/>
    <mergeCell ref="L165:R165"/>
    <mergeCell ref="L168:R168"/>
    <mergeCell ref="L180:R180"/>
    <mergeCell ref="L142:M142"/>
    <mergeCell ref="L78:M78"/>
    <mergeCell ref="L79:M79"/>
    <mergeCell ref="L80:T80"/>
    <mergeCell ref="L107:T107"/>
    <mergeCell ref="L108:T108"/>
    <mergeCell ref="L109:M109"/>
    <mergeCell ref="L110:M110"/>
    <mergeCell ref="L134:L135"/>
    <mergeCell ref="L139:T139"/>
    <mergeCell ref="L140:T140"/>
    <mergeCell ref="L141:M141"/>
    <mergeCell ref="L77:T77"/>
    <mergeCell ref="L29:T29"/>
    <mergeCell ref="L30:T30"/>
    <mergeCell ref="L31:M31"/>
    <mergeCell ref="L32:M32"/>
    <mergeCell ref="L40:M40"/>
    <mergeCell ref="L44:T44"/>
    <mergeCell ref="L45:T45"/>
    <mergeCell ref="L46:M46"/>
    <mergeCell ref="L47:M47"/>
    <mergeCell ref="L71:L72"/>
    <mergeCell ref="L76:T76"/>
    <mergeCell ref="A134:A135"/>
    <mergeCell ref="A139:I139"/>
    <mergeCell ref="A140:I140"/>
    <mergeCell ref="A141:B141"/>
    <mergeCell ref="A142:B142"/>
    <mergeCell ref="L1:T1"/>
    <mergeCell ref="L2:T2"/>
    <mergeCell ref="L3:M3"/>
    <mergeCell ref="L4:M4"/>
    <mergeCell ref="L25:M25"/>
    <mergeCell ref="A110:B110"/>
    <mergeCell ref="A46:B46"/>
    <mergeCell ref="A47:B47"/>
    <mergeCell ref="A71:A72"/>
    <mergeCell ref="A76:I76"/>
    <mergeCell ref="A77:I77"/>
    <mergeCell ref="A78:B78"/>
    <mergeCell ref="A79:B79"/>
    <mergeCell ref="A80:I80"/>
    <mergeCell ref="A107:I107"/>
    <mergeCell ref="A108:I108"/>
    <mergeCell ref="A109:B109"/>
    <mergeCell ref="A45:I45"/>
    <mergeCell ref="A1:I1"/>
    <mergeCell ref="A2:I2"/>
    <mergeCell ref="A3:B3"/>
    <mergeCell ref="A4:B4"/>
    <mergeCell ref="A25:B25"/>
    <mergeCell ref="A29:I29"/>
    <mergeCell ref="A30:I30"/>
    <mergeCell ref="A31:B31"/>
    <mergeCell ref="A32:B32"/>
    <mergeCell ref="A40:B40"/>
    <mergeCell ref="A44:I4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3"/>
  <sheetViews>
    <sheetView topLeftCell="A16" workbookViewId="0">
      <selection activeCell="O38" sqref="O38"/>
    </sheetView>
  </sheetViews>
  <sheetFormatPr defaultColWidth="11.42578125" defaultRowHeight="15" x14ac:dyDescent="0.25"/>
  <cols>
    <col min="12" max="12" width="16.5703125" customWidth="1"/>
    <col min="13" max="13" width="12" bestFit="1" customWidth="1"/>
    <col min="15" max="15" width="12" bestFit="1" customWidth="1"/>
  </cols>
  <sheetData>
    <row r="1" spans="1:14" x14ac:dyDescent="0.25">
      <c r="A1" s="299"/>
      <c r="B1" s="299"/>
      <c r="C1" s="299"/>
      <c r="D1" s="299"/>
      <c r="E1" s="299"/>
      <c r="F1" s="299"/>
      <c r="G1" s="299"/>
      <c r="H1" s="299"/>
    </row>
    <row r="2" spans="1:14" ht="15.75" x14ac:dyDescent="0.25">
      <c r="A2" s="87" t="s">
        <v>39</v>
      </c>
      <c r="B2" s="41"/>
      <c r="C2" s="41"/>
      <c r="D2" s="41"/>
      <c r="E2" s="41"/>
      <c r="F2" s="41"/>
      <c r="G2" s="41"/>
      <c r="H2" s="41"/>
    </row>
    <row r="3" spans="1:14" ht="15.75" x14ac:dyDescent="0.25">
      <c r="A3" s="87" t="s">
        <v>40</v>
      </c>
      <c r="B3" s="41"/>
      <c r="C3" s="41"/>
      <c r="D3" s="41"/>
      <c r="E3" s="41"/>
      <c r="F3" s="41"/>
      <c r="G3" s="41"/>
      <c r="H3" s="41"/>
    </row>
    <row r="4" spans="1:14" x14ac:dyDescent="0.25">
      <c r="A4" s="42" t="s">
        <v>41</v>
      </c>
      <c r="B4" s="41"/>
      <c r="C4" s="41"/>
      <c r="D4" s="41"/>
      <c r="E4" s="41"/>
      <c r="F4" s="41"/>
      <c r="G4" s="41"/>
      <c r="H4" s="41"/>
    </row>
    <row r="5" spans="1:14" x14ac:dyDescent="0.25">
      <c r="A5" s="43" t="s">
        <v>42</v>
      </c>
      <c r="B5" s="41"/>
      <c r="C5" s="41"/>
      <c r="D5" s="41"/>
      <c r="E5" s="41"/>
      <c r="F5" s="41"/>
      <c r="G5" s="41"/>
      <c r="H5" s="41"/>
    </row>
    <row r="6" spans="1:14" x14ac:dyDescent="0.25">
      <c r="A6" s="300" t="s">
        <v>43</v>
      </c>
      <c r="B6" s="303" t="s">
        <v>44</v>
      </c>
      <c r="C6" s="304"/>
      <c r="D6" s="304"/>
      <c r="E6" s="304"/>
      <c r="F6" s="304"/>
      <c r="G6" s="304"/>
      <c r="H6" s="305"/>
      <c r="K6" s="3" t="s">
        <v>71</v>
      </c>
      <c r="L6" s="3"/>
      <c r="M6" s="3"/>
    </row>
    <row r="7" spans="1:14" ht="25.5" x14ac:dyDescent="0.25">
      <c r="A7" s="301"/>
      <c r="B7" s="303" t="s">
        <v>45</v>
      </c>
      <c r="C7" s="305"/>
      <c r="D7" s="306" t="s">
        <v>46</v>
      </c>
      <c r="E7" s="307"/>
      <c r="F7" s="44" t="s">
        <v>47</v>
      </c>
      <c r="G7" s="44" t="s">
        <v>48</v>
      </c>
      <c r="H7" s="44" t="s">
        <v>49</v>
      </c>
      <c r="L7" s="56" t="s">
        <v>64</v>
      </c>
      <c r="M7" s="56" t="s">
        <v>65</v>
      </c>
    </row>
    <row r="8" spans="1:14" ht="25.5" x14ac:dyDescent="0.25">
      <c r="A8" s="302"/>
      <c r="B8" s="44" t="s">
        <v>50</v>
      </c>
      <c r="C8" s="44" t="s">
        <v>51</v>
      </c>
      <c r="D8" s="44" t="s">
        <v>52</v>
      </c>
      <c r="E8" s="44" t="s">
        <v>51</v>
      </c>
      <c r="F8" s="44" t="s">
        <v>51</v>
      </c>
      <c r="G8" s="44" t="s">
        <v>51</v>
      </c>
      <c r="H8" s="44" t="s">
        <v>51</v>
      </c>
      <c r="K8" t="s">
        <v>6</v>
      </c>
      <c r="L8" s="7">
        <v>23941</v>
      </c>
      <c r="M8" s="7">
        <v>23949</v>
      </c>
    </row>
    <row r="9" spans="1:14" x14ac:dyDescent="0.25">
      <c r="A9" s="59">
        <v>163</v>
      </c>
      <c r="B9" s="60">
        <v>25</v>
      </c>
      <c r="C9" s="60">
        <v>95818</v>
      </c>
      <c r="D9" s="60">
        <v>1043828</v>
      </c>
      <c r="E9" s="60">
        <v>7221213</v>
      </c>
      <c r="F9" s="60">
        <v>773690</v>
      </c>
      <c r="G9" s="60">
        <v>43423</v>
      </c>
      <c r="H9" s="60">
        <v>8134144</v>
      </c>
      <c r="K9" t="s">
        <v>55</v>
      </c>
      <c r="L9" s="55" t="s">
        <v>60</v>
      </c>
      <c r="M9" s="55" t="s">
        <v>61</v>
      </c>
    </row>
    <row r="10" spans="1:14" x14ac:dyDescent="0.25">
      <c r="A10" s="61">
        <v>164</v>
      </c>
      <c r="B10" s="57">
        <v>0</v>
      </c>
      <c r="C10" s="57">
        <v>2974</v>
      </c>
      <c r="D10" s="57">
        <v>62773</v>
      </c>
      <c r="E10" s="57">
        <v>463412</v>
      </c>
      <c r="F10" s="57">
        <v>181227</v>
      </c>
      <c r="G10" s="57">
        <v>59410</v>
      </c>
      <c r="H10" s="57">
        <v>707024</v>
      </c>
      <c r="K10" t="s">
        <v>37</v>
      </c>
      <c r="L10" s="7">
        <v>24101</v>
      </c>
      <c r="M10" s="7">
        <v>24109</v>
      </c>
    </row>
    <row r="11" spans="1:14" x14ac:dyDescent="0.25">
      <c r="A11" s="47">
        <v>893</v>
      </c>
      <c r="B11" s="49">
        <v>183</v>
      </c>
      <c r="C11" s="49">
        <v>98821</v>
      </c>
      <c r="D11" s="49">
        <v>200507</v>
      </c>
      <c r="E11" s="49">
        <v>1415343</v>
      </c>
      <c r="F11" s="49">
        <v>308250</v>
      </c>
      <c r="G11" s="49">
        <v>17</v>
      </c>
      <c r="H11" s="49">
        <v>1822431</v>
      </c>
      <c r="K11" t="s">
        <v>7</v>
      </c>
      <c r="L11" s="7">
        <v>20111</v>
      </c>
      <c r="M11" s="7">
        <v>20304</v>
      </c>
    </row>
    <row r="12" spans="1:14" x14ac:dyDescent="0.25">
      <c r="A12" s="49">
        <v>1010</v>
      </c>
      <c r="B12" s="49">
        <v>0</v>
      </c>
      <c r="C12" s="49">
        <v>1584</v>
      </c>
      <c r="D12" s="49">
        <v>381302</v>
      </c>
      <c r="E12" s="49">
        <v>3240842</v>
      </c>
      <c r="F12" s="49">
        <v>1976107</v>
      </c>
      <c r="G12" s="49">
        <v>142372</v>
      </c>
      <c r="H12" s="49">
        <v>5360904</v>
      </c>
      <c r="K12" t="s">
        <v>56</v>
      </c>
      <c r="L12" s="55" t="s">
        <v>58</v>
      </c>
      <c r="M12" s="55" t="s">
        <v>59</v>
      </c>
    </row>
    <row r="13" spans="1:14" x14ac:dyDescent="0.25">
      <c r="A13" s="49">
        <v>1020</v>
      </c>
      <c r="B13" s="49">
        <v>15</v>
      </c>
      <c r="C13" s="49">
        <v>9066</v>
      </c>
      <c r="D13" s="49">
        <v>488813</v>
      </c>
      <c r="E13" s="49">
        <v>3875233</v>
      </c>
      <c r="F13" s="49">
        <v>1304690</v>
      </c>
      <c r="G13" s="49">
        <v>477604</v>
      </c>
      <c r="H13" s="49">
        <v>5666593</v>
      </c>
      <c r="K13" t="s">
        <v>57</v>
      </c>
      <c r="L13" s="7">
        <v>36000</v>
      </c>
      <c r="M13" s="7">
        <v>38300</v>
      </c>
    </row>
    <row r="14" spans="1:14" x14ac:dyDescent="0.25">
      <c r="A14" s="49">
        <v>1030</v>
      </c>
      <c r="B14" s="49">
        <v>146</v>
      </c>
      <c r="C14" s="49">
        <v>416591</v>
      </c>
      <c r="D14" s="49">
        <v>389087</v>
      </c>
      <c r="E14" s="49">
        <v>3051239</v>
      </c>
      <c r="F14" s="49">
        <v>996220</v>
      </c>
      <c r="G14" s="49">
        <v>557409</v>
      </c>
      <c r="H14" s="49">
        <v>5021458</v>
      </c>
      <c r="K14" t="s">
        <v>21</v>
      </c>
      <c r="L14" s="55" t="s">
        <v>62</v>
      </c>
      <c r="M14" s="55" t="s">
        <v>63</v>
      </c>
    </row>
    <row r="15" spans="1:14" x14ac:dyDescent="0.25">
      <c r="A15" s="49">
        <v>1040</v>
      </c>
      <c r="B15" s="49">
        <v>835</v>
      </c>
      <c r="C15" s="49">
        <v>3856737</v>
      </c>
      <c r="D15" s="49">
        <v>2273995</v>
      </c>
      <c r="E15" s="49">
        <v>16441005</v>
      </c>
      <c r="F15" s="49">
        <v>3679154</v>
      </c>
      <c r="G15" s="49">
        <v>5409208</v>
      </c>
      <c r="H15" s="49">
        <v>29386104</v>
      </c>
    </row>
    <row r="16" spans="1:14" x14ac:dyDescent="0.25">
      <c r="A16" s="49">
        <v>1050</v>
      </c>
      <c r="B16" s="49">
        <v>341</v>
      </c>
      <c r="C16" s="49">
        <v>1945743</v>
      </c>
      <c r="D16" s="49">
        <v>1837290</v>
      </c>
      <c r="E16" s="49">
        <v>14182222</v>
      </c>
      <c r="F16" s="49">
        <v>6571468</v>
      </c>
      <c r="G16" s="49">
        <v>4324044</v>
      </c>
      <c r="H16" s="49">
        <v>27023477</v>
      </c>
      <c r="K16" s="3" t="s">
        <v>202</v>
      </c>
      <c r="L16" s="3"/>
      <c r="M16" s="3"/>
      <c r="N16" s="88"/>
    </row>
    <row r="17" spans="1:15" x14ac:dyDescent="0.25">
      <c r="A17" s="49">
        <v>1061</v>
      </c>
      <c r="B17" s="49">
        <v>26</v>
      </c>
      <c r="C17" s="49">
        <v>60157</v>
      </c>
      <c r="D17" s="49">
        <v>4926969</v>
      </c>
      <c r="E17" s="49">
        <v>35994048</v>
      </c>
      <c r="F17" s="49">
        <v>5341516</v>
      </c>
      <c r="G17" s="49">
        <v>1510727</v>
      </c>
      <c r="H17" s="49">
        <v>42906448</v>
      </c>
      <c r="L17" t="s">
        <v>68</v>
      </c>
      <c r="M17" t="s">
        <v>70</v>
      </c>
    </row>
    <row r="18" spans="1:15" x14ac:dyDescent="0.25">
      <c r="A18" s="49">
        <v>1062</v>
      </c>
      <c r="B18" s="49">
        <v>205</v>
      </c>
      <c r="C18" s="49">
        <v>1645647</v>
      </c>
      <c r="D18" s="49">
        <v>445233</v>
      </c>
      <c r="E18" s="49">
        <v>3388708</v>
      </c>
      <c r="F18" s="49">
        <v>897600</v>
      </c>
      <c r="G18" s="49">
        <v>1268126</v>
      </c>
      <c r="H18" s="49">
        <v>7200082</v>
      </c>
      <c r="K18" t="s">
        <v>6</v>
      </c>
      <c r="L18">
        <f>SUMIF($A$9:$A$158,LEFT($L$8,4),$D$9:$D$158)</f>
        <v>11776618</v>
      </c>
      <c r="M18" s="4">
        <f>SUMIF($A$9:$A$158,LEFT($L$8,4),$B$9:$B$158)</f>
        <v>26819</v>
      </c>
    </row>
    <row r="19" spans="1:15" x14ac:dyDescent="0.25">
      <c r="A19" s="49">
        <v>1071</v>
      </c>
      <c r="B19" s="49">
        <v>3</v>
      </c>
      <c r="C19" s="49">
        <v>20298</v>
      </c>
      <c r="D19" s="49">
        <v>611157</v>
      </c>
      <c r="E19" s="49">
        <v>4755095</v>
      </c>
      <c r="F19" s="49">
        <v>4847569</v>
      </c>
      <c r="G19" s="49">
        <v>3011265</v>
      </c>
      <c r="H19" s="49">
        <v>12634227</v>
      </c>
      <c r="K19" t="s">
        <v>69</v>
      </c>
      <c r="L19" s="89">
        <v>0</v>
      </c>
      <c r="M19" s="89">
        <v>0</v>
      </c>
    </row>
    <row r="20" spans="1:15" x14ac:dyDescent="0.25">
      <c r="A20" s="49">
        <v>1072</v>
      </c>
      <c r="B20" s="49">
        <v>1119</v>
      </c>
      <c r="C20" s="49">
        <v>5149757</v>
      </c>
      <c r="D20" s="49">
        <v>1471764</v>
      </c>
      <c r="E20" s="49">
        <v>10785403</v>
      </c>
      <c r="F20" s="49">
        <v>3655799</v>
      </c>
      <c r="G20" s="49">
        <v>13300559</v>
      </c>
      <c r="H20" s="49">
        <v>32891518</v>
      </c>
      <c r="K20" t="s">
        <v>28</v>
      </c>
      <c r="L20" s="4">
        <f>SUMIF($A$9:$A$158,LEFT($L$10,4),$D$9:$D$158)</f>
        <v>58796362</v>
      </c>
      <c r="M20" s="4">
        <f>SUMIF($A$9:$A$158,LEFT($L$10,4),$B$9:$B$158)</f>
        <v>21569</v>
      </c>
    </row>
    <row r="21" spans="1:15" x14ac:dyDescent="0.25">
      <c r="A21" s="49">
        <v>1073</v>
      </c>
      <c r="B21" s="49">
        <v>42</v>
      </c>
      <c r="C21" s="49">
        <v>228887</v>
      </c>
      <c r="D21" s="49">
        <v>366978</v>
      </c>
      <c r="E21" s="49">
        <v>2463910</v>
      </c>
      <c r="F21" s="49">
        <v>1474056</v>
      </c>
      <c r="G21" s="49">
        <v>673833</v>
      </c>
      <c r="H21" s="49">
        <v>4840686</v>
      </c>
      <c r="K21" t="s">
        <v>7</v>
      </c>
      <c r="L21" s="4">
        <f>SUMIFS($D$9:$D$158,$A$9:$A$158,"&gt;="&amp;LEFT($L$11,4),$A$9:$A$158,"&lt;="&amp;LEFT($M$11,4))</f>
        <v>19233186</v>
      </c>
      <c r="M21" s="4">
        <f>SUMIFS($B$9:$B$158,$A$9:$A$158,"&gt;="&amp;LEFT($L$11,4),$A$9:$A$158,"&lt;="&amp;LEFT($M$11,4))</f>
        <v>15221</v>
      </c>
    </row>
    <row r="22" spans="1:15" x14ac:dyDescent="0.25">
      <c r="A22" s="49">
        <v>1074</v>
      </c>
      <c r="B22" s="49">
        <v>0</v>
      </c>
      <c r="C22" s="49">
        <v>173</v>
      </c>
      <c r="D22" s="49">
        <v>63085</v>
      </c>
      <c r="E22" s="49">
        <v>411918</v>
      </c>
      <c r="F22" s="49">
        <v>1134480</v>
      </c>
      <c r="G22" s="49">
        <v>94217</v>
      </c>
      <c r="H22" s="49">
        <v>1640788</v>
      </c>
      <c r="K22" t="s">
        <v>56</v>
      </c>
      <c r="L22" s="89">
        <v>0</v>
      </c>
      <c r="M22" s="89">
        <v>0</v>
      </c>
    </row>
    <row r="23" spans="1:15" x14ac:dyDescent="0.25">
      <c r="A23" s="49">
        <v>1075</v>
      </c>
      <c r="B23" s="49">
        <v>9</v>
      </c>
      <c r="C23" s="49">
        <v>66912</v>
      </c>
      <c r="D23" s="49">
        <v>155386</v>
      </c>
      <c r="E23" s="49">
        <v>1355786</v>
      </c>
      <c r="F23" s="49">
        <v>342761</v>
      </c>
      <c r="G23" s="49">
        <v>542862</v>
      </c>
      <c r="H23" s="49">
        <v>2308321</v>
      </c>
      <c r="K23" t="s">
        <v>57</v>
      </c>
      <c r="L23" s="4">
        <f>SUMIFS($D$9:$D$158,$A$9:$A$158,"&gt;="&amp;LEFT($L$13,4),$A$9:$A$158,"&lt;="&amp;LEFT($M$13,4))</f>
        <v>113583</v>
      </c>
      <c r="M23" s="4">
        <f>SUMIFS($B$9:$B$158,$A$9:$A$158,"&gt;="&amp;LEFT($L$13,4),$A$9:$A$158,"&lt;="&amp;LEFT($M$13,4))</f>
        <v>45</v>
      </c>
    </row>
    <row r="24" spans="1:15" x14ac:dyDescent="0.25">
      <c r="A24" s="49">
        <v>1079</v>
      </c>
      <c r="B24" s="49">
        <v>1002</v>
      </c>
      <c r="C24" s="49">
        <v>4612528</v>
      </c>
      <c r="D24" s="49">
        <v>1786676</v>
      </c>
      <c r="E24" s="49">
        <v>13839574</v>
      </c>
      <c r="F24" s="49">
        <v>8578601</v>
      </c>
      <c r="G24" s="49">
        <v>7309869</v>
      </c>
      <c r="H24" s="49">
        <v>34340572</v>
      </c>
      <c r="K24" t="s">
        <v>21</v>
      </c>
      <c r="L24" s="4">
        <f>SUMIFS($D$9:$D$158,$A$9:$A$158,"&gt;="&amp;LEFT($L$14,4),$A$9:$A$158,"&lt;="&amp;LEFT($M$14,4))</f>
        <v>1106601</v>
      </c>
      <c r="M24" s="4">
        <f>SUMIFS($B$9:$B$158,$A$9:$A$158,"&gt;="&amp;LEFT($L$14,4),$A$9:$A$158,"&lt;="&amp;LEFT($M$14,4))</f>
        <v>25</v>
      </c>
    </row>
    <row r="25" spans="1:15" x14ac:dyDescent="0.25">
      <c r="A25" s="49">
        <v>1080</v>
      </c>
      <c r="B25" s="49">
        <v>29</v>
      </c>
      <c r="C25" s="49">
        <v>136457</v>
      </c>
      <c r="D25" s="49">
        <v>940024</v>
      </c>
      <c r="E25" s="49">
        <v>6937161</v>
      </c>
      <c r="F25" s="49">
        <v>2156836</v>
      </c>
      <c r="G25" s="49">
        <v>505665</v>
      </c>
      <c r="H25" s="49">
        <v>9736119</v>
      </c>
      <c r="K25" s="134" t="s">
        <v>72</v>
      </c>
      <c r="L25" s="135">
        <f>D159-SUM(L18:L24)</f>
        <v>140375265</v>
      </c>
      <c r="M25" s="135">
        <f>B159-SUM(M18:M24)</f>
        <v>52243</v>
      </c>
    </row>
    <row r="26" spans="1:15" x14ac:dyDescent="0.25">
      <c r="A26" s="49">
        <v>1101</v>
      </c>
      <c r="B26" s="49">
        <v>547</v>
      </c>
      <c r="C26" s="49">
        <v>2389488</v>
      </c>
      <c r="D26" s="49">
        <v>1347163</v>
      </c>
      <c r="E26" s="49">
        <v>9491484</v>
      </c>
      <c r="F26" s="49">
        <v>5025607</v>
      </c>
      <c r="G26" s="49">
        <v>4883024</v>
      </c>
      <c r="H26" s="49">
        <v>21789602</v>
      </c>
    </row>
    <row r="27" spans="1:15" x14ac:dyDescent="0.25">
      <c r="A27" s="49">
        <v>1102</v>
      </c>
      <c r="B27" s="49">
        <v>310</v>
      </c>
      <c r="C27" s="49">
        <v>118392</v>
      </c>
      <c r="D27" s="49">
        <v>24132</v>
      </c>
      <c r="E27" s="49">
        <v>149582</v>
      </c>
      <c r="F27" s="49">
        <v>98349</v>
      </c>
      <c r="G27" s="49">
        <v>1956</v>
      </c>
      <c r="H27" s="49">
        <v>368280</v>
      </c>
      <c r="K27" s="3" t="s">
        <v>203</v>
      </c>
      <c r="L27" s="3"/>
      <c r="M27" s="3"/>
      <c r="N27" s="88"/>
    </row>
    <row r="28" spans="1:15" x14ac:dyDescent="0.25">
      <c r="A28" s="49">
        <v>1103</v>
      </c>
      <c r="B28" s="49">
        <v>89</v>
      </c>
      <c r="C28" s="49">
        <v>642661</v>
      </c>
      <c r="D28" s="49">
        <v>369462</v>
      </c>
      <c r="E28" s="49">
        <v>2698536</v>
      </c>
      <c r="F28" s="49">
        <v>855192</v>
      </c>
      <c r="G28" s="49">
        <v>1766584</v>
      </c>
      <c r="H28" s="49">
        <v>5962973</v>
      </c>
      <c r="K28" s="4"/>
      <c r="L28" s="4" t="s">
        <v>68</v>
      </c>
      <c r="M28" s="4" t="s">
        <v>70</v>
      </c>
      <c r="N28" s="4"/>
    </row>
    <row r="29" spans="1:15" x14ac:dyDescent="0.25">
      <c r="A29" s="49">
        <v>1104</v>
      </c>
      <c r="B29" s="49">
        <v>2</v>
      </c>
      <c r="C29" s="49">
        <v>8648</v>
      </c>
      <c r="D29" s="49">
        <v>887821</v>
      </c>
      <c r="E29" s="49">
        <v>6766425</v>
      </c>
      <c r="F29" s="49">
        <v>2589255</v>
      </c>
      <c r="G29" s="49">
        <v>725564</v>
      </c>
      <c r="H29" s="49">
        <v>10089893</v>
      </c>
      <c r="K29" s="4" t="s">
        <v>6</v>
      </c>
      <c r="L29" s="4">
        <f>L18*'Unit Conversions'!$A$26</f>
        <v>40183488538407.336</v>
      </c>
      <c r="M29" s="4">
        <f>M18*'Unit Conversions'!$A$27*10^3</f>
        <v>744984752655000</v>
      </c>
      <c r="N29" s="4"/>
      <c r="O29">
        <f>L29*'Start Year Fuel Use Adjustments'!C2</f>
        <v>24567419735999.957</v>
      </c>
    </row>
    <row r="30" spans="1:15" x14ac:dyDescent="0.25">
      <c r="A30" s="49">
        <v>1200</v>
      </c>
      <c r="B30" s="49">
        <v>69</v>
      </c>
      <c r="C30" s="49">
        <v>377860</v>
      </c>
      <c r="D30" s="49">
        <v>270701</v>
      </c>
      <c r="E30" s="49">
        <v>2071645</v>
      </c>
      <c r="F30" s="49">
        <v>1156408</v>
      </c>
      <c r="G30" s="49">
        <v>322701</v>
      </c>
      <c r="H30" s="49">
        <v>3928614</v>
      </c>
      <c r="K30" s="4" t="s">
        <v>69</v>
      </c>
      <c r="L30" s="4">
        <v>0</v>
      </c>
      <c r="M30" s="4">
        <v>0</v>
      </c>
      <c r="N30" s="4"/>
      <c r="O30" s="4">
        <f>L30*'Start Year Fuel Use Adjustments'!C3</f>
        <v>0</v>
      </c>
    </row>
    <row r="31" spans="1:15" x14ac:dyDescent="0.25">
      <c r="A31" s="49">
        <v>1311</v>
      </c>
      <c r="B31" s="49">
        <v>1235</v>
      </c>
      <c r="C31" s="49">
        <v>8171221</v>
      </c>
      <c r="D31" s="49">
        <v>20571752</v>
      </c>
      <c r="E31" s="49">
        <v>134688023</v>
      </c>
      <c r="F31" s="49">
        <v>15340271</v>
      </c>
      <c r="G31" s="49">
        <v>7164658</v>
      </c>
      <c r="H31" s="49">
        <v>165364174</v>
      </c>
      <c r="K31" s="4" t="s">
        <v>28</v>
      </c>
      <c r="L31" s="4">
        <f>L20*'Unit Conversions'!$A$26</f>
        <v>200621514472750.06</v>
      </c>
      <c r="M31" s="4">
        <f>M20*'Unit Conversions'!$A$27*10^3</f>
        <v>599148966405000</v>
      </c>
      <c r="N31" s="4"/>
      <c r="O31" s="4">
        <f>L31*'Start Year Fuel Use Adjustments'!C4</f>
        <v>131047374580346.5</v>
      </c>
    </row>
    <row r="32" spans="1:15" x14ac:dyDescent="0.25">
      <c r="A32" s="49">
        <v>1312</v>
      </c>
      <c r="B32" s="49">
        <v>444</v>
      </c>
      <c r="C32" s="49">
        <v>2466303</v>
      </c>
      <c r="D32" s="49">
        <v>4362907</v>
      </c>
      <c r="E32" s="49">
        <v>28068864</v>
      </c>
      <c r="F32" s="49">
        <v>5109836</v>
      </c>
      <c r="G32" s="49">
        <v>3414715</v>
      </c>
      <c r="H32" s="49">
        <v>39059718</v>
      </c>
      <c r="K32" s="4" t="s">
        <v>7</v>
      </c>
      <c r="L32" s="4">
        <f>L21*'Unit Conversions'!$A$26</f>
        <v>65626354628133.18</v>
      </c>
      <c r="M32" s="4">
        <f>M21*'Unit Conversions'!$A$27*10^3</f>
        <v>422812667145000</v>
      </c>
      <c r="N32" s="4"/>
      <c r="O32" s="4">
        <f>L32*'Start Year Fuel Use Adjustments'!C5</f>
        <v>65626354628133.18</v>
      </c>
    </row>
    <row r="33" spans="1:15" x14ac:dyDescent="0.25">
      <c r="A33" s="49">
        <v>1313</v>
      </c>
      <c r="B33" s="49">
        <v>5905</v>
      </c>
      <c r="C33" s="49">
        <v>23957230</v>
      </c>
      <c r="D33" s="49">
        <v>3443909</v>
      </c>
      <c r="E33" s="49">
        <v>24807347</v>
      </c>
      <c r="F33" s="49">
        <v>4253991</v>
      </c>
      <c r="G33" s="49">
        <v>9748713</v>
      </c>
      <c r="H33" s="49">
        <v>62767280</v>
      </c>
      <c r="K33" s="4" t="s">
        <v>56</v>
      </c>
      <c r="L33" s="4">
        <v>0</v>
      </c>
      <c r="M33" s="4">
        <v>0</v>
      </c>
      <c r="N33" s="4"/>
      <c r="O33" s="4">
        <f>L33*'Start Year Fuel Use Adjustments'!C6</f>
        <v>0</v>
      </c>
    </row>
    <row r="34" spans="1:15" x14ac:dyDescent="0.25">
      <c r="A34" s="49">
        <v>1391</v>
      </c>
      <c r="B34" s="49">
        <v>102</v>
      </c>
      <c r="C34" s="49">
        <v>229025</v>
      </c>
      <c r="D34" s="49">
        <v>406072</v>
      </c>
      <c r="E34" s="49">
        <v>3103480</v>
      </c>
      <c r="F34" s="49">
        <v>706411</v>
      </c>
      <c r="G34" s="49">
        <v>126784</v>
      </c>
      <c r="H34" s="49">
        <v>4165700</v>
      </c>
      <c r="K34" s="4" t="s">
        <v>57</v>
      </c>
      <c r="L34" s="4">
        <f>L23*'Unit Conversions'!$A$26</f>
        <v>387561282760.28998</v>
      </c>
      <c r="M34" s="4">
        <f>M23*'Unit Conversions'!$A$27*10^3</f>
        <v>1250021025000</v>
      </c>
      <c r="N34" s="4"/>
      <c r="O34" s="4">
        <f>L34*'Start Year Fuel Use Adjustments'!C7</f>
        <v>387561282760.28998</v>
      </c>
    </row>
    <row r="35" spans="1:15" x14ac:dyDescent="0.25">
      <c r="A35" s="49">
        <v>1392</v>
      </c>
      <c r="B35" s="49">
        <v>225</v>
      </c>
      <c r="C35" s="49">
        <v>1577370</v>
      </c>
      <c r="D35" s="49">
        <v>1099499</v>
      </c>
      <c r="E35" s="49">
        <v>8286348</v>
      </c>
      <c r="F35" s="49">
        <v>1459449</v>
      </c>
      <c r="G35" s="49">
        <v>1757595</v>
      </c>
      <c r="H35" s="49">
        <v>13080762</v>
      </c>
      <c r="K35" s="4" t="s">
        <v>21</v>
      </c>
      <c r="L35" s="4">
        <f>L24*'Unit Conversions'!$A$26</f>
        <v>3775879339899.6299</v>
      </c>
      <c r="M35" s="4">
        <f>M24*'Unit Conversions'!$A$27*10^3</f>
        <v>694456125000</v>
      </c>
      <c r="N35" s="4"/>
      <c r="O35" s="4">
        <f>L35*'Start Year Fuel Use Adjustments'!C8</f>
        <v>535761414538494.13</v>
      </c>
    </row>
    <row r="36" spans="1:15" x14ac:dyDescent="0.25">
      <c r="A36" s="49">
        <v>1393</v>
      </c>
      <c r="B36" s="49">
        <v>24</v>
      </c>
      <c r="C36" s="49">
        <v>180120</v>
      </c>
      <c r="D36" s="49">
        <v>128486</v>
      </c>
      <c r="E36" s="49">
        <v>1002768</v>
      </c>
      <c r="F36" s="49">
        <v>643998</v>
      </c>
      <c r="G36" s="49">
        <v>82511</v>
      </c>
      <c r="H36" s="49">
        <v>1909397</v>
      </c>
      <c r="K36" s="134" t="s">
        <v>72</v>
      </c>
      <c r="L36" s="4">
        <f>L25*'Unit Conversions'!$A$26</f>
        <v>478980285528781.94</v>
      </c>
      <c r="M36" s="4">
        <f>M25*'Unit Conversions'!$A$27*10^3</f>
        <v>1451218853535000</v>
      </c>
      <c r="N36" s="4"/>
      <c r="O36" s="4">
        <f>L36*'Start Year Fuel Use Adjustments'!C9</f>
        <v>477541387159552.5</v>
      </c>
    </row>
    <row r="37" spans="1:15" x14ac:dyDescent="0.25">
      <c r="A37" s="49">
        <v>1394</v>
      </c>
      <c r="B37" s="49">
        <v>3</v>
      </c>
      <c r="C37" s="49">
        <v>92562</v>
      </c>
      <c r="D37" s="49">
        <v>380256</v>
      </c>
      <c r="E37" s="49">
        <v>2752091</v>
      </c>
      <c r="F37" s="49">
        <v>528750</v>
      </c>
      <c r="G37" s="49">
        <v>172553</v>
      </c>
      <c r="H37" s="49">
        <v>3545956</v>
      </c>
    </row>
    <row r="38" spans="1:15" x14ac:dyDescent="0.25">
      <c r="A38" s="49">
        <v>1399</v>
      </c>
      <c r="B38" s="49">
        <v>141</v>
      </c>
      <c r="C38" s="49">
        <v>730692</v>
      </c>
      <c r="D38" s="49">
        <v>788610</v>
      </c>
      <c r="E38" s="49">
        <v>5447339</v>
      </c>
      <c r="F38" s="49">
        <v>775432</v>
      </c>
      <c r="G38" s="49">
        <v>222974</v>
      </c>
      <c r="H38" s="49">
        <v>7176437</v>
      </c>
      <c r="L38">
        <f>SUM(L29:L36)</f>
        <v>789575083790732.5</v>
      </c>
      <c r="O38">
        <f>SUM(O29:O36)</f>
        <v>1234931511925286.5</v>
      </c>
    </row>
    <row r="39" spans="1:15" x14ac:dyDescent="0.25">
      <c r="A39" s="49">
        <v>1410</v>
      </c>
      <c r="B39" s="49">
        <v>11</v>
      </c>
      <c r="C39" s="49">
        <v>129411</v>
      </c>
      <c r="D39" s="49">
        <v>1126838</v>
      </c>
      <c r="E39" s="49">
        <v>8396847</v>
      </c>
      <c r="F39" s="49">
        <v>4545393</v>
      </c>
      <c r="G39" s="49">
        <v>517367</v>
      </c>
      <c r="H39" s="49">
        <v>13589017</v>
      </c>
      <c r="L39">
        <f>-TREND('Future Year Scaling'!F63:G63,'Future Year Scaling'!F61:G61,2014)*10^6*'Unit Conversions'!A26</f>
        <v>1234931511925286.5</v>
      </c>
    </row>
    <row r="40" spans="1:15" x14ac:dyDescent="0.25">
      <c r="A40" s="49">
        <v>1420</v>
      </c>
      <c r="B40" s="49">
        <v>0</v>
      </c>
      <c r="C40" s="49">
        <v>0</v>
      </c>
      <c r="D40" s="49">
        <v>1324</v>
      </c>
      <c r="E40" s="49">
        <v>11503</v>
      </c>
      <c r="F40" s="49">
        <v>6376</v>
      </c>
      <c r="G40" s="49">
        <v>0</v>
      </c>
      <c r="H40" s="49">
        <v>17879</v>
      </c>
    </row>
    <row r="41" spans="1:15" x14ac:dyDescent="0.25">
      <c r="A41" s="49">
        <v>1430</v>
      </c>
      <c r="B41" s="49">
        <v>12</v>
      </c>
      <c r="C41" s="49">
        <v>80280</v>
      </c>
      <c r="D41" s="49">
        <v>635073</v>
      </c>
      <c r="E41" s="49">
        <v>4523001</v>
      </c>
      <c r="F41" s="49">
        <v>2327374</v>
      </c>
      <c r="G41" s="49">
        <v>420734</v>
      </c>
      <c r="H41" s="49">
        <v>7351390</v>
      </c>
    </row>
    <row r="42" spans="1:15" x14ac:dyDescent="0.25">
      <c r="A42" s="49">
        <v>1511</v>
      </c>
      <c r="B42" s="49">
        <v>58</v>
      </c>
      <c r="C42" s="49">
        <v>184361</v>
      </c>
      <c r="D42" s="49">
        <v>226281</v>
      </c>
      <c r="E42" s="49">
        <v>1955345</v>
      </c>
      <c r="F42" s="49">
        <v>778539</v>
      </c>
      <c r="G42" s="49">
        <v>106089</v>
      </c>
      <c r="H42" s="49">
        <v>3024334</v>
      </c>
    </row>
    <row r="43" spans="1:15" x14ac:dyDescent="0.25">
      <c r="A43" s="49">
        <v>1512</v>
      </c>
      <c r="B43" s="49">
        <v>0</v>
      </c>
      <c r="C43" s="49">
        <v>2288</v>
      </c>
      <c r="D43" s="49">
        <v>69151</v>
      </c>
      <c r="E43" s="49">
        <v>561093</v>
      </c>
      <c r="F43" s="49">
        <v>243856</v>
      </c>
      <c r="G43" s="49">
        <v>10089</v>
      </c>
      <c r="H43" s="49">
        <v>817326</v>
      </c>
    </row>
    <row r="44" spans="1:15" x14ac:dyDescent="0.25">
      <c r="A44" s="49">
        <v>1520</v>
      </c>
      <c r="B44" s="49">
        <v>26</v>
      </c>
      <c r="C44" s="49">
        <v>59118</v>
      </c>
      <c r="D44" s="49">
        <v>734424</v>
      </c>
      <c r="E44" s="49">
        <v>5803280</v>
      </c>
      <c r="F44" s="49">
        <v>1797367</v>
      </c>
      <c r="G44" s="49">
        <v>101855</v>
      </c>
      <c r="H44" s="49">
        <v>7761621</v>
      </c>
    </row>
    <row r="45" spans="1:15" x14ac:dyDescent="0.25">
      <c r="A45" s="49">
        <v>1610</v>
      </c>
      <c r="B45" s="49">
        <v>0</v>
      </c>
      <c r="C45" s="49">
        <v>1765</v>
      </c>
      <c r="D45" s="49">
        <v>17039</v>
      </c>
      <c r="E45" s="49">
        <v>124437</v>
      </c>
      <c r="F45" s="49">
        <v>40708</v>
      </c>
      <c r="G45" s="49">
        <v>15538</v>
      </c>
      <c r="H45" s="49">
        <v>182449</v>
      </c>
    </row>
    <row r="46" spans="1:15" x14ac:dyDescent="0.25">
      <c r="A46" s="49">
        <v>1621</v>
      </c>
      <c r="B46" s="49">
        <v>61</v>
      </c>
      <c r="C46" s="49">
        <v>425493</v>
      </c>
      <c r="D46" s="49">
        <v>809825</v>
      </c>
      <c r="E46" s="49">
        <v>5465661</v>
      </c>
      <c r="F46" s="49">
        <v>861478</v>
      </c>
      <c r="G46" s="49">
        <v>406797</v>
      </c>
      <c r="H46" s="49">
        <v>7159429</v>
      </c>
    </row>
    <row r="47" spans="1:15" x14ac:dyDescent="0.25">
      <c r="A47" s="49">
        <v>1622</v>
      </c>
      <c r="B47" s="49">
        <v>7</v>
      </c>
      <c r="C47" s="49">
        <v>66993</v>
      </c>
      <c r="D47" s="49">
        <v>31664</v>
      </c>
      <c r="E47" s="49">
        <v>214562</v>
      </c>
      <c r="F47" s="49">
        <v>90580</v>
      </c>
      <c r="G47" s="49">
        <v>47964</v>
      </c>
      <c r="H47" s="49">
        <v>420099</v>
      </c>
    </row>
    <row r="48" spans="1:15" x14ac:dyDescent="0.25">
      <c r="A48" s="49">
        <v>1623</v>
      </c>
      <c r="B48" s="49">
        <v>0</v>
      </c>
      <c r="C48" s="49">
        <v>260</v>
      </c>
      <c r="D48" s="49">
        <v>32132</v>
      </c>
      <c r="E48" s="49">
        <v>237969</v>
      </c>
      <c r="F48" s="49">
        <v>68783</v>
      </c>
      <c r="G48" s="49">
        <v>178021</v>
      </c>
      <c r="H48" s="49">
        <v>485035</v>
      </c>
    </row>
    <row r="49" spans="1:9" x14ac:dyDescent="0.25">
      <c r="A49" s="49">
        <v>1629</v>
      </c>
      <c r="B49" s="49">
        <v>0</v>
      </c>
      <c r="C49" s="49">
        <v>2113</v>
      </c>
      <c r="D49" s="49">
        <v>44665</v>
      </c>
      <c r="E49" s="49">
        <v>324974</v>
      </c>
      <c r="F49" s="49">
        <v>111146</v>
      </c>
      <c r="G49" s="49">
        <v>19527</v>
      </c>
      <c r="H49" s="49">
        <v>457761</v>
      </c>
    </row>
    <row r="50" spans="1:9" x14ac:dyDescent="0.25">
      <c r="A50" s="50">
        <v>1701</v>
      </c>
      <c r="B50" s="50">
        <v>5060</v>
      </c>
      <c r="C50" s="50">
        <v>25366273</v>
      </c>
      <c r="D50" s="50">
        <v>3439516</v>
      </c>
      <c r="E50" s="50">
        <v>24439239</v>
      </c>
      <c r="F50" s="50">
        <v>2715258</v>
      </c>
      <c r="G50" s="50">
        <v>12413110</v>
      </c>
      <c r="H50" s="50">
        <v>64933880</v>
      </c>
    </row>
    <row r="51" spans="1:9" x14ac:dyDescent="0.25">
      <c r="A51" s="46">
        <v>1702</v>
      </c>
      <c r="B51" s="46">
        <v>108</v>
      </c>
      <c r="C51" s="46">
        <v>707508</v>
      </c>
      <c r="D51" s="46">
        <v>889773</v>
      </c>
      <c r="E51" s="46">
        <v>6199581</v>
      </c>
      <c r="F51" s="46">
        <v>1644495</v>
      </c>
      <c r="G51" s="46">
        <v>951974</v>
      </c>
      <c r="H51" s="46">
        <v>9503558</v>
      </c>
      <c r="I51" s="4"/>
    </row>
    <row r="52" spans="1:9" x14ac:dyDescent="0.25">
      <c r="A52" s="49">
        <v>1709</v>
      </c>
      <c r="B52" s="49">
        <v>1870</v>
      </c>
      <c r="C52" s="49">
        <v>9110653</v>
      </c>
      <c r="D52" s="49">
        <v>969576</v>
      </c>
      <c r="E52" s="49">
        <v>6528862</v>
      </c>
      <c r="F52" s="49">
        <v>2675933</v>
      </c>
      <c r="G52" s="49">
        <v>4174830</v>
      </c>
      <c r="H52" s="49">
        <v>22490278</v>
      </c>
      <c r="I52" s="4"/>
    </row>
    <row r="53" spans="1:9" x14ac:dyDescent="0.25">
      <c r="A53" s="49">
        <v>1811</v>
      </c>
      <c r="B53" s="48">
        <v>2</v>
      </c>
      <c r="C53" s="49">
        <v>13192</v>
      </c>
      <c r="D53" s="49">
        <v>947218</v>
      </c>
      <c r="E53" s="49">
        <v>7414481</v>
      </c>
      <c r="F53" s="49">
        <v>2171721</v>
      </c>
      <c r="G53" s="49">
        <v>102566</v>
      </c>
      <c r="H53" s="49">
        <v>9701960</v>
      </c>
    </row>
    <row r="54" spans="1:9" x14ac:dyDescent="0.25">
      <c r="A54" s="49">
        <v>1812</v>
      </c>
      <c r="B54" s="48">
        <v>1</v>
      </c>
      <c r="C54" s="49">
        <v>23983</v>
      </c>
      <c r="D54" s="49">
        <v>85616</v>
      </c>
      <c r="E54" s="49">
        <v>670316</v>
      </c>
      <c r="F54" s="49">
        <v>125848</v>
      </c>
      <c r="G54" s="49">
        <v>37766</v>
      </c>
      <c r="H54" s="49">
        <v>857912</v>
      </c>
    </row>
    <row r="55" spans="1:9" x14ac:dyDescent="0.25">
      <c r="A55" s="49">
        <v>1820</v>
      </c>
      <c r="B55" s="48">
        <v>0</v>
      </c>
      <c r="C55" s="48">
        <v>0</v>
      </c>
      <c r="D55" s="48">
        <v>5933</v>
      </c>
      <c r="E55" s="49">
        <v>39950</v>
      </c>
      <c r="F55" s="49">
        <v>8917</v>
      </c>
      <c r="G55" s="48">
        <v>0</v>
      </c>
      <c r="H55" s="49">
        <v>48867</v>
      </c>
    </row>
    <row r="56" spans="1:9" x14ac:dyDescent="0.25">
      <c r="A56" s="49">
        <v>1910</v>
      </c>
      <c r="B56" s="49">
        <v>811</v>
      </c>
      <c r="C56" s="49">
        <v>183316</v>
      </c>
      <c r="D56" s="49">
        <v>421244</v>
      </c>
      <c r="E56" s="49">
        <v>2492253</v>
      </c>
      <c r="F56" s="49">
        <v>693316</v>
      </c>
      <c r="G56" s="49">
        <v>120376</v>
      </c>
      <c r="H56" s="49">
        <v>3489260</v>
      </c>
    </row>
    <row r="57" spans="1:9" x14ac:dyDescent="0.25">
      <c r="A57" s="49">
        <v>1920</v>
      </c>
      <c r="B57" s="49">
        <v>2618</v>
      </c>
      <c r="C57" s="49">
        <v>10733316</v>
      </c>
      <c r="D57" s="49">
        <v>4873031</v>
      </c>
      <c r="E57" s="49">
        <v>45661173</v>
      </c>
      <c r="F57" s="49">
        <v>26844965</v>
      </c>
      <c r="G57" s="49">
        <v>56438609</v>
      </c>
      <c r="H57" s="49">
        <v>139678063</v>
      </c>
    </row>
    <row r="58" spans="1:9" x14ac:dyDescent="0.25">
      <c r="A58" s="51">
        <v>2011</v>
      </c>
      <c r="B58" s="51">
        <v>5114</v>
      </c>
      <c r="C58" s="51">
        <v>19585298</v>
      </c>
      <c r="D58" s="51">
        <v>9988371</v>
      </c>
      <c r="E58" s="51">
        <v>67361809</v>
      </c>
      <c r="F58" s="51">
        <v>14539796</v>
      </c>
      <c r="G58" s="51">
        <v>27139564</v>
      </c>
      <c r="H58" s="51">
        <v>128626467</v>
      </c>
    </row>
    <row r="59" spans="1:9" x14ac:dyDescent="0.25">
      <c r="A59" s="51">
        <v>2012</v>
      </c>
      <c r="B59" s="51">
        <v>2223</v>
      </c>
      <c r="C59" s="51">
        <v>10745322</v>
      </c>
      <c r="D59" s="51">
        <v>2199329</v>
      </c>
      <c r="E59" s="51">
        <v>16462626</v>
      </c>
      <c r="F59" s="51">
        <v>10041813</v>
      </c>
      <c r="G59" s="51">
        <v>78708822</v>
      </c>
      <c r="H59" s="51">
        <v>115958583</v>
      </c>
    </row>
    <row r="60" spans="1:9" x14ac:dyDescent="0.25">
      <c r="A60" s="51">
        <v>2013</v>
      </c>
      <c r="B60" s="51">
        <v>128</v>
      </c>
      <c r="C60" s="51">
        <v>231720</v>
      </c>
      <c r="D60" s="51">
        <v>1000007</v>
      </c>
      <c r="E60" s="51">
        <v>8320814</v>
      </c>
      <c r="F60" s="51">
        <v>2477027</v>
      </c>
      <c r="G60" s="51">
        <v>35276744</v>
      </c>
      <c r="H60" s="51">
        <v>46306305</v>
      </c>
    </row>
    <row r="61" spans="1:9" x14ac:dyDescent="0.25">
      <c r="A61" s="51">
        <v>2021</v>
      </c>
      <c r="B61" s="51">
        <v>278</v>
      </c>
      <c r="C61" s="51">
        <v>1079223</v>
      </c>
      <c r="D61" s="51">
        <v>738652</v>
      </c>
      <c r="E61" s="51">
        <v>5562892</v>
      </c>
      <c r="F61" s="51">
        <v>2208985</v>
      </c>
      <c r="G61" s="51">
        <v>3886035</v>
      </c>
      <c r="H61" s="51">
        <v>12737134</v>
      </c>
    </row>
    <row r="62" spans="1:9" x14ac:dyDescent="0.25">
      <c r="A62" s="51">
        <v>2022</v>
      </c>
      <c r="B62" s="51">
        <v>102</v>
      </c>
      <c r="C62" s="51">
        <v>368557</v>
      </c>
      <c r="D62" s="51">
        <v>784414</v>
      </c>
      <c r="E62" s="51">
        <v>6052311</v>
      </c>
      <c r="F62" s="51">
        <v>2277447</v>
      </c>
      <c r="G62" s="51">
        <v>2521657</v>
      </c>
      <c r="H62" s="51">
        <v>11219972</v>
      </c>
    </row>
    <row r="63" spans="1:9" x14ac:dyDescent="0.25">
      <c r="A63" s="51">
        <v>2023</v>
      </c>
      <c r="B63" s="51">
        <v>4997</v>
      </c>
      <c r="C63" s="51">
        <v>4349042</v>
      </c>
      <c r="D63" s="51">
        <v>1240455</v>
      </c>
      <c r="E63" s="51">
        <v>8339746</v>
      </c>
      <c r="F63" s="51">
        <v>3097490</v>
      </c>
      <c r="G63" s="51">
        <v>1238132</v>
      </c>
      <c r="H63" s="51">
        <v>17024409</v>
      </c>
    </row>
    <row r="64" spans="1:9" x14ac:dyDescent="0.25">
      <c r="A64" s="51">
        <v>2029</v>
      </c>
      <c r="B64" s="51">
        <v>1549</v>
      </c>
      <c r="C64" s="51">
        <v>6104748</v>
      </c>
      <c r="D64" s="51">
        <v>2048095</v>
      </c>
      <c r="E64" s="51">
        <v>13360100</v>
      </c>
      <c r="F64" s="51">
        <v>3240951</v>
      </c>
      <c r="G64" s="51">
        <v>4012286</v>
      </c>
      <c r="H64" s="51">
        <v>26718084</v>
      </c>
    </row>
    <row r="65" spans="1:8" x14ac:dyDescent="0.25">
      <c r="A65" s="51">
        <v>2030</v>
      </c>
      <c r="B65" s="51">
        <v>830</v>
      </c>
      <c r="C65" s="51">
        <v>2982438</v>
      </c>
      <c r="D65" s="51">
        <v>1233863</v>
      </c>
      <c r="E65" s="51">
        <v>8555988</v>
      </c>
      <c r="F65" s="51">
        <v>1430677</v>
      </c>
      <c r="G65" s="51">
        <v>3093817</v>
      </c>
      <c r="H65" s="51">
        <v>16062920</v>
      </c>
    </row>
    <row r="66" spans="1:8" x14ac:dyDescent="0.25">
      <c r="A66" s="49">
        <v>2100</v>
      </c>
      <c r="B66" s="49">
        <v>822</v>
      </c>
      <c r="C66" s="49">
        <v>3619012</v>
      </c>
      <c r="D66" s="49">
        <v>6591137</v>
      </c>
      <c r="E66" s="49">
        <v>46292094</v>
      </c>
      <c r="F66" s="49">
        <v>15515612</v>
      </c>
      <c r="G66" s="49">
        <v>6700199</v>
      </c>
      <c r="H66" s="49">
        <v>72126916</v>
      </c>
    </row>
    <row r="67" spans="1:8" x14ac:dyDescent="0.25">
      <c r="A67" s="49">
        <v>2211</v>
      </c>
      <c r="B67" s="49">
        <v>363</v>
      </c>
      <c r="C67" s="49">
        <v>2575610</v>
      </c>
      <c r="D67" s="49">
        <v>1955379</v>
      </c>
      <c r="E67" s="49">
        <v>13647230</v>
      </c>
      <c r="F67" s="49">
        <v>4464659</v>
      </c>
      <c r="G67" s="49">
        <v>2578675</v>
      </c>
      <c r="H67" s="49">
        <v>23266175</v>
      </c>
    </row>
    <row r="68" spans="1:8" x14ac:dyDescent="0.25">
      <c r="A68" s="49">
        <v>2219</v>
      </c>
      <c r="B68" s="48">
        <v>10</v>
      </c>
      <c r="C68" s="49">
        <v>80095</v>
      </c>
      <c r="D68" s="49">
        <v>861879</v>
      </c>
      <c r="E68" s="49">
        <v>6226064</v>
      </c>
      <c r="F68" s="49">
        <v>2301262</v>
      </c>
      <c r="G68" s="49">
        <v>869635</v>
      </c>
      <c r="H68" s="49">
        <v>9477057</v>
      </c>
    </row>
    <row r="69" spans="1:8" x14ac:dyDescent="0.25">
      <c r="A69" s="49">
        <v>2220</v>
      </c>
      <c r="B69" s="49">
        <v>247</v>
      </c>
      <c r="C69" s="49">
        <v>892147</v>
      </c>
      <c r="D69" s="49">
        <v>8200988</v>
      </c>
      <c r="E69" s="49">
        <v>56452503</v>
      </c>
      <c r="F69" s="49">
        <v>8262388</v>
      </c>
      <c r="G69" s="49">
        <v>5380602</v>
      </c>
      <c r="H69" s="49">
        <v>70987640</v>
      </c>
    </row>
    <row r="70" spans="1:8" x14ac:dyDescent="0.25">
      <c r="A70" s="49">
        <v>2310</v>
      </c>
      <c r="B70" s="48">
        <v>64</v>
      </c>
      <c r="C70" s="49">
        <v>535188</v>
      </c>
      <c r="D70" s="49">
        <v>1843950</v>
      </c>
      <c r="E70" s="49">
        <v>13713695</v>
      </c>
      <c r="F70" s="49">
        <v>7598145</v>
      </c>
      <c r="G70" s="49">
        <v>17195021</v>
      </c>
      <c r="H70" s="49">
        <v>39042050</v>
      </c>
    </row>
    <row r="71" spans="1:8" x14ac:dyDescent="0.25">
      <c r="A71" s="49">
        <v>2391</v>
      </c>
      <c r="B71" s="49">
        <v>367</v>
      </c>
      <c r="C71" s="49">
        <v>2773478</v>
      </c>
      <c r="D71" s="49">
        <v>883394</v>
      </c>
      <c r="E71" s="49">
        <v>6183628</v>
      </c>
      <c r="F71" s="49">
        <v>3927612</v>
      </c>
      <c r="G71" s="49">
        <v>6856487</v>
      </c>
      <c r="H71" s="49">
        <v>19741205</v>
      </c>
    </row>
    <row r="72" spans="1:8" x14ac:dyDescent="0.25">
      <c r="A72" s="49">
        <v>2392</v>
      </c>
      <c r="B72" s="49">
        <v>2036</v>
      </c>
      <c r="C72" s="49">
        <v>15126746</v>
      </c>
      <c r="D72" s="49">
        <v>263325</v>
      </c>
      <c r="E72" s="49">
        <v>1905599</v>
      </c>
      <c r="F72" s="49">
        <v>941136</v>
      </c>
      <c r="G72" s="49">
        <v>10469782</v>
      </c>
      <c r="H72" s="49">
        <v>28443262</v>
      </c>
    </row>
    <row r="73" spans="1:8" x14ac:dyDescent="0.25">
      <c r="A73" s="49">
        <v>2393</v>
      </c>
      <c r="B73" s="49">
        <v>3168</v>
      </c>
      <c r="C73" s="49">
        <v>10455546</v>
      </c>
      <c r="D73" s="49">
        <v>1722738</v>
      </c>
      <c r="E73" s="49">
        <v>12058265</v>
      </c>
      <c r="F73" s="49">
        <v>2290787</v>
      </c>
      <c r="G73" s="49">
        <v>39898370</v>
      </c>
      <c r="H73" s="49">
        <v>64702967</v>
      </c>
    </row>
    <row r="74" spans="1:8" x14ac:dyDescent="0.25">
      <c r="A74" s="57">
        <v>2394</v>
      </c>
      <c r="B74" s="57">
        <v>26819</v>
      </c>
      <c r="C74" s="57">
        <v>156569418</v>
      </c>
      <c r="D74" s="57">
        <v>11776618</v>
      </c>
      <c r="E74" s="57">
        <v>79345847</v>
      </c>
      <c r="F74" s="57">
        <v>12369967</v>
      </c>
      <c r="G74" s="57">
        <v>7261578</v>
      </c>
      <c r="H74" s="57">
        <v>255546811</v>
      </c>
    </row>
    <row r="75" spans="1:8" x14ac:dyDescent="0.25">
      <c r="A75" s="49">
        <v>2395</v>
      </c>
      <c r="B75" s="48">
        <v>77</v>
      </c>
      <c r="C75" s="49">
        <v>488059</v>
      </c>
      <c r="D75" s="49">
        <v>506119</v>
      </c>
      <c r="E75" s="49">
        <v>3971975</v>
      </c>
      <c r="F75" s="49">
        <v>3549383</v>
      </c>
      <c r="G75" s="49">
        <v>1129439</v>
      </c>
      <c r="H75" s="49">
        <v>9138857</v>
      </c>
    </row>
    <row r="76" spans="1:8" x14ac:dyDescent="0.25">
      <c r="A76" s="49">
        <v>2396</v>
      </c>
      <c r="B76" s="48">
        <v>1</v>
      </c>
      <c r="C76" s="49">
        <v>4066</v>
      </c>
      <c r="D76" s="49">
        <v>1506691</v>
      </c>
      <c r="E76" s="49">
        <v>10411045</v>
      </c>
      <c r="F76" s="49">
        <v>4777379</v>
      </c>
      <c r="G76" s="49">
        <v>283699</v>
      </c>
      <c r="H76" s="49">
        <v>15476190</v>
      </c>
    </row>
    <row r="77" spans="1:8" x14ac:dyDescent="0.25">
      <c r="A77" s="49">
        <v>2399</v>
      </c>
      <c r="B77" s="49">
        <v>119</v>
      </c>
      <c r="C77" s="49">
        <v>561059</v>
      </c>
      <c r="D77" s="49">
        <v>1137971</v>
      </c>
      <c r="E77" s="49">
        <v>7437545</v>
      </c>
      <c r="F77" s="49">
        <v>1589172</v>
      </c>
      <c r="G77" s="49">
        <v>1330522</v>
      </c>
      <c r="H77" s="49">
        <v>10918297</v>
      </c>
    </row>
    <row r="78" spans="1:8" x14ac:dyDescent="0.25">
      <c r="A78" s="57">
        <v>2410</v>
      </c>
      <c r="B78" s="57">
        <v>21569</v>
      </c>
      <c r="C78" s="57">
        <v>107786740</v>
      </c>
      <c r="D78" s="57">
        <v>58796362</v>
      </c>
      <c r="E78" s="57">
        <v>368593868</v>
      </c>
      <c r="F78" s="57">
        <v>34564438</v>
      </c>
      <c r="G78" s="57">
        <v>54258235</v>
      </c>
      <c r="H78" s="57">
        <v>565203282</v>
      </c>
    </row>
    <row r="79" spans="1:8" x14ac:dyDescent="0.25">
      <c r="A79" s="49">
        <v>2420</v>
      </c>
      <c r="B79" s="49">
        <v>16897</v>
      </c>
      <c r="C79" s="49">
        <v>58660171</v>
      </c>
      <c r="D79" s="49">
        <v>11974846</v>
      </c>
      <c r="E79" s="49">
        <v>46644409</v>
      </c>
      <c r="F79" s="49">
        <v>22563184</v>
      </c>
      <c r="G79" s="49">
        <v>12800601</v>
      </c>
      <c r="H79" s="49">
        <v>140668365</v>
      </c>
    </row>
    <row r="80" spans="1:8" x14ac:dyDescent="0.25">
      <c r="A80" s="49">
        <v>2431</v>
      </c>
      <c r="B80" s="49">
        <v>412</v>
      </c>
      <c r="C80" s="49">
        <v>3266138</v>
      </c>
      <c r="D80" s="49">
        <v>6095022</v>
      </c>
      <c r="E80" s="49">
        <v>46146394</v>
      </c>
      <c r="F80" s="49">
        <v>8345736</v>
      </c>
      <c r="G80" s="49">
        <v>4262194</v>
      </c>
      <c r="H80" s="49">
        <v>62020461</v>
      </c>
    </row>
    <row r="81" spans="1:8" x14ac:dyDescent="0.25">
      <c r="A81" s="49">
        <v>2432</v>
      </c>
      <c r="B81" s="48">
        <v>8</v>
      </c>
      <c r="C81" s="49">
        <v>144998</v>
      </c>
      <c r="D81" s="49">
        <v>491208</v>
      </c>
      <c r="E81" s="49">
        <v>3512009</v>
      </c>
      <c r="F81" s="49">
        <v>914428</v>
      </c>
      <c r="G81" s="49">
        <v>582021</v>
      </c>
      <c r="H81" s="49">
        <v>5153456</v>
      </c>
    </row>
    <row r="82" spans="1:8" x14ac:dyDescent="0.25">
      <c r="A82" s="49">
        <v>2511</v>
      </c>
      <c r="B82" s="48">
        <v>88</v>
      </c>
      <c r="C82" s="49">
        <v>595281</v>
      </c>
      <c r="D82" s="49">
        <v>973725</v>
      </c>
      <c r="E82" s="49">
        <v>6962390</v>
      </c>
      <c r="F82" s="49">
        <v>2117986</v>
      </c>
      <c r="G82" s="49">
        <v>1278230</v>
      </c>
      <c r="H82" s="49">
        <v>10953886</v>
      </c>
    </row>
    <row r="83" spans="1:8" x14ac:dyDescent="0.25">
      <c r="A83" s="49">
        <v>2512</v>
      </c>
      <c r="B83" s="48">
        <v>6</v>
      </c>
      <c r="C83" s="49">
        <v>43458</v>
      </c>
      <c r="D83" s="49">
        <v>302372</v>
      </c>
      <c r="E83" s="49">
        <v>2262810</v>
      </c>
      <c r="F83" s="49">
        <v>1153722</v>
      </c>
      <c r="G83" s="49">
        <v>610017</v>
      </c>
      <c r="H83" s="49">
        <v>4070007</v>
      </c>
    </row>
    <row r="84" spans="1:8" x14ac:dyDescent="0.25">
      <c r="A84" s="49">
        <v>2513</v>
      </c>
      <c r="B84" s="48">
        <v>34</v>
      </c>
      <c r="C84" s="49">
        <v>184980</v>
      </c>
      <c r="D84" s="49">
        <v>89751</v>
      </c>
      <c r="E84" s="49">
        <v>714772</v>
      </c>
      <c r="F84" s="49">
        <v>158296</v>
      </c>
      <c r="G84" s="49">
        <v>381383</v>
      </c>
      <c r="H84" s="49">
        <v>1439431</v>
      </c>
    </row>
    <row r="85" spans="1:8" x14ac:dyDescent="0.25">
      <c r="A85" s="49">
        <v>2520</v>
      </c>
      <c r="B85" s="48">
        <v>0</v>
      </c>
      <c r="C85" s="48">
        <v>0</v>
      </c>
      <c r="D85" s="48">
        <v>8075</v>
      </c>
      <c r="E85" s="49">
        <v>69222</v>
      </c>
      <c r="F85" s="49">
        <v>16713</v>
      </c>
      <c r="G85" s="48">
        <v>149</v>
      </c>
      <c r="H85" s="49">
        <v>86085</v>
      </c>
    </row>
    <row r="86" spans="1:8" x14ac:dyDescent="0.25">
      <c r="A86" s="49">
        <v>2591</v>
      </c>
      <c r="B86" s="48">
        <v>26</v>
      </c>
      <c r="C86" s="49">
        <v>205435</v>
      </c>
      <c r="D86" s="49">
        <v>1088688</v>
      </c>
      <c r="E86" s="49">
        <v>7935263</v>
      </c>
      <c r="F86" s="49">
        <v>2759464</v>
      </c>
      <c r="G86" s="49">
        <v>1745164</v>
      </c>
      <c r="H86" s="49">
        <v>12645327</v>
      </c>
    </row>
    <row r="87" spans="1:8" x14ac:dyDescent="0.25">
      <c r="A87" s="49">
        <v>2592</v>
      </c>
      <c r="B87" s="48">
        <v>0</v>
      </c>
      <c r="C87" s="49">
        <v>2143</v>
      </c>
      <c r="D87" s="49">
        <v>456233</v>
      </c>
      <c r="E87" s="49">
        <v>3440160</v>
      </c>
      <c r="F87" s="49">
        <v>753030</v>
      </c>
      <c r="G87" s="49">
        <v>797796</v>
      </c>
      <c r="H87" s="49">
        <v>4993128</v>
      </c>
    </row>
    <row r="88" spans="1:8" x14ac:dyDescent="0.25">
      <c r="A88" s="49">
        <v>2593</v>
      </c>
      <c r="B88" s="48">
        <v>8</v>
      </c>
      <c r="C88" s="49">
        <v>82949</v>
      </c>
      <c r="D88" s="49">
        <v>469123</v>
      </c>
      <c r="E88" s="49">
        <v>3519725</v>
      </c>
      <c r="F88" s="49">
        <v>981161</v>
      </c>
      <c r="G88" s="49">
        <v>240567</v>
      </c>
      <c r="H88" s="49">
        <v>4824402</v>
      </c>
    </row>
    <row r="89" spans="1:8" x14ac:dyDescent="0.25">
      <c r="A89" s="49">
        <v>2599</v>
      </c>
      <c r="B89" s="48">
        <v>37</v>
      </c>
      <c r="C89" s="49">
        <v>253486</v>
      </c>
      <c r="D89" s="49">
        <v>1364597</v>
      </c>
      <c r="E89" s="49">
        <v>10190163</v>
      </c>
      <c r="F89" s="49">
        <v>4483594</v>
      </c>
      <c r="G89" s="49">
        <v>1146039</v>
      </c>
      <c r="H89" s="49">
        <v>16073282</v>
      </c>
    </row>
    <row r="90" spans="1:8" x14ac:dyDescent="0.25">
      <c r="A90" s="49">
        <v>2610</v>
      </c>
      <c r="B90" s="48">
        <v>0</v>
      </c>
      <c r="C90" s="48">
        <v>0</v>
      </c>
      <c r="D90" s="49">
        <v>476914</v>
      </c>
      <c r="E90" s="49">
        <v>3568974</v>
      </c>
      <c r="F90" s="49">
        <v>1325345</v>
      </c>
      <c r="G90" s="49">
        <v>84907</v>
      </c>
      <c r="H90" s="49">
        <v>4979226</v>
      </c>
    </row>
    <row r="91" spans="1:8" x14ac:dyDescent="0.25">
      <c r="A91" s="49">
        <v>2620</v>
      </c>
      <c r="B91" s="48">
        <v>0</v>
      </c>
      <c r="C91" s="48">
        <v>0</v>
      </c>
      <c r="D91" s="49">
        <v>223808</v>
      </c>
      <c r="E91" s="49">
        <v>1445948</v>
      </c>
      <c r="F91" s="49">
        <v>1291208</v>
      </c>
      <c r="G91" s="49">
        <v>75960</v>
      </c>
      <c r="H91" s="49">
        <v>2813116</v>
      </c>
    </row>
    <row r="92" spans="1:8" x14ac:dyDescent="0.25">
      <c r="A92" s="50">
        <v>2630</v>
      </c>
      <c r="B92" s="52">
        <v>0</v>
      </c>
      <c r="C92" s="52">
        <v>338</v>
      </c>
      <c r="D92" s="50">
        <v>175427</v>
      </c>
      <c r="E92" s="50">
        <v>1241783</v>
      </c>
      <c r="F92" s="50">
        <v>314177</v>
      </c>
      <c r="G92" s="50">
        <v>12944</v>
      </c>
      <c r="H92" s="50">
        <v>1569243</v>
      </c>
    </row>
    <row r="93" spans="1:8" x14ac:dyDescent="0.25">
      <c r="A93" s="46">
        <v>2640</v>
      </c>
      <c r="B93" s="45">
        <v>0</v>
      </c>
      <c r="C93" s="45">
        <v>0</v>
      </c>
      <c r="D93" s="46">
        <v>175474</v>
      </c>
      <c r="E93" s="46">
        <v>1257285</v>
      </c>
      <c r="F93" s="46">
        <v>572154</v>
      </c>
      <c r="G93" s="46">
        <v>548500</v>
      </c>
      <c r="H93" s="46">
        <v>2377939</v>
      </c>
    </row>
    <row r="94" spans="1:8" x14ac:dyDescent="0.25">
      <c r="A94" s="49">
        <v>2651</v>
      </c>
      <c r="B94" s="48">
        <v>0</v>
      </c>
      <c r="C94" s="48">
        <v>662</v>
      </c>
      <c r="D94" s="49">
        <v>99693</v>
      </c>
      <c r="E94" s="49">
        <v>754163</v>
      </c>
      <c r="F94" s="49">
        <v>236961</v>
      </c>
      <c r="G94" s="49">
        <v>5098</v>
      </c>
      <c r="H94" s="49">
        <v>996883</v>
      </c>
    </row>
    <row r="95" spans="1:8" x14ac:dyDescent="0.25">
      <c r="A95" s="49">
        <v>2652</v>
      </c>
      <c r="B95" s="48">
        <v>0</v>
      </c>
      <c r="C95" s="48">
        <v>95</v>
      </c>
      <c r="D95" s="49">
        <v>41365</v>
      </c>
      <c r="E95" s="49">
        <v>283800</v>
      </c>
      <c r="F95" s="49">
        <v>93424</v>
      </c>
      <c r="G95" s="49">
        <v>6138</v>
      </c>
      <c r="H95" s="49">
        <v>383457</v>
      </c>
    </row>
    <row r="96" spans="1:8" x14ac:dyDescent="0.25">
      <c r="A96" s="49">
        <v>2660</v>
      </c>
      <c r="B96" s="48">
        <v>0</v>
      </c>
      <c r="C96" s="48">
        <v>0</v>
      </c>
      <c r="D96" s="49">
        <v>25221</v>
      </c>
      <c r="E96" s="49">
        <v>182021</v>
      </c>
      <c r="F96" s="49">
        <v>73513</v>
      </c>
      <c r="G96" s="49">
        <v>11136</v>
      </c>
      <c r="H96" s="49">
        <v>266670</v>
      </c>
    </row>
    <row r="97" spans="1:8" x14ac:dyDescent="0.25">
      <c r="A97" s="49">
        <v>2670</v>
      </c>
      <c r="B97" s="48">
        <v>0</v>
      </c>
      <c r="C97" s="48">
        <v>0</v>
      </c>
      <c r="D97" s="49">
        <v>19814</v>
      </c>
      <c r="E97" s="49">
        <v>158559</v>
      </c>
      <c r="F97" s="49">
        <v>47703</v>
      </c>
      <c r="G97" s="48">
        <v>99</v>
      </c>
      <c r="H97" s="49">
        <v>206361</v>
      </c>
    </row>
    <row r="98" spans="1:8" x14ac:dyDescent="0.25">
      <c r="A98" s="49">
        <v>2680</v>
      </c>
      <c r="B98" s="48">
        <v>0</v>
      </c>
      <c r="C98" s="48">
        <v>0</v>
      </c>
      <c r="D98" s="48">
        <v>459</v>
      </c>
      <c r="E98" s="49">
        <v>3363</v>
      </c>
      <c r="F98" s="48">
        <v>300</v>
      </c>
      <c r="G98" s="48">
        <v>0</v>
      </c>
      <c r="H98" s="49">
        <v>3663</v>
      </c>
    </row>
    <row r="99" spans="1:8" x14ac:dyDescent="0.25">
      <c r="A99" s="49">
        <v>2710</v>
      </c>
      <c r="B99" s="48">
        <v>7</v>
      </c>
      <c r="C99" s="49">
        <v>37930</v>
      </c>
      <c r="D99" s="49">
        <v>827367</v>
      </c>
      <c r="E99" s="49">
        <v>6357419</v>
      </c>
      <c r="F99" s="49">
        <v>2195950</v>
      </c>
      <c r="G99" s="49">
        <v>507670</v>
      </c>
      <c r="H99" s="49">
        <v>9098969</v>
      </c>
    </row>
    <row r="100" spans="1:8" x14ac:dyDescent="0.25">
      <c r="A100" s="49">
        <v>2720</v>
      </c>
      <c r="B100" s="48">
        <v>0</v>
      </c>
      <c r="C100" s="49">
        <v>1817</v>
      </c>
      <c r="D100" s="49">
        <v>770258</v>
      </c>
      <c r="E100" s="49">
        <v>5666103</v>
      </c>
      <c r="F100" s="49">
        <v>759130</v>
      </c>
      <c r="G100" s="49">
        <v>515160</v>
      </c>
      <c r="H100" s="49">
        <v>6942211</v>
      </c>
    </row>
    <row r="101" spans="1:8" x14ac:dyDescent="0.25">
      <c r="A101" s="49">
        <v>2731</v>
      </c>
      <c r="B101" s="48">
        <v>0</v>
      </c>
      <c r="C101" s="48">
        <v>0</v>
      </c>
      <c r="D101" s="49">
        <v>181410</v>
      </c>
      <c r="E101" s="49">
        <v>1244112</v>
      </c>
      <c r="F101" s="49">
        <v>410594</v>
      </c>
      <c r="G101" s="48">
        <v>237</v>
      </c>
      <c r="H101" s="49">
        <v>1654943</v>
      </c>
    </row>
    <row r="102" spans="1:8" x14ac:dyDescent="0.25">
      <c r="A102" s="49">
        <v>2732</v>
      </c>
      <c r="B102" s="48">
        <v>0</v>
      </c>
      <c r="C102" s="48">
        <v>0</v>
      </c>
      <c r="D102" s="49">
        <v>857429</v>
      </c>
      <c r="E102" s="49">
        <v>5273675</v>
      </c>
      <c r="F102" s="49">
        <v>1805620</v>
      </c>
      <c r="G102" s="49">
        <v>372855</v>
      </c>
      <c r="H102" s="49">
        <v>7452150</v>
      </c>
    </row>
    <row r="103" spans="1:8" x14ac:dyDescent="0.25">
      <c r="A103" s="49">
        <v>2733</v>
      </c>
      <c r="B103" s="48">
        <v>0</v>
      </c>
      <c r="C103" s="48">
        <v>158</v>
      </c>
      <c r="D103" s="49">
        <v>125506</v>
      </c>
      <c r="E103" s="49">
        <v>810592</v>
      </c>
      <c r="F103" s="49">
        <v>182192</v>
      </c>
      <c r="G103" s="49">
        <v>37211</v>
      </c>
      <c r="H103" s="49">
        <v>1030153</v>
      </c>
    </row>
    <row r="104" spans="1:8" x14ac:dyDescent="0.25">
      <c r="A104" s="49">
        <v>2740</v>
      </c>
      <c r="B104" s="48">
        <v>5</v>
      </c>
      <c r="C104" s="49">
        <v>219991</v>
      </c>
      <c r="D104" s="49">
        <v>339014</v>
      </c>
      <c r="E104" s="49">
        <v>2393858</v>
      </c>
      <c r="F104" s="49">
        <v>516119</v>
      </c>
      <c r="G104" s="49">
        <v>1394394</v>
      </c>
      <c r="H104" s="49">
        <v>4524362</v>
      </c>
    </row>
    <row r="105" spans="1:8" x14ac:dyDescent="0.25">
      <c r="A105" s="49">
        <v>2750</v>
      </c>
      <c r="B105" s="48">
        <v>0</v>
      </c>
      <c r="C105" s="49">
        <v>3839</v>
      </c>
      <c r="D105" s="49">
        <v>284031</v>
      </c>
      <c r="E105" s="49">
        <v>2115119</v>
      </c>
      <c r="F105" s="49">
        <v>624756</v>
      </c>
      <c r="G105" s="49">
        <v>69768</v>
      </c>
      <c r="H105" s="49">
        <v>2813481</v>
      </c>
    </row>
    <row r="106" spans="1:8" x14ac:dyDescent="0.25">
      <c r="A106" s="49">
        <v>2790</v>
      </c>
      <c r="B106" s="48">
        <v>1</v>
      </c>
      <c r="C106" s="49">
        <v>6439</v>
      </c>
      <c r="D106" s="49">
        <v>304985</v>
      </c>
      <c r="E106" s="49">
        <v>2239273</v>
      </c>
      <c r="F106" s="49">
        <v>524661</v>
      </c>
      <c r="G106" s="49">
        <v>128207</v>
      </c>
      <c r="H106" s="49">
        <v>2898579</v>
      </c>
    </row>
    <row r="107" spans="1:8" x14ac:dyDescent="0.25">
      <c r="A107" s="49">
        <v>2811</v>
      </c>
      <c r="B107" s="48">
        <v>2</v>
      </c>
      <c r="C107" s="49">
        <v>30034</v>
      </c>
      <c r="D107" s="49">
        <v>401565</v>
      </c>
      <c r="E107" s="49">
        <v>3004326</v>
      </c>
      <c r="F107" s="49">
        <v>1107321</v>
      </c>
      <c r="G107" s="49">
        <v>509370</v>
      </c>
      <c r="H107" s="49">
        <v>4651051</v>
      </c>
    </row>
    <row r="108" spans="1:8" x14ac:dyDescent="0.25">
      <c r="A108" s="49">
        <v>2812</v>
      </c>
      <c r="B108" s="48">
        <v>0</v>
      </c>
      <c r="C108" s="49">
        <v>1769</v>
      </c>
      <c r="D108" s="49">
        <v>109577</v>
      </c>
      <c r="E108" s="49">
        <v>1003814</v>
      </c>
      <c r="F108" s="49">
        <v>531849</v>
      </c>
      <c r="G108" s="49">
        <v>13771</v>
      </c>
      <c r="H108" s="49">
        <v>1551202</v>
      </c>
    </row>
    <row r="109" spans="1:8" x14ac:dyDescent="0.25">
      <c r="A109" s="49">
        <v>2813</v>
      </c>
      <c r="B109" s="49">
        <v>125</v>
      </c>
      <c r="C109" s="49">
        <v>135356</v>
      </c>
      <c r="D109" s="49">
        <v>453821</v>
      </c>
      <c r="E109" s="49">
        <v>3451910</v>
      </c>
      <c r="F109" s="49">
        <v>950699</v>
      </c>
      <c r="G109" s="49">
        <v>46013</v>
      </c>
      <c r="H109" s="49">
        <v>4583979</v>
      </c>
    </row>
    <row r="110" spans="1:8" x14ac:dyDescent="0.25">
      <c r="A110" s="49">
        <v>2814</v>
      </c>
      <c r="B110" s="48">
        <v>2</v>
      </c>
      <c r="C110" s="49">
        <v>34484</v>
      </c>
      <c r="D110" s="49">
        <v>707629</v>
      </c>
      <c r="E110" s="49">
        <v>5382875</v>
      </c>
      <c r="F110" s="49">
        <v>691902</v>
      </c>
      <c r="G110" s="49">
        <v>256957</v>
      </c>
      <c r="H110" s="49">
        <v>6366219</v>
      </c>
    </row>
    <row r="111" spans="1:8" x14ac:dyDescent="0.25">
      <c r="A111" s="49">
        <v>2815</v>
      </c>
      <c r="B111" s="48">
        <v>0</v>
      </c>
      <c r="C111" s="49">
        <v>2540</v>
      </c>
      <c r="D111" s="49">
        <v>64034</v>
      </c>
      <c r="E111" s="49">
        <v>472818</v>
      </c>
      <c r="F111" s="49">
        <v>85722</v>
      </c>
      <c r="G111" s="49">
        <v>62617</v>
      </c>
      <c r="H111" s="49">
        <v>623696</v>
      </c>
    </row>
    <row r="112" spans="1:8" x14ac:dyDescent="0.25">
      <c r="A112" s="49">
        <v>2816</v>
      </c>
      <c r="B112" s="48">
        <v>0</v>
      </c>
      <c r="C112" s="48">
        <v>375</v>
      </c>
      <c r="D112" s="49">
        <v>129510</v>
      </c>
      <c r="E112" s="49">
        <v>991114</v>
      </c>
      <c r="F112" s="49">
        <v>461506</v>
      </c>
      <c r="G112" s="49">
        <v>37763</v>
      </c>
      <c r="H112" s="49">
        <v>1490758</v>
      </c>
    </row>
    <row r="113" spans="1:22" x14ac:dyDescent="0.25">
      <c r="A113" s="49">
        <v>2817</v>
      </c>
      <c r="B113" s="48">
        <v>0</v>
      </c>
      <c r="C113" s="48">
        <v>0</v>
      </c>
      <c r="D113" s="48">
        <v>5096</v>
      </c>
      <c r="E113" s="49">
        <v>34899</v>
      </c>
      <c r="F113" s="49">
        <v>11776</v>
      </c>
      <c r="G113" s="49">
        <v>1548</v>
      </c>
      <c r="H113" s="49">
        <v>48223</v>
      </c>
    </row>
    <row r="114" spans="1:22" x14ac:dyDescent="0.25">
      <c r="A114" s="49">
        <v>2818</v>
      </c>
      <c r="B114" s="48">
        <v>0</v>
      </c>
      <c r="C114" s="48">
        <v>0</v>
      </c>
      <c r="D114" s="49">
        <v>19842</v>
      </c>
      <c r="E114" s="49">
        <v>148398</v>
      </c>
      <c r="F114" s="49">
        <v>37896</v>
      </c>
      <c r="G114" s="49">
        <v>1172</v>
      </c>
      <c r="H114" s="49">
        <v>187465</v>
      </c>
    </row>
    <row r="115" spans="1:22" x14ac:dyDescent="0.25">
      <c r="A115" s="49">
        <v>2819</v>
      </c>
      <c r="B115" s="48">
        <v>0</v>
      </c>
      <c r="C115" s="49">
        <v>135151</v>
      </c>
      <c r="D115" s="49">
        <v>316733</v>
      </c>
      <c r="E115" s="49">
        <v>2352514</v>
      </c>
      <c r="F115" s="49">
        <v>1068373</v>
      </c>
      <c r="G115" s="49">
        <v>125414</v>
      </c>
      <c r="H115" s="49">
        <v>3681452</v>
      </c>
      <c r="M115" s="4"/>
      <c r="N115" s="4"/>
      <c r="O115" s="4"/>
      <c r="P115" s="4"/>
      <c r="Q115" s="4"/>
      <c r="R115" s="4"/>
      <c r="S115" s="4"/>
      <c r="T115" s="4"/>
      <c r="U115" s="4"/>
      <c r="V115" s="4"/>
    </row>
    <row r="116" spans="1:22" x14ac:dyDescent="0.25">
      <c r="A116" s="49">
        <v>2821</v>
      </c>
      <c r="B116" s="48">
        <v>48</v>
      </c>
      <c r="C116" s="49">
        <v>268621</v>
      </c>
      <c r="D116" s="49">
        <v>451594</v>
      </c>
      <c r="E116" s="49">
        <v>3319661</v>
      </c>
      <c r="F116" s="49">
        <v>2032966</v>
      </c>
      <c r="G116" s="49">
        <v>363220</v>
      </c>
      <c r="H116" s="49">
        <v>5984468</v>
      </c>
      <c r="M116" s="4"/>
      <c r="N116" s="4"/>
      <c r="O116" s="4"/>
      <c r="P116" s="4"/>
      <c r="Q116" s="4"/>
      <c r="R116" s="4"/>
      <c r="S116" s="4"/>
      <c r="T116" s="4"/>
      <c r="U116" s="4"/>
      <c r="V116" s="4"/>
    </row>
    <row r="117" spans="1:22" x14ac:dyDescent="0.25">
      <c r="A117" s="49">
        <v>2822</v>
      </c>
      <c r="B117" s="48">
        <v>3</v>
      </c>
      <c r="C117" s="49">
        <v>34111</v>
      </c>
      <c r="D117" s="49">
        <v>355431</v>
      </c>
      <c r="E117" s="49">
        <v>2615336</v>
      </c>
      <c r="F117" s="49">
        <v>762410</v>
      </c>
      <c r="G117" s="49">
        <v>117010</v>
      </c>
      <c r="H117" s="49">
        <v>3528868</v>
      </c>
      <c r="M117" s="4"/>
      <c r="N117" s="4"/>
      <c r="O117" s="4"/>
      <c r="P117" s="4"/>
      <c r="Q117" s="4"/>
      <c r="R117" s="4"/>
      <c r="S117" s="4"/>
      <c r="T117" s="4"/>
      <c r="U117" s="4"/>
      <c r="V117" s="4"/>
    </row>
    <row r="118" spans="1:22" x14ac:dyDescent="0.25">
      <c r="A118" s="49">
        <v>2823</v>
      </c>
      <c r="B118" s="48">
        <v>4</v>
      </c>
      <c r="C118" s="49">
        <v>18787</v>
      </c>
      <c r="D118" s="49">
        <v>62180</v>
      </c>
      <c r="E118" s="49">
        <v>429263</v>
      </c>
      <c r="F118" s="49">
        <v>95435</v>
      </c>
      <c r="G118" s="49">
        <v>1859</v>
      </c>
      <c r="H118" s="49">
        <v>545344</v>
      </c>
      <c r="M118" s="4"/>
      <c r="N118" s="4"/>
      <c r="O118" s="4"/>
      <c r="P118" s="4"/>
      <c r="Q118" s="4"/>
      <c r="R118" s="4"/>
      <c r="S118" s="4"/>
      <c r="T118" s="4"/>
      <c r="U118" s="4"/>
      <c r="V118" s="4"/>
    </row>
    <row r="119" spans="1:22" x14ac:dyDescent="0.25">
      <c r="A119" s="49">
        <v>2824</v>
      </c>
      <c r="B119" s="48">
        <v>0</v>
      </c>
      <c r="C119" s="48">
        <v>437</v>
      </c>
      <c r="D119" s="49">
        <v>181843</v>
      </c>
      <c r="E119" s="49">
        <v>1304527</v>
      </c>
      <c r="F119" s="49">
        <v>723873</v>
      </c>
      <c r="G119" s="49">
        <v>161712</v>
      </c>
      <c r="H119" s="49">
        <v>2190549</v>
      </c>
      <c r="M119" s="4"/>
      <c r="N119" s="4"/>
      <c r="O119" s="4"/>
      <c r="P119" s="4"/>
      <c r="Q119" s="4"/>
      <c r="R119" s="4"/>
      <c r="S119" s="4"/>
      <c r="T119" s="4"/>
      <c r="U119" s="4"/>
      <c r="V119" s="4"/>
    </row>
    <row r="120" spans="1:22" x14ac:dyDescent="0.25">
      <c r="A120" s="49">
        <v>2825</v>
      </c>
      <c r="B120" s="48">
        <v>9</v>
      </c>
      <c r="C120" s="49">
        <v>29110</v>
      </c>
      <c r="D120" s="49">
        <v>88152</v>
      </c>
      <c r="E120" s="49">
        <v>668305</v>
      </c>
      <c r="F120" s="49">
        <v>236090</v>
      </c>
      <c r="G120" s="49">
        <v>63260</v>
      </c>
      <c r="H120" s="49">
        <v>996765</v>
      </c>
      <c r="M120" s="4"/>
      <c r="N120" s="4"/>
      <c r="O120" s="4"/>
      <c r="P120" s="4"/>
      <c r="Q120" s="4"/>
      <c r="R120" s="4"/>
      <c r="S120" s="4"/>
      <c r="T120" s="4"/>
      <c r="U120" s="4"/>
      <c r="V120" s="4"/>
    </row>
    <row r="121" spans="1:22" x14ac:dyDescent="0.25">
      <c r="A121" s="49">
        <v>2826</v>
      </c>
      <c r="B121" s="48">
        <v>2</v>
      </c>
      <c r="C121" s="49">
        <v>35161</v>
      </c>
      <c r="D121" s="49">
        <v>195011</v>
      </c>
      <c r="E121" s="49">
        <v>1618945</v>
      </c>
      <c r="F121" s="49">
        <v>461432</v>
      </c>
      <c r="G121" s="49">
        <v>3140376</v>
      </c>
      <c r="H121" s="49">
        <v>5255914</v>
      </c>
      <c r="M121" s="4"/>
      <c r="N121" s="4"/>
      <c r="O121" s="4"/>
      <c r="P121" s="4"/>
      <c r="Q121" s="4"/>
      <c r="R121" s="4"/>
      <c r="S121" s="4"/>
      <c r="T121" s="4"/>
      <c r="U121" s="4"/>
      <c r="V121" s="4"/>
    </row>
    <row r="122" spans="1:22" x14ac:dyDescent="0.25">
      <c r="A122" s="49">
        <v>2829</v>
      </c>
      <c r="B122" s="48">
        <v>3</v>
      </c>
      <c r="C122" s="49">
        <v>17779</v>
      </c>
      <c r="D122" s="49">
        <v>429026</v>
      </c>
      <c r="E122" s="49">
        <v>3507958</v>
      </c>
      <c r="F122" s="49">
        <v>690595</v>
      </c>
      <c r="G122" s="49">
        <v>180903</v>
      </c>
      <c r="H122" s="49">
        <v>4397234</v>
      </c>
      <c r="M122" s="4"/>
      <c r="N122" s="4"/>
      <c r="O122" s="4"/>
      <c r="P122" s="4"/>
      <c r="Q122" s="4"/>
      <c r="R122" s="4"/>
      <c r="S122" s="4"/>
      <c r="T122" s="4"/>
      <c r="U122" s="4"/>
      <c r="V122" s="4"/>
    </row>
    <row r="123" spans="1:22" x14ac:dyDescent="0.25">
      <c r="A123" s="49">
        <v>2910</v>
      </c>
      <c r="B123" s="48">
        <v>2</v>
      </c>
      <c r="C123" s="49">
        <v>45909</v>
      </c>
      <c r="D123" s="49">
        <v>1736545</v>
      </c>
      <c r="E123" s="49">
        <v>12531534</v>
      </c>
      <c r="F123" s="49">
        <v>3992324</v>
      </c>
      <c r="G123" s="49">
        <v>10299317</v>
      </c>
      <c r="H123" s="49">
        <v>26869085</v>
      </c>
      <c r="M123" s="4"/>
      <c r="N123" s="4"/>
      <c r="O123" s="222"/>
      <c r="P123" s="222"/>
      <c r="Q123" s="4"/>
      <c r="R123" s="4"/>
      <c r="S123" s="4"/>
      <c r="T123" s="4"/>
      <c r="U123" s="4"/>
      <c r="V123" s="4"/>
    </row>
    <row r="124" spans="1:22" x14ac:dyDescent="0.25">
      <c r="A124" s="49">
        <v>2920</v>
      </c>
      <c r="B124" s="48">
        <v>0</v>
      </c>
      <c r="C124" s="48">
        <v>0</v>
      </c>
      <c r="D124" s="49">
        <v>299322</v>
      </c>
      <c r="E124" s="49">
        <v>2185211</v>
      </c>
      <c r="F124" s="49">
        <v>835459</v>
      </c>
      <c r="G124" s="49">
        <v>247947</v>
      </c>
      <c r="H124" s="49">
        <v>3268617</v>
      </c>
      <c r="M124" s="4"/>
      <c r="N124" s="4"/>
      <c r="O124" s="4"/>
      <c r="P124" s="4"/>
      <c r="Q124" s="4"/>
      <c r="R124" s="4"/>
      <c r="S124" s="4"/>
      <c r="T124" s="4"/>
      <c r="U124" s="4"/>
      <c r="V124" s="4"/>
    </row>
    <row r="125" spans="1:22" x14ac:dyDescent="0.25">
      <c r="A125" s="49">
        <v>2930</v>
      </c>
      <c r="B125" s="48">
        <v>21</v>
      </c>
      <c r="C125" s="49">
        <v>108390</v>
      </c>
      <c r="D125" s="49">
        <v>6161298</v>
      </c>
      <c r="E125" s="49">
        <v>45514580</v>
      </c>
      <c r="F125" s="49">
        <v>15839938</v>
      </c>
      <c r="G125" s="49">
        <v>4413768</v>
      </c>
      <c r="H125" s="49">
        <v>65876675</v>
      </c>
      <c r="M125" s="4"/>
      <c r="N125" s="4"/>
      <c r="O125" s="4"/>
      <c r="P125" s="4"/>
      <c r="Q125" s="4"/>
      <c r="R125" s="4"/>
      <c r="S125" s="4"/>
      <c r="T125" s="4"/>
      <c r="U125" s="4"/>
      <c r="V125" s="4"/>
    </row>
    <row r="126" spans="1:22" x14ac:dyDescent="0.25">
      <c r="A126" s="49">
        <v>3011</v>
      </c>
      <c r="B126" s="48">
        <v>0</v>
      </c>
      <c r="C126" s="48">
        <v>0</v>
      </c>
      <c r="D126" s="49">
        <v>93301</v>
      </c>
      <c r="E126" s="49">
        <v>664632</v>
      </c>
      <c r="F126" s="49">
        <v>237362</v>
      </c>
      <c r="G126" s="49">
        <v>131294</v>
      </c>
      <c r="H126" s="49">
        <v>1033287</v>
      </c>
      <c r="M126" s="4"/>
      <c r="N126" s="4"/>
      <c r="O126" s="222"/>
      <c r="P126" s="222"/>
      <c r="Q126" s="4"/>
      <c r="R126" s="4"/>
      <c r="S126" s="4"/>
      <c r="T126" s="4"/>
      <c r="U126" s="4"/>
      <c r="V126" s="4"/>
    </row>
    <row r="127" spans="1:22" x14ac:dyDescent="0.25">
      <c r="A127" s="49">
        <v>3012</v>
      </c>
      <c r="B127" s="48">
        <v>0</v>
      </c>
      <c r="C127" s="48">
        <v>0</v>
      </c>
      <c r="D127" s="48">
        <v>292</v>
      </c>
      <c r="E127" s="49">
        <v>2378</v>
      </c>
      <c r="F127" s="49">
        <v>1744</v>
      </c>
      <c r="G127" s="48">
        <v>0</v>
      </c>
      <c r="H127" s="49">
        <v>4122</v>
      </c>
      <c r="M127" s="4"/>
      <c r="N127" s="4"/>
      <c r="O127" s="4"/>
      <c r="P127" s="4"/>
      <c r="Q127" s="4"/>
      <c r="R127" s="4"/>
      <c r="S127" s="4"/>
      <c r="T127" s="4"/>
      <c r="U127" s="4"/>
      <c r="V127" s="4"/>
    </row>
    <row r="128" spans="1:22" x14ac:dyDescent="0.25">
      <c r="A128" s="49">
        <v>3020</v>
      </c>
      <c r="B128" s="48">
        <v>1</v>
      </c>
      <c r="C128" s="49">
        <v>15556</v>
      </c>
      <c r="D128" s="49">
        <v>217121</v>
      </c>
      <c r="E128" s="49">
        <v>1710475</v>
      </c>
      <c r="F128" s="49">
        <v>564593</v>
      </c>
      <c r="G128" s="49">
        <v>131012</v>
      </c>
      <c r="H128" s="49">
        <v>2421636</v>
      </c>
      <c r="M128" s="4"/>
      <c r="N128" s="4"/>
      <c r="O128" s="222"/>
      <c r="P128" s="222"/>
      <c r="Q128" s="4"/>
      <c r="R128" s="4"/>
      <c r="S128" s="4"/>
      <c r="T128" s="4"/>
      <c r="U128" s="4"/>
      <c r="V128" s="4"/>
    </row>
    <row r="129" spans="1:22" x14ac:dyDescent="0.25">
      <c r="A129" s="49">
        <v>3030</v>
      </c>
      <c r="B129" s="48">
        <v>0</v>
      </c>
      <c r="C129" s="48">
        <v>0</v>
      </c>
      <c r="D129" s="49">
        <v>61089</v>
      </c>
      <c r="E129" s="49">
        <v>426541</v>
      </c>
      <c r="F129" s="49">
        <v>195500</v>
      </c>
      <c r="G129" s="49">
        <v>14116</v>
      </c>
      <c r="H129" s="49">
        <v>636157</v>
      </c>
      <c r="M129" s="4"/>
      <c r="N129" s="4"/>
      <c r="O129" s="4"/>
      <c r="P129" s="4"/>
      <c r="Q129" s="4"/>
      <c r="R129" s="4"/>
      <c r="S129" s="4"/>
      <c r="T129" s="4"/>
      <c r="U129" s="4"/>
      <c r="V129" s="4"/>
    </row>
    <row r="130" spans="1:22" x14ac:dyDescent="0.25">
      <c r="A130" s="49">
        <v>3040</v>
      </c>
      <c r="B130" s="48">
        <v>0</v>
      </c>
      <c r="C130" s="48">
        <v>575</v>
      </c>
      <c r="D130" s="48">
        <v>1766</v>
      </c>
      <c r="E130" s="49">
        <v>11203</v>
      </c>
      <c r="F130" s="49">
        <v>15061</v>
      </c>
      <c r="G130" s="48">
        <v>361</v>
      </c>
      <c r="H130" s="49">
        <v>27199</v>
      </c>
      <c r="M130" s="4"/>
      <c r="N130" s="4"/>
      <c r="O130" s="4"/>
      <c r="P130" s="4"/>
      <c r="Q130" s="4"/>
      <c r="R130" s="4"/>
      <c r="S130" s="4"/>
      <c r="T130" s="4"/>
      <c r="U130" s="4"/>
      <c r="V130" s="4"/>
    </row>
    <row r="131" spans="1:22" x14ac:dyDescent="0.25">
      <c r="A131" s="49">
        <v>3091</v>
      </c>
      <c r="B131" s="48">
        <v>0</v>
      </c>
      <c r="C131" s="48">
        <v>0</v>
      </c>
      <c r="D131" s="49">
        <v>1513628</v>
      </c>
      <c r="E131" s="49">
        <v>11445960</v>
      </c>
      <c r="F131" s="49">
        <v>5335077</v>
      </c>
      <c r="G131" s="49">
        <v>1836374</v>
      </c>
      <c r="H131" s="49">
        <v>18617412</v>
      </c>
      <c r="M131" s="4"/>
      <c r="N131" s="4"/>
      <c r="O131" s="4"/>
      <c r="P131" s="4"/>
      <c r="Q131" s="4"/>
      <c r="R131" s="4"/>
      <c r="S131" s="4"/>
      <c r="T131" s="4"/>
      <c r="U131" s="4"/>
      <c r="V131" s="4"/>
    </row>
    <row r="132" spans="1:22" x14ac:dyDescent="0.25">
      <c r="A132" s="49">
        <v>3092</v>
      </c>
      <c r="B132" s="48">
        <v>4</v>
      </c>
      <c r="C132" s="49">
        <v>13573</v>
      </c>
      <c r="D132" s="49">
        <v>247175</v>
      </c>
      <c r="E132" s="49">
        <v>1863448</v>
      </c>
      <c r="F132" s="49">
        <v>1147532</v>
      </c>
      <c r="G132" s="49">
        <v>39270</v>
      </c>
      <c r="H132" s="49">
        <v>3063823</v>
      </c>
      <c r="M132" s="4"/>
      <c r="N132" s="4"/>
      <c r="O132" s="4"/>
      <c r="P132" s="4"/>
      <c r="Q132" s="4"/>
      <c r="R132" s="4"/>
      <c r="S132" s="4"/>
      <c r="T132" s="4"/>
      <c r="U132" s="4"/>
      <c r="V132" s="4"/>
    </row>
    <row r="133" spans="1:22" x14ac:dyDescent="0.25">
      <c r="A133" s="49">
        <v>3099</v>
      </c>
      <c r="B133" s="48">
        <v>0</v>
      </c>
      <c r="C133" s="48">
        <v>0</v>
      </c>
      <c r="D133" s="49">
        <v>32748</v>
      </c>
      <c r="E133" s="49">
        <v>239878</v>
      </c>
      <c r="F133" s="49">
        <v>50133</v>
      </c>
      <c r="G133" s="49">
        <v>31485</v>
      </c>
      <c r="H133" s="49">
        <v>321496</v>
      </c>
      <c r="M133" s="4"/>
      <c r="N133" s="4"/>
      <c r="O133" s="4"/>
      <c r="P133" s="4"/>
      <c r="Q133" s="4"/>
      <c r="R133" s="4"/>
      <c r="S133" s="4"/>
      <c r="T133" s="4"/>
      <c r="U133" s="4"/>
      <c r="V133" s="4"/>
    </row>
    <row r="134" spans="1:22" x14ac:dyDescent="0.25">
      <c r="A134" s="50">
        <v>3100</v>
      </c>
      <c r="B134" s="52">
        <v>2</v>
      </c>
      <c r="C134" s="50">
        <v>7489</v>
      </c>
      <c r="D134" s="50">
        <v>358979</v>
      </c>
      <c r="E134" s="50">
        <v>2841529</v>
      </c>
      <c r="F134" s="50">
        <v>817471</v>
      </c>
      <c r="G134" s="50">
        <v>256878</v>
      </c>
      <c r="H134" s="50">
        <v>3923368</v>
      </c>
      <c r="M134" s="4"/>
      <c r="N134" s="4"/>
      <c r="O134" s="4"/>
      <c r="P134" s="4"/>
      <c r="Q134" s="4"/>
      <c r="R134" s="4"/>
      <c r="S134" s="4"/>
      <c r="T134" s="4"/>
      <c r="U134" s="4"/>
      <c r="V134" s="4"/>
    </row>
    <row r="135" spans="1:22" x14ac:dyDescent="0.25">
      <c r="A135" s="46">
        <v>3211</v>
      </c>
      <c r="B135" s="45">
        <v>0</v>
      </c>
      <c r="C135" s="46">
        <v>15426</v>
      </c>
      <c r="D135" s="46">
        <v>357150</v>
      </c>
      <c r="E135" s="46">
        <v>3021181</v>
      </c>
      <c r="F135" s="46">
        <v>442718</v>
      </c>
      <c r="G135" s="46">
        <v>22370</v>
      </c>
      <c r="H135" s="46">
        <v>3501696</v>
      </c>
      <c r="M135" s="4"/>
      <c r="N135" s="4"/>
      <c r="O135" s="4"/>
      <c r="P135" s="4"/>
      <c r="Q135" s="4"/>
      <c r="R135" s="4"/>
      <c r="S135" s="4"/>
      <c r="T135" s="4"/>
      <c r="U135" s="4"/>
      <c r="V135" s="4"/>
    </row>
    <row r="136" spans="1:22" x14ac:dyDescent="0.25">
      <c r="A136" s="49">
        <v>3212</v>
      </c>
      <c r="B136" s="48">
        <v>0</v>
      </c>
      <c r="C136" s="48">
        <v>0</v>
      </c>
      <c r="D136" s="48">
        <v>8092</v>
      </c>
      <c r="E136" s="49">
        <v>64989</v>
      </c>
      <c r="F136" s="49">
        <v>11972</v>
      </c>
      <c r="G136" s="49">
        <v>1187</v>
      </c>
      <c r="H136" s="49">
        <v>78148</v>
      </c>
      <c r="M136" s="4"/>
      <c r="N136" s="4"/>
      <c r="O136" s="4"/>
      <c r="P136" s="4"/>
      <c r="Q136" s="4"/>
      <c r="R136" s="4"/>
      <c r="S136" s="4"/>
      <c r="T136" s="4"/>
      <c r="U136" s="4"/>
      <c r="V136" s="4"/>
    </row>
    <row r="137" spans="1:22" x14ac:dyDescent="0.25">
      <c r="A137" s="49">
        <v>3220</v>
      </c>
      <c r="B137" s="48">
        <v>0</v>
      </c>
      <c r="C137" s="48">
        <v>0</v>
      </c>
      <c r="D137" s="48">
        <v>2405</v>
      </c>
      <c r="E137" s="49">
        <v>18889</v>
      </c>
      <c r="F137" s="49">
        <v>4109</v>
      </c>
      <c r="G137" s="48">
        <v>488</v>
      </c>
      <c r="H137" s="49">
        <v>23487</v>
      </c>
      <c r="M137" s="4"/>
      <c r="N137" s="4"/>
      <c r="O137" s="4"/>
      <c r="P137" s="4"/>
      <c r="Q137" s="4"/>
      <c r="R137" s="4"/>
      <c r="S137" s="4"/>
      <c r="T137" s="4"/>
      <c r="U137" s="4"/>
      <c r="V137" s="4"/>
    </row>
    <row r="138" spans="1:22" x14ac:dyDescent="0.25">
      <c r="A138" s="49">
        <v>3230</v>
      </c>
      <c r="B138" s="48">
        <v>3</v>
      </c>
      <c r="C138" s="49">
        <v>28177</v>
      </c>
      <c r="D138" s="49">
        <v>26656</v>
      </c>
      <c r="E138" s="49">
        <v>221611</v>
      </c>
      <c r="F138" s="49">
        <v>91503</v>
      </c>
      <c r="G138" s="49">
        <v>67519</v>
      </c>
      <c r="H138" s="49">
        <v>408811</v>
      </c>
      <c r="M138" s="4"/>
      <c r="N138" s="4"/>
      <c r="O138" s="4"/>
      <c r="P138" s="4"/>
      <c r="Q138" s="4"/>
      <c r="R138" s="4"/>
      <c r="S138" s="4"/>
      <c r="T138" s="4"/>
      <c r="U138" s="4"/>
      <c r="V138" s="4"/>
    </row>
    <row r="139" spans="1:22" x14ac:dyDescent="0.25">
      <c r="A139" s="49">
        <v>3240</v>
      </c>
      <c r="B139" s="48">
        <v>0</v>
      </c>
      <c r="C139" s="48">
        <v>0</v>
      </c>
      <c r="D139" s="49">
        <v>29335</v>
      </c>
      <c r="E139" s="49">
        <v>260022</v>
      </c>
      <c r="F139" s="49">
        <v>37100</v>
      </c>
      <c r="G139" s="48">
        <v>272</v>
      </c>
      <c r="H139" s="49">
        <v>297394</v>
      </c>
      <c r="M139" s="4"/>
      <c r="N139" s="4"/>
      <c r="O139" s="4"/>
      <c r="P139" s="4"/>
      <c r="Q139" s="4"/>
      <c r="R139" s="4"/>
      <c r="S139" s="4"/>
      <c r="T139" s="4"/>
      <c r="U139" s="4"/>
      <c r="V139" s="4"/>
    </row>
    <row r="140" spans="1:22" x14ac:dyDescent="0.25">
      <c r="A140" s="49">
        <v>3250</v>
      </c>
      <c r="B140" s="48">
        <v>3</v>
      </c>
      <c r="C140" s="49">
        <v>7993</v>
      </c>
      <c r="D140" s="49">
        <v>220418</v>
      </c>
      <c r="E140" s="49">
        <v>1659651</v>
      </c>
      <c r="F140" s="49">
        <v>839084</v>
      </c>
      <c r="G140" s="49">
        <v>96390</v>
      </c>
      <c r="H140" s="49">
        <v>2603119</v>
      </c>
      <c r="M140" s="4"/>
      <c r="N140" s="4"/>
      <c r="O140" s="4"/>
      <c r="P140" s="4"/>
      <c r="Q140" s="4"/>
      <c r="R140" s="4"/>
      <c r="S140" s="4"/>
      <c r="T140" s="4"/>
      <c r="U140" s="4"/>
      <c r="V140" s="4"/>
    </row>
    <row r="141" spans="1:22" x14ac:dyDescent="0.25">
      <c r="A141" s="49">
        <v>3290</v>
      </c>
      <c r="B141" s="48">
        <v>0</v>
      </c>
      <c r="C141" s="48">
        <v>205</v>
      </c>
      <c r="D141" s="49">
        <v>317502</v>
      </c>
      <c r="E141" s="49">
        <v>2148408</v>
      </c>
      <c r="F141" s="49">
        <v>573544</v>
      </c>
      <c r="G141" s="49">
        <v>84789</v>
      </c>
      <c r="H141" s="49">
        <v>2806946</v>
      </c>
      <c r="M141" s="4"/>
      <c r="N141" s="4"/>
      <c r="O141" s="4"/>
      <c r="P141" s="4"/>
      <c r="Q141" s="4"/>
      <c r="R141" s="4"/>
      <c r="S141" s="4"/>
      <c r="T141" s="4"/>
      <c r="U141" s="4"/>
      <c r="V141" s="4"/>
    </row>
    <row r="142" spans="1:22" x14ac:dyDescent="0.25">
      <c r="A142" s="49">
        <v>3311</v>
      </c>
      <c r="B142" s="48">
        <v>0</v>
      </c>
      <c r="C142" s="48">
        <v>0</v>
      </c>
      <c r="D142" s="48">
        <v>6274</v>
      </c>
      <c r="E142" s="49">
        <v>46731</v>
      </c>
      <c r="F142" s="49">
        <v>83700</v>
      </c>
      <c r="G142" s="49">
        <v>6114</v>
      </c>
      <c r="H142" s="49">
        <v>136546</v>
      </c>
      <c r="M142" s="4"/>
      <c r="N142" s="4"/>
      <c r="O142" s="4"/>
      <c r="P142" s="4"/>
      <c r="Q142" s="4"/>
      <c r="R142" s="4"/>
      <c r="S142" s="4"/>
      <c r="T142" s="4"/>
      <c r="U142" s="4"/>
      <c r="V142" s="4"/>
    </row>
    <row r="143" spans="1:22" x14ac:dyDescent="0.25">
      <c r="A143" s="49">
        <v>3312</v>
      </c>
      <c r="B143" s="48">
        <v>0</v>
      </c>
      <c r="C143" s="48">
        <v>10</v>
      </c>
      <c r="D143" s="49">
        <v>17883</v>
      </c>
      <c r="E143" s="49">
        <v>149550</v>
      </c>
      <c r="F143" s="49">
        <v>225614</v>
      </c>
      <c r="G143" s="49">
        <v>3935</v>
      </c>
      <c r="H143" s="49">
        <v>379109</v>
      </c>
    </row>
    <row r="144" spans="1:22" x14ac:dyDescent="0.25">
      <c r="A144" s="49">
        <v>3313</v>
      </c>
      <c r="B144" s="48">
        <v>0</v>
      </c>
      <c r="C144" s="48">
        <v>0</v>
      </c>
      <c r="D144" s="48">
        <v>1197</v>
      </c>
      <c r="E144" s="49">
        <v>9164</v>
      </c>
      <c r="F144" s="49">
        <v>6167</v>
      </c>
      <c r="G144" s="48">
        <v>183</v>
      </c>
      <c r="H144" s="49">
        <v>15514</v>
      </c>
    </row>
    <row r="145" spans="1:8" x14ac:dyDescent="0.25">
      <c r="A145" s="49">
        <v>3314</v>
      </c>
      <c r="B145" s="48">
        <v>0</v>
      </c>
      <c r="C145" s="48">
        <v>0</v>
      </c>
      <c r="D145" s="48">
        <v>5646</v>
      </c>
      <c r="E145" s="49">
        <v>43485</v>
      </c>
      <c r="F145" s="49">
        <v>21640</v>
      </c>
      <c r="G145" s="49">
        <v>2915</v>
      </c>
      <c r="H145" s="49">
        <v>68041</v>
      </c>
    </row>
    <row r="146" spans="1:8" x14ac:dyDescent="0.25">
      <c r="A146" s="49">
        <v>3315</v>
      </c>
      <c r="B146" s="48">
        <v>0</v>
      </c>
      <c r="C146" s="48">
        <v>322</v>
      </c>
      <c r="D146" s="49">
        <v>18779</v>
      </c>
      <c r="E146" s="49">
        <v>152021</v>
      </c>
      <c r="F146" s="49">
        <v>285862</v>
      </c>
      <c r="G146" s="49">
        <v>234161</v>
      </c>
      <c r="H146" s="49">
        <v>672366</v>
      </c>
    </row>
    <row r="147" spans="1:8" x14ac:dyDescent="0.25">
      <c r="A147" s="49">
        <v>3319</v>
      </c>
      <c r="B147" s="48">
        <v>0</v>
      </c>
      <c r="C147" s="48">
        <v>0</v>
      </c>
      <c r="D147" s="48">
        <v>4195</v>
      </c>
      <c r="E147" s="49">
        <v>38383</v>
      </c>
      <c r="F147" s="49">
        <v>90534</v>
      </c>
      <c r="G147" s="48">
        <v>610</v>
      </c>
      <c r="H147" s="49">
        <v>129528</v>
      </c>
    </row>
    <row r="148" spans="1:8" x14ac:dyDescent="0.25">
      <c r="A148" s="49">
        <v>3320</v>
      </c>
      <c r="B148" s="48">
        <v>0</v>
      </c>
      <c r="C148" s="48">
        <v>0</v>
      </c>
      <c r="D148" s="49">
        <v>54700</v>
      </c>
      <c r="E148" s="49">
        <v>348683</v>
      </c>
      <c r="F148" s="49">
        <v>116677</v>
      </c>
      <c r="G148" s="49">
        <v>27917</v>
      </c>
      <c r="H148" s="49">
        <v>493277</v>
      </c>
    </row>
    <row r="149" spans="1:8" x14ac:dyDescent="0.25">
      <c r="A149" s="57">
        <v>3811</v>
      </c>
      <c r="B149" s="58">
        <v>0</v>
      </c>
      <c r="C149" s="58">
        <v>0</v>
      </c>
      <c r="D149" s="58">
        <v>596</v>
      </c>
      <c r="E149" s="57">
        <v>3895</v>
      </c>
      <c r="F149" s="57">
        <v>2780</v>
      </c>
      <c r="G149" s="57">
        <v>2440</v>
      </c>
      <c r="H149" s="57">
        <v>9114</v>
      </c>
    </row>
    <row r="150" spans="1:8" x14ac:dyDescent="0.25">
      <c r="A150" s="57">
        <v>3812</v>
      </c>
      <c r="B150" s="58">
        <v>0</v>
      </c>
      <c r="C150" s="58">
        <v>0</v>
      </c>
      <c r="D150" s="58">
        <v>82</v>
      </c>
      <c r="E150" s="58">
        <v>507</v>
      </c>
      <c r="F150" s="57">
        <v>2075</v>
      </c>
      <c r="G150" s="58">
        <v>0</v>
      </c>
      <c r="H150" s="57">
        <v>2583</v>
      </c>
    </row>
    <row r="151" spans="1:8" x14ac:dyDescent="0.25">
      <c r="A151" s="57">
        <v>3821</v>
      </c>
      <c r="B151" s="58">
        <v>0</v>
      </c>
      <c r="C151" s="57">
        <v>1929</v>
      </c>
      <c r="D151" s="57">
        <v>34318</v>
      </c>
      <c r="E151" s="57">
        <v>267902</v>
      </c>
      <c r="F151" s="57">
        <v>143351</v>
      </c>
      <c r="G151" s="57">
        <v>19045</v>
      </c>
      <c r="H151" s="57">
        <v>432227</v>
      </c>
    </row>
    <row r="152" spans="1:8" x14ac:dyDescent="0.25">
      <c r="A152" s="57">
        <v>3822</v>
      </c>
      <c r="B152" s="58">
        <v>42</v>
      </c>
      <c r="C152" s="57">
        <v>140817</v>
      </c>
      <c r="D152" s="57">
        <v>26786</v>
      </c>
      <c r="E152" s="57">
        <v>198167</v>
      </c>
      <c r="F152" s="57">
        <v>135542</v>
      </c>
      <c r="G152" s="57">
        <v>23602</v>
      </c>
      <c r="H152" s="57">
        <v>498127</v>
      </c>
    </row>
    <row r="153" spans="1:8" x14ac:dyDescent="0.25">
      <c r="A153" s="57">
        <v>3830</v>
      </c>
      <c r="B153" s="58">
        <v>3</v>
      </c>
      <c r="C153" s="57">
        <v>3478</v>
      </c>
      <c r="D153" s="57">
        <v>51801</v>
      </c>
      <c r="E153" s="57">
        <v>380857</v>
      </c>
      <c r="F153" s="57">
        <v>140410</v>
      </c>
      <c r="G153" s="57">
        <v>585537</v>
      </c>
      <c r="H153" s="57">
        <v>1110282</v>
      </c>
    </row>
    <row r="154" spans="1:8" x14ac:dyDescent="0.25">
      <c r="A154" s="49">
        <v>5811</v>
      </c>
      <c r="B154" s="48">
        <v>0</v>
      </c>
      <c r="C154" s="48">
        <v>0</v>
      </c>
      <c r="D154" s="49">
        <v>10000</v>
      </c>
      <c r="E154" s="49">
        <v>77541</v>
      </c>
      <c r="F154" s="49">
        <v>42728</v>
      </c>
      <c r="G154" s="48">
        <v>71</v>
      </c>
      <c r="H154" s="49">
        <v>120341</v>
      </c>
    </row>
    <row r="155" spans="1:8" x14ac:dyDescent="0.25">
      <c r="A155" s="49">
        <v>5812</v>
      </c>
      <c r="B155" s="48">
        <v>0</v>
      </c>
      <c r="C155" s="48">
        <v>0</v>
      </c>
      <c r="D155" s="48">
        <v>404</v>
      </c>
      <c r="E155" s="49">
        <v>3430</v>
      </c>
      <c r="F155" s="48">
        <v>951</v>
      </c>
      <c r="G155" s="48">
        <v>0</v>
      </c>
      <c r="H155" s="49">
        <v>4382</v>
      </c>
    </row>
    <row r="156" spans="1:8" x14ac:dyDescent="0.25">
      <c r="A156" s="49">
        <v>5813</v>
      </c>
      <c r="B156" s="48">
        <v>0</v>
      </c>
      <c r="C156" s="48">
        <v>800</v>
      </c>
      <c r="D156" s="49">
        <v>112852</v>
      </c>
      <c r="E156" s="49">
        <v>880412</v>
      </c>
      <c r="F156" s="49">
        <v>216983</v>
      </c>
      <c r="G156" s="49">
        <v>5583</v>
      </c>
      <c r="H156" s="49">
        <v>1103777</v>
      </c>
    </row>
    <row r="157" spans="1:8" x14ac:dyDescent="0.25">
      <c r="A157" s="49">
        <v>5819</v>
      </c>
      <c r="B157" s="48">
        <v>0</v>
      </c>
      <c r="C157" s="48">
        <v>0</v>
      </c>
      <c r="D157" s="48">
        <v>54</v>
      </c>
      <c r="E157" s="48">
        <v>427</v>
      </c>
      <c r="F157" s="48">
        <v>199</v>
      </c>
      <c r="G157" s="48">
        <v>5</v>
      </c>
      <c r="H157" s="48">
        <v>632</v>
      </c>
    </row>
    <row r="158" spans="1:8" x14ac:dyDescent="0.25">
      <c r="A158" s="53" t="s">
        <v>53</v>
      </c>
      <c r="B158" s="50">
        <v>3509</v>
      </c>
      <c r="C158" s="50">
        <v>11672749</v>
      </c>
      <c r="D158" s="50">
        <v>4992672</v>
      </c>
      <c r="E158" s="50">
        <v>32103940</v>
      </c>
      <c r="F158" s="50">
        <v>14062230</v>
      </c>
      <c r="G158" s="50">
        <v>10678395</v>
      </c>
      <c r="H158" s="50">
        <v>68517313</v>
      </c>
    </row>
    <row r="159" spans="1:8" x14ac:dyDescent="0.25">
      <c r="A159" s="44" t="s">
        <v>54</v>
      </c>
      <c r="B159" s="54">
        <v>115922</v>
      </c>
      <c r="C159" s="54">
        <v>529810982</v>
      </c>
      <c r="D159" s="54">
        <v>231401615</v>
      </c>
      <c r="E159" s="54">
        <v>1558713462</v>
      </c>
      <c r="F159" s="54">
        <v>383761781</v>
      </c>
      <c r="G159" s="54">
        <v>517736210</v>
      </c>
      <c r="H159" s="54">
        <v>2990022436</v>
      </c>
    </row>
    <row r="163" spans="1:1" x14ac:dyDescent="0.25">
      <c r="A163" t="s">
        <v>306</v>
      </c>
    </row>
  </sheetData>
  <mergeCells count="5">
    <mergeCell ref="A1:H1"/>
    <mergeCell ref="A6:A8"/>
    <mergeCell ref="B6:H6"/>
    <mergeCell ref="B7:C7"/>
    <mergeCell ref="D7:E7"/>
  </mergeCells>
  <pageMargins left="0.75" right="0.75" top="1" bottom="1" header="0.5" footer="0.5"/>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7"/>
  <sheetViews>
    <sheetView topLeftCell="A106" workbookViewId="0">
      <selection activeCell="B137" sqref="B137"/>
    </sheetView>
  </sheetViews>
  <sheetFormatPr defaultRowHeight="15" x14ac:dyDescent="0.25"/>
  <cols>
    <col min="1" max="1" width="30.7109375" customWidth="1"/>
    <col min="2" max="2" width="12" bestFit="1" customWidth="1"/>
    <col min="3" max="3" width="10.7109375" bestFit="1" customWidth="1"/>
    <col min="4" max="4" width="15.28515625" bestFit="1" customWidth="1"/>
    <col min="5" max="5" width="14.5703125" bestFit="1" customWidth="1"/>
    <col min="6" max="6" width="6.42578125" bestFit="1" customWidth="1"/>
    <col min="7" max="7" width="9.85546875" bestFit="1" customWidth="1"/>
    <col min="8" max="8" width="14.28515625" bestFit="1" customWidth="1"/>
    <col min="9" max="9" width="9" bestFit="1" customWidth="1"/>
    <col min="10" max="10" width="7.42578125" bestFit="1" customWidth="1"/>
    <col min="11" max="11" width="4.85546875" bestFit="1" customWidth="1"/>
    <col min="12" max="12" width="14.28515625" bestFit="1" customWidth="1"/>
    <col min="13" max="13" width="14" bestFit="1" customWidth="1"/>
    <col min="14" max="14" width="16.28515625" bestFit="1" customWidth="1"/>
    <col min="15" max="15" width="20.5703125" bestFit="1" customWidth="1"/>
    <col min="16" max="16" width="4.85546875" bestFit="1" customWidth="1"/>
    <col min="17" max="17" width="12.5703125" bestFit="1" customWidth="1"/>
    <col min="18" max="18" width="20.140625" bestFit="1" customWidth="1"/>
  </cols>
  <sheetData>
    <row r="1" spans="1:18" x14ac:dyDescent="0.25">
      <c r="A1" s="242" t="s">
        <v>66</v>
      </c>
      <c r="B1" s="243"/>
      <c r="C1" s="243"/>
      <c r="D1" s="243"/>
      <c r="E1" s="243"/>
      <c r="F1" s="243"/>
      <c r="G1" s="243"/>
      <c r="H1" s="243"/>
      <c r="I1" s="243"/>
      <c r="J1" s="243"/>
      <c r="K1" s="243"/>
      <c r="L1" s="243"/>
      <c r="M1" s="243"/>
      <c r="N1" s="243"/>
      <c r="O1" s="243"/>
      <c r="P1" s="243"/>
      <c r="Q1" s="243"/>
      <c r="R1" s="243"/>
    </row>
    <row r="2" spans="1:18" x14ac:dyDescent="0.25">
      <c r="A2" s="225"/>
      <c r="B2" s="226" t="s">
        <v>326</v>
      </c>
      <c r="C2" s="226" t="s">
        <v>327</v>
      </c>
      <c r="D2" s="225" t="s">
        <v>328</v>
      </c>
      <c r="E2" s="225" t="s">
        <v>329</v>
      </c>
      <c r="F2" s="226" t="s">
        <v>330</v>
      </c>
      <c r="G2" s="226" t="s">
        <v>331</v>
      </c>
      <c r="H2" s="227" t="s">
        <v>332</v>
      </c>
      <c r="I2" s="226" t="s">
        <v>333</v>
      </c>
      <c r="J2" s="226" t="s">
        <v>334</v>
      </c>
      <c r="K2" s="226" t="s">
        <v>335</v>
      </c>
      <c r="L2" s="228" t="s">
        <v>336</v>
      </c>
      <c r="M2" s="227" t="s">
        <v>337</v>
      </c>
      <c r="N2" s="228" t="s">
        <v>338</v>
      </c>
      <c r="O2" s="228" t="s">
        <v>339</v>
      </c>
      <c r="P2" s="226" t="s">
        <v>340</v>
      </c>
      <c r="Q2" s="226" t="s">
        <v>341</v>
      </c>
      <c r="R2" s="228" t="s">
        <v>342</v>
      </c>
    </row>
    <row r="3" spans="1:18" x14ac:dyDescent="0.25">
      <c r="A3" s="229" t="s">
        <v>343</v>
      </c>
      <c r="B3" s="229" t="s">
        <v>344</v>
      </c>
      <c r="C3" s="229" t="s">
        <v>344</v>
      </c>
      <c r="D3" s="229" t="s">
        <v>344</v>
      </c>
      <c r="E3" s="229" t="s">
        <v>344</v>
      </c>
      <c r="F3" s="229" t="s">
        <v>344</v>
      </c>
      <c r="G3" s="229" t="s">
        <v>344</v>
      </c>
      <c r="H3" s="229" t="s">
        <v>344</v>
      </c>
      <c r="I3" s="230" t="s">
        <v>344</v>
      </c>
      <c r="J3" s="230" t="s">
        <v>344</v>
      </c>
      <c r="K3" s="230" t="s">
        <v>344</v>
      </c>
      <c r="L3" s="230" t="s">
        <v>345</v>
      </c>
      <c r="M3" s="230" t="s">
        <v>345</v>
      </c>
      <c r="N3" s="229" t="s">
        <v>345</v>
      </c>
      <c r="O3" s="229" t="s">
        <v>345</v>
      </c>
      <c r="P3" s="230" t="s">
        <v>344</v>
      </c>
      <c r="Q3" s="229" t="s">
        <v>344</v>
      </c>
      <c r="R3" s="229" t="s">
        <v>344</v>
      </c>
    </row>
    <row r="4" spans="1:18" x14ac:dyDescent="0.25">
      <c r="A4" s="226" t="s">
        <v>346</v>
      </c>
      <c r="B4" s="231">
        <v>0</v>
      </c>
      <c r="C4" s="232">
        <v>50451</v>
      </c>
      <c r="D4" s="232">
        <v>551733</v>
      </c>
      <c r="E4" s="231">
        <v>0</v>
      </c>
      <c r="F4" s="232">
        <v>48270</v>
      </c>
      <c r="G4" s="231">
        <v>0</v>
      </c>
      <c r="H4" s="232">
        <v>29097</v>
      </c>
      <c r="I4" s="231">
        <v>0</v>
      </c>
      <c r="J4" s="231">
        <v>0</v>
      </c>
      <c r="K4" s="232">
        <v>452</v>
      </c>
      <c r="L4" s="232">
        <v>928</v>
      </c>
      <c r="M4" s="232">
        <v>143317</v>
      </c>
      <c r="N4" s="232">
        <v>324918</v>
      </c>
      <c r="O4" s="231">
        <v>0</v>
      </c>
      <c r="P4" s="231">
        <v>0</v>
      </c>
      <c r="Q4" s="231">
        <v>0</v>
      </c>
      <c r="R4" s="231">
        <v>0</v>
      </c>
    </row>
    <row r="5" spans="1:18" x14ac:dyDescent="0.25">
      <c r="A5" s="226" t="s">
        <v>347</v>
      </c>
      <c r="B5" s="231">
        <v>0</v>
      </c>
      <c r="C5" s="231">
        <v>0</v>
      </c>
      <c r="D5" s="232">
        <v>6995</v>
      </c>
      <c r="E5" s="231">
        <v>0</v>
      </c>
      <c r="F5" s="231">
        <v>0</v>
      </c>
      <c r="G5" s="231">
        <v>0</v>
      </c>
      <c r="H5" s="231">
        <v>0</v>
      </c>
      <c r="I5" s="231">
        <v>0</v>
      </c>
      <c r="J5" s="231">
        <v>0</v>
      </c>
      <c r="K5" s="232">
        <v>0</v>
      </c>
      <c r="L5" s="231">
        <v>0</v>
      </c>
      <c r="M5" s="231">
        <v>0</v>
      </c>
      <c r="N5" s="231">
        <v>0</v>
      </c>
      <c r="O5" s="231">
        <v>0</v>
      </c>
      <c r="P5" s="231">
        <v>0</v>
      </c>
      <c r="Q5" s="231">
        <v>0</v>
      </c>
      <c r="R5" s="231">
        <v>0</v>
      </c>
    </row>
    <row r="6" spans="1:18" x14ac:dyDescent="0.25">
      <c r="A6" s="226" t="s">
        <v>348</v>
      </c>
      <c r="B6" s="231">
        <v>0</v>
      </c>
      <c r="C6" s="232">
        <v>51663</v>
      </c>
      <c r="D6" s="232">
        <v>78642</v>
      </c>
      <c r="E6" s="232">
        <v>107287</v>
      </c>
      <c r="F6" s="231">
        <v>0</v>
      </c>
      <c r="G6" s="231">
        <v>0</v>
      </c>
      <c r="H6" s="232">
        <v>3294</v>
      </c>
      <c r="I6" s="231">
        <v>0</v>
      </c>
      <c r="J6" s="231">
        <v>0</v>
      </c>
      <c r="K6" s="232">
        <v>0</v>
      </c>
      <c r="L6" s="231">
        <v>0</v>
      </c>
      <c r="M6" s="231">
        <v>0</v>
      </c>
      <c r="N6" s="231">
        <v>0</v>
      </c>
      <c r="O6" s="231">
        <v>0</v>
      </c>
      <c r="P6" s="231">
        <v>0</v>
      </c>
      <c r="Q6" s="231">
        <v>0</v>
      </c>
      <c r="R6" s="231">
        <v>0</v>
      </c>
    </row>
    <row r="7" spans="1:18" x14ac:dyDescent="0.25">
      <c r="A7" s="226" t="s">
        <v>349</v>
      </c>
      <c r="B7" s="231">
        <v>0</v>
      </c>
      <c r="C7" s="233">
        <v>-42</v>
      </c>
      <c r="D7" s="233">
        <v>-1196</v>
      </c>
      <c r="E7" s="231">
        <v>0</v>
      </c>
      <c r="F7" s="233">
        <v>-3</v>
      </c>
      <c r="G7" s="231">
        <v>0</v>
      </c>
      <c r="H7" s="233">
        <v>-102</v>
      </c>
      <c r="I7" s="231">
        <v>0</v>
      </c>
      <c r="J7" s="231">
        <v>0</v>
      </c>
      <c r="K7" s="232">
        <v>0</v>
      </c>
      <c r="L7" s="231">
        <v>0</v>
      </c>
      <c r="M7" s="231">
        <v>0</v>
      </c>
      <c r="N7" s="231">
        <v>0</v>
      </c>
      <c r="O7" s="231">
        <v>0</v>
      </c>
      <c r="P7" s="231">
        <v>0</v>
      </c>
      <c r="Q7" s="231">
        <v>0</v>
      </c>
      <c r="R7" s="231">
        <v>0</v>
      </c>
    </row>
    <row r="8" spans="1:18" x14ac:dyDescent="0.25">
      <c r="A8" s="226" t="s">
        <v>350</v>
      </c>
      <c r="B8" s="231">
        <v>0</v>
      </c>
      <c r="C8" s="233">
        <v>-552</v>
      </c>
      <c r="D8" s="233">
        <v>-3323</v>
      </c>
      <c r="E8" s="231">
        <v>0</v>
      </c>
      <c r="F8" s="233">
        <v>-1316</v>
      </c>
      <c r="G8" s="231">
        <v>0</v>
      </c>
      <c r="H8" s="231">
        <v>0</v>
      </c>
      <c r="I8" s="231">
        <v>0</v>
      </c>
      <c r="J8" s="231">
        <v>0</v>
      </c>
      <c r="K8" s="232">
        <v>0</v>
      </c>
      <c r="L8" s="231">
        <v>0</v>
      </c>
      <c r="M8" s="231">
        <v>0</v>
      </c>
      <c r="N8" s="231">
        <v>0</v>
      </c>
      <c r="O8" s="231">
        <v>0</v>
      </c>
      <c r="P8" s="231">
        <v>0</v>
      </c>
      <c r="Q8" s="231">
        <v>0</v>
      </c>
      <c r="R8" s="231">
        <v>0</v>
      </c>
    </row>
    <row r="9" spans="1:18" x14ac:dyDescent="0.25">
      <c r="A9" s="234" t="s">
        <v>351</v>
      </c>
      <c r="B9" s="235">
        <v>0</v>
      </c>
      <c r="C9" s="236">
        <v>101520</v>
      </c>
      <c r="D9" s="236">
        <v>632851</v>
      </c>
      <c r="E9" s="236">
        <v>107287</v>
      </c>
      <c r="F9" s="236">
        <v>46951</v>
      </c>
      <c r="G9" s="235">
        <v>0</v>
      </c>
      <c r="H9" s="236">
        <v>32289</v>
      </c>
      <c r="I9" s="235">
        <v>0</v>
      </c>
      <c r="J9" s="235">
        <v>0</v>
      </c>
      <c r="K9" s="236">
        <v>452</v>
      </c>
      <c r="L9" s="236">
        <v>928</v>
      </c>
      <c r="M9" s="236">
        <v>143317</v>
      </c>
      <c r="N9" s="236">
        <v>324918</v>
      </c>
      <c r="O9" s="235">
        <v>0</v>
      </c>
      <c r="P9" s="236">
        <v>0</v>
      </c>
      <c r="Q9" s="235">
        <v>0</v>
      </c>
      <c r="R9" s="235">
        <v>0</v>
      </c>
    </row>
    <row r="10" spans="1:18" x14ac:dyDescent="0.25">
      <c r="A10" s="226" t="s">
        <v>352</v>
      </c>
      <c r="B10" s="231">
        <v>0</v>
      </c>
      <c r="C10" s="231">
        <v>0</v>
      </c>
      <c r="D10" s="231">
        <v>0</v>
      </c>
      <c r="E10" s="231">
        <v>0</v>
      </c>
      <c r="F10" s="231">
        <v>3</v>
      </c>
      <c r="G10" s="231">
        <v>0</v>
      </c>
      <c r="H10" s="231">
        <v>0</v>
      </c>
      <c r="I10" s="231">
        <v>0</v>
      </c>
      <c r="J10" s="231">
        <v>0</v>
      </c>
      <c r="K10" s="232">
        <v>0</v>
      </c>
      <c r="L10" s="231">
        <v>0</v>
      </c>
      <c r="M10" s="231">
        <v>0</v>
      </c>
      <c r="N10" s="231">
        <v>0</v>
      </c>
      <c r="O10" s="231">
        <v>0</v>
      </c>
      <c r="P10" s="231">
        <v>0</v>
      </c>
      <c r="Q10" s="231">
        <v>0</v>
      </c>
      <c r="R10" s="231">
        <v>0</v>
      </c>
    </row>
    <row r="11" spans="1:18" x14ac:dyDescent="0.25">
      <c r="A11" s="234" t="s">
        <v>353</v>
      </c>
      <c r="B11" s="235">
        <v>0</v>
      </c>
      <c r="C11" s="236">
        <v>83256</v>
      </c>
      <c r="D11" s="236">
        <v>460348</v>
      </c>
      <c r="E11" s="236">
        <v>107287</v>
      </c>
      <c r="F11" s="236">
        <v>41049</v>
      </c>
      <c r="G11" s="235">
        <v>0</v>
      </c>
      <c r="H11" s="236">
        <v>26612</v>
      </c>
      <c r="I11" s="235">
        <v>0</v>
      </c>
      <c r="J11" s="235">
        <v>0</v>
      </c>
      <c r="K11" s="236">
        <v>0</v>
      </c>
      <c r="L11" s="235">
        <v>0</v>
      </c>
      <c r="M11" s="236">
        <v>28663</v>
      </c>
      <c r="N11" s="235">
        <v>0</v>
      </c>
      <c r="O11" s="235">
        <v>0</v>
      </c>
      <c r="P11" s="235">
        <v>0</v>
      </c>
      <c r="Q11" s="235">
        <v>0</v>
      </c>
      <c r="R11" s="235">
        <v>0</v>
      </c>
    </row>
    <row r="12" spans="1:18" x14ac:dyDescent="0.25">
      <c r="A12" s="226" t="s">
        <v>354</v>
      </c>
      <c r="B12" s="231">
        <v>0</v>
      </c>
      <c r="C12" s="232">
        <v>41689</v>
      </c>
      <c r="D12" s="232">
        <v>457011</v>
      </c>
      <c r="E12" s="232">
        <v>107287</v>
      </c>
      <c r="F12" s="232">
        <v>39473</v>
      </c>
      <c r="G12" s="231">
        <v>0</v>
      </c>
      <c r="H12" s="231">
        <v>0</v>
      </c>
      <c r="I12" s="231">
        <v>0</v>
      </c>
      <c r="J12" s="231">
        <v>0</v>
      </c>
      <c r="K12" s="232">
        <v>0</v>
      </c>
      <c r="L12" s="231">
        <v>0</v>
      </c>
      <c r="M12" s="232">
        <v>28663</v>
      </c>
      <c r="N12" s="231">
        <v>0</v>
      </c>
      <c r="O12" s="231">
        <v>0</v>
      </c>
      <c r="P12" s="231">
        <v>0</v>
      </c>
      <c r="Q12" s="231">
        <v>0</v>
      </c>
      <c r="R12" s="231">
        <v>0</v>
      </c>
    </row>
    <row r="13" spans="1:18" x14ac:dyDescent="0.25">
      <c r="A13" s="226" t="s">
        <v>355</v>
      </c>
      <c r="B13" s="231">
        <v>0</v>
      </c>
      <c r="C13" s="231">
        <v>0</v>
      </c>
      <c r="D13" s="231">
        <v>0</v>
      </c>
      <c r="E13" s="231">
        <v>0</v>
      </c>
      <c r="F13" s="231">
        <v>0</v>
      </c>
      <c r="G13" s="231">
        <v>0</v>
      </c>
      <c r="H13" s="231">
        <v>0</v>
      </c>
      <c r="I13" s="231">
        <v>0</v>
      </c>
      <c r="J13" s="231">
        <v>0</v>
      </c>
      <c r="K13" s="232">
        <v>0</v>
      </c>
      <c r="L13" s="231">
        <v>0</v>
      </c>
      <c r="M13" s="231">
        <v>0</v>
      </c>
      <c r="N13" s="231">
        <v>0</v>
      </c>
      <c r="O13" s="231">
        <v>0</v>
      </c>
      <c r="P13" s="231">
        <v>0</v>
      </c>
      <c r="Q13" s="231">
        <v>0</v>
      </c>
      <c r="R13" s="231">
        <v>0</v>
      </c>
    </row>
    <row r="14" spans="1:18" x14ac:dyDescent="0.25">
      <c r="A14" s="226" t="s">
        <v>356</v>
      </c>
      <c r="B14" s="231">
        <v>0</v>
      </c>
      <c r="C14" s="231">
        <v>0</v>
      </c>
      <c r="D14" s="231">
        <v>0</v>
      </c>
      <c r="E14" s="231">
        <v>0</v>
      </c>
      <c r="F14" s="231">
        <v>0</v>
      </c>
      <c r="G14" s="231">
        <v>0</v>
      </c>
      <c r="H14" s="231">
        <v>0</v>
      </c>
      <c r="I14" s="231">
        <v>0</v>
      </c>
      <c r="J14" s="231">
        <v>0</v>
      </c>
      <c r="K14" s="232">
        <v>0</v>
      </c>
      <c r="L14" s="231">
        <v>0</v>
      </c>
      <c r="M14" s="231">
        <v>0</v>
      </c>
      <c r="N14" s="231">
        <v>0</v>
      </c>
      <c r="O14" s="231">
        <v>0</v>
      </c>
      <c r="P14" s="231">
        <v>0</v>
      </c>
      <c r="Q14" s="231">
        <v>0</v>
      </c>
      <c r="R14" s="231">
        <v>0</v>
      </c>
    </row>
    <row r="15" spans="1:18" x14ac:dyDescent="0.25">
      <c r="A15" s="226" t="s">
        <v>357</v>
      </c>
      <c r="B15" s="231">
        <v>0</v>
      </c>
      <c r="C15" s="232">
        <v>41567</v>
      </c>
      <c r="D15" s="232">
        <v>3337</v>
      </c>
      <c r="E15" s="231">
        <v>0</v>
      </c>
      <c r="F15" s="232">
        <v>1576</v>
      </c>
      <c r="G15" s="231">
        <v>0</v>
      </c>
      <c r="H15" s="232">
        <v>26612</v>
      </c>
      <c r="I15" s="231">
        <v>0</v>
      </c>
      <c r="J15" s="231">
        <v>0</v>
      </c>
      <c r="K15" s="232">
        <v>0</v>
      </c>
      <c r="L15" s="231">
        <v>0</v>
      </c>
      <c r="M15" s="231">
        <v>0</v>
      </c>
      <c r="N15" s="231">
        <v>0</v>
      </c>
      <c r="O15" s="231">
        <v>0</v>
      </c>
      <c r="P15" s="231">
        <v>0</v>
      </c>
      <c r="Q15" s="231">
        <v>0</v>
      </c>
      <c r="R15" s="231">
        <v>0</v>
      </c>
    </row>
    <row r="16" spans="1:18" x14ac:dyDescent="0.25">
      <c r="A16" s="234" t="s">
        <v>358</v>
      </c>
      <c r="B16" s="235">
        <v>0</v>
      </c>
      <c r="C16" s="236">
        <v>49</v>
      </c>
      <c r="D16" s="236">
        <v>520</v>
      </c>
      <c r="E16" s="235">
        <v>0</v>
      </c>
      <c r="F16" s="236">
        <v>21</v>
      </c>
      <c r="G16" s="235">
        <v>0</v>
      </c>
      <c r="H16" s="235">
        <v>0</v>
      </c>
      <c r="I16" s="235">
        <v>0</v>
      </c>
      <c r="J16" s="235">
        <v>0</v>
      </c>
      <c r="K16" s="236">
        <v>0</v>
      </c>
      <c r="L16" s="235">
        <v>0</v>
      </c>
      <c r="M16" s="236">
        <v>57327</v>
      </c>
      <c r="N16" s="235">
        <v>0</v>
      </c>
      <c r="O16" s="235">
        <v>0</v>
      </c>
      <c r="P16" s="235">
        <v>0</v>
      </c>
      <c r="Q16" s="235">
        <v>0</v>
      </c>
      <c r="R16" s="235">
        <v>0</v>
      </c>
    </row>
    <row r="17" spans="1:18" x14ac:dyDescent="0.25">
      <c r="A17" s="226" t="s">
        <v>359</v>
      </c>
      <c r="B17" s="231">
        <v>0</v>
      </c>
      <c r="C17" s="231">
        <v>0</v>
      </c>
      <c r="D17" s="231">
        <v>0</v>
      </c>
      <c r="E17" s="231">
        <v>0</v>
      </c>
      <c r="F17" s="231">
        <v>0</v>
      </c>
      <c r="G17" s="231">
        <v>0</v>
      </c>
      <c r="H17" s="231">
        <v>0</v>
      </c>
      <c r="I17" s="231">
        <v>0</v>
      </c>
      <c r="J17" s="231">
        <v>0</v>
      </c>
      <c r="K17" s="232">
        <v>0</v>
      </c>
      <c r="L17" s="231">
        <v>0</v>
      </c>
      <c r="M17" s="231">
        <v>0</v>
      </c>
      <c r="N17" s="231">
        <v>0</v>
      </c>
      <c r="O17" s="231">
        <v>0</v>
      </c>
      <c r="P17" s="231">
        <v>0</v>
      </c>
      <c r="Q17" s="231">
        <v>0</v>
      </c>
      <c r="R17" s="231">
        <v>0</v>
      </c>
    </row>
    <row r="18" spans="1:18" x14ac:dyDescent="0.25">
      <c r="A18" s="234" t="s">
        <v>360</v>
      </c>
      <c r="B18" s="235">
        <v>0</v>
      </c>
      <c r="C18" s="236">
        <v>18215</v>
      </c>
      <c r="D18" s="236">
        <v>171983</v>
      </c>
      <c r="E18" s="235">
        <v>0</v>
      </c>
      <c r="F18" s="236">
        <v>5884</v>
      </c>
      <c r="G18" s="235">
        <v>0</v>
      </c>
      <c r="H18" s="236">
        <v>5677</v>
      </c>
      <c r="I18" s="235">
        <v>0</v>
      </c>
      <c r="J18" s="235">
        <v>0</v>
      </c>
      <c r="K18" s="236">
        <v>452</v>
      </c>
      <c r="L18" s="236">
        <v>928</v>
      </c>
      <c r="M18" s="236">
        <v>57327</v>
      </c>
      <c r="N18" s="236">
        <v>324918</v>
      </c>
      <c r="O18" s="235">
        <v>0</v>
      </c>
      <c r="P18" s="235">
        <v>0</v>
      </c>
      <c r="Q18" s="235">
        <v>0</v>
      </c>
      <c r="R18" s="235">
        <v>0</v>
      </c>
    </row>
    <row r="19" spans="1:18" x14ac:dyDescent="0.25">
      <c r="A19" s="226" t="s">
        <v>4</v>
      </c>
      <c r="B19" s="231">
        <v>0</v>
      </c>
      <c r="C19" s="232">
        <v>18206</v>
      </c>
      <c r="D19" s="232">
        <v>143632</v>
      </c>
      <c r="E19" s="231">
        <v>0</v>
      </c>
      <c r="F19" s="232">
        <v>5884</v>
      </c>
      <c r="G19" s="231">
        <v>0</v>
      </c>
      <c r="H19" s="232">
        <v>5677</v>
      </c>
      <c r="I19" s="231">
        <v>0</v>
      </c>
      <c r="J19" s="231">
        <v>0</v>
      </c>
      <c r="K19" s="232">
        <v>0</v>
      </c>
      <c r="L19" s="232">
        <v>928</v>
      </c>
      <c r="M19" s="232">
        <v>57327</v>
      </c>
      <c r="N19" s="232">
        <v>324918</v>
      </c>
      <c r="O19" s="231">
        <v>0</v>
      </c>
      <c r="P19" s="231">
        <v>0</v>
      </c>
      <c r="Q19" s="231">
        <v>0</v>
      </c>
      <c r="R19" s="231">
        <v>0</v>
      </c>
    </row>
    <row r="20" spans="1:18" x14ac:dyDescent="0.25">
      <c r="A20" s="226" t="s">
        <v>361</v>
      </c>
      <c r="B20" s="231">
        <v>0</v>
      </c>
      <c r="C20" s="231">
        <v>0</v>
      </c>
      <c r="D20" s="231">
        <v>0</v>
      </c>
      <c r="E20" s="231">
        <v>0</v>
      </c>
      <c r="F20" s="231">
        <v>0</v>
      </c>
      <c r="G20" s="231">
        <v>0</v>
      </c>
      <c r="H20" s="231">
        <v>0</v>
      </c>
      <c r="I20" s="231">
        <v>0</v>
      </c>
      <c r="J20" s="231">
        <v>0</v>
      </c>
      <c r="K20" s="232">
        <v>0</v>
      </c>
      <c r="L20" s="231">
        <v>0</v>
      </c>
      <c r="M20" s="231">
        <v>0</v>
      </c>
      <c r="N20" s="231">
        <v>0</v>
      </c>
      <c r="O20" s="231">
        <v>0</v>
      </c>
      <c r="P20" s="231">
        <v>0</v>
      </c>
      <c r="Q20" s="231">
        <v>0</v>
      </c>
      <c r="R20" s="231">
        <v>0</v>
      </c>
    </row>
    <row r="21" spans="1:18" x14ac:dyDescent="0.25">
      <c r="A21" s="226" t="s">
        <v>362</v>
      </c>
      <c r="B21" s="231">
        <v>0</v>
      </c>
      <c r="C21" s="231">
        <v>9</v>
      </c>
      <c r="D21" s="232">
        <v>6317</v>
      </c>
      <c r="E21" s="231">
        <v>0</v>
      </c>
      <c r="F21" s="231">
        <v>0</v>
      </c>
      <c r="G21" s="231">
        <v>0</v>
      </c>
      <c r="H21" s="231">
        <v>0</v>
      </c>
      <c r="I21" s="231">
        <v>0</v>
      </c>
      <c r="J21" s="231">
        <v>0</v>
      </c>
      <c r="K21" s="232">
        <v>452</v>
      </c>
      <c r="L21" s="231">
        <v>0</v>
      </c>
      <c r="M21" s="231">
        <v>0</v>
      </c>
      <c r="N21" s="231">
        <v>0</v>
      </c>
      <c r="O21" s="231">
        <v>0</v>
      </c>
      <c r="P21" s="231">
        <v>0</v>
      </c>
      <c r="Q21" s="231">
        <v>0</v>
      </c>
      <c r="R21" s="231">
        <v>0</v>
      </c>
    </row>
    <row r="22" spans="1:18" x14ac:dyDescent="0.25">
      <c r="A22" s="226" t="s">
        <v>363</v>
      </c>
      <c r="B22" s="231">
        <v>0</v>
      </c>
      <c r="C22" s="231">
        <v>0</v>
      </c>
      <c r="D22" s="232">
        <v>10160</v>
      </c>
      <c r="E22" s="231">
        <v>0</v>
      </c>
      <c r="F22" s="231">
        <v>0</v>
      </c>
      <c r="G22" s="231">
        <v>0</v>
      </c>
      <c r="H22" s="231">
        <v>0</v>
      </c>
      <c r="I22" s="231">
        <v>0</v>
      </c>
      <c r="J22" s="231">
        <v>0</v>
      </c>
      <c r="K22" s="232">
        <v>0</v>
      </c>
      <c r="L22" s="231">
        <v>0</v>
      </c>
      <c r="M22" s="231">
        <v>0</v>
      </c>
      <c r="N22" s="231">
        <v>0</v>
      </c>
      <c r="O22" s="231">
        <v>0</v>
      </c>
      <c r="P22" s="231">
        <v>0</v>
      </c>
      <c r="Q22" s="231">
        <v>0</v>
      </c>
      <c r="R22" s="231">
        <v>0</v>
      </c>
    </row>
    <row r="23" spans="1:18" x14ac:dyDescent="0.25">
      <c r="A23" s="226" t="s">
        <v>364</v>
      </c>
      <c r="B23" s="231">
        <v>0</v>
      </c>
      <c r="C23" s="231">
        <v>0</v>
      </c>
      <c r="D23" s="231">
        <v>0</v>
      </c>
      <c r="E23" s="231">
        <v>0</v>
      </c>
      <c r="F23" s="231">
        <v>0</v>
      </c>
      <c r="G23" s="231">
        <v>0</v>
      </c>
      <c r="H23" s="231">
        <v>0</v>
      </c>
      <c r="I23" s="231">
        <v>0</v>
      </c>
      <c r="J23" s="231">
        <v>0</v>
      </c>
      <c r="K23" s="232">
        <v>0</v>
      </c>
      <c r="L23" s="231">
        <v>0</v>
      </c>
      <c r="M23" s="231">
        <v>0</v>
      </c>
      <c r="N23" s="231">
        <v>0</v>
      </c>
      <c r="O23" s="231">
        <v>0</v>
      </c>
      <c r="P23" s="231">
        <v>0</v>
      </c>
      <c r="Q23" s="231">
        <v>0</v>
      </c>
      <c r="R23" s="231">
        <v>0</v>
      </c>
    </row>
    <row r="24" spans="1:18" x14ac:dyDescent="0.25">
      <c r="A24" s="226" t="s">
        <v>365</v>
      </c>
      <c r="B24" s="231">
        <v>0</v>
      </c>
      <c r="C24" s="231">
        <v>0</v>
      </c>
      <c r="D24" s="231">
        <v>0</v>
      </c>
      <c r="E24" s="231">
        <v>0</v>
      </c>
      <c r="F24" s="231">
        <v>0</v>
      </c>
      <c r="G24" s="231">
        <v>0</v>
      </c>
      <c r="H24" s="231">
        <v>0</v>
      </c>
      <c r="I24" s="231">
        <v>0</v>
      </c>
      <c r="J24" s="231">
        <v>0</v>
      </c>
      <c r="K24" s="232">
        <v>0</v>
      </c>
      <c r="L24" s="231">
        <v>0</v>
      </c>
      <c r="M24" s="231">
        <v>0</v>
      </c>
      <c r="N24" s="231">
        <v>0</v>
      </c>
      <c r="O24" s="231">
        <v>0</v>
      </c>
      <c r="P24" s="231">
        <v>0</v>
      </c>
      <c r="Q24" s="231">
        <v>0</v>
      </c>
      <c r="R24" s="231">
        <v>0</v>
      </c>
    </row>
    <row r="25" spans="1:18" x14ac:dyDescent="0.25">
      <c r="A25" s="226" t="s">
        <v>366</v>
      </c>
      <c r="B25" s="231">
        <v>0</v>
      </c>
      <c r="C25" s="231">
        <v>0</v>
      </c>
      <c r="D25" s="232">
        <v>11874</v>
      </c>
      <c r="E25" s="231">
        <v>0</v>
      </c>
      <c r="F25" s="231">
        <v>0</v>
      </c>
      <c r="G25" s="231">
        <v>0</v>
      </c>
      <c r="H25" s="231">
        <v>0</v>
      </c>
      <c r="I25" s="231">
        <v>0</v>
      </c>
      <c r="J25" s="231">
        <v>0</v>
      </c>
      <c r="K25" s="232">
        <v>0</v>
      </c>
      <c r="L25" s="231">
        <v>0</v>
      </c>
      <c r="M25" s="231">
        <v>0</v>
      </c>
      <c r="N25" s="231">
        <v>0</v>
      </c>
      <c r="O25" s="231">
        <v>0</v>
      </c>
      <c r="P25" s="231">
        <v>0</v>
      </c>
      <c r="Q25" s="231">
        <v>0</v>
      </c>
      <c r="R25" s="231">
        <v>0</v>
      </c>
    </row>
    <row r="26" spans="1:18" x14ac:dyDescent="0.25">
      <c r="A26" s="226" t="s">
        <v>367</v>
      </c>
      <c r="B26" s="231">
        <v>0</v>
      </c>
      <c r="C26" s="231">
        <v>0</v>
      </c>
      <c r="D26" s="231">
        <v>0</v>
      </c>
      <c r="E26" s="231">
        <v>0</v>
      </c>
      <c r="F26" s="231">
        <v>0</v>
      </c>
      <c r="G26" s="231">
        <v>0</v>
      </c>
      <c r="H26" s="231">
        <v>0</v>
      </c>
      <c r="I26" s="231">
        <v>0</v>
      </c>
      <c r="J26" s="231">
        <v>0</v>
      </c>
      <c r="K26" s="232">
        <v>0</v>
      </c>
      <c r="L26" s="231">
        <v>0</v>
      </c>
      <c r="M26" s="231">
        <v>0</v>
      </c>
      <c r="N26" s="231">
        <v>0</v>
      </c>
      <c r="O26" s="231">
        <v>0</v>
      </c>
      <c r="P26" s="231">
        <v>0</v>
      </c>
      <c r="Q26" s="231">
        <v>0</v>
      </c>
      <c r="R26" s="231">
        <v>0</v>
      </c>
    </row>
    <row r="27" spans="1:18" x14ac:dyDescent="0.25">
      <c r="A27" s="225" t="s">
        <v>368</v>
      </c>
      <c r="B27" s="237">
        <v>0</v>
      </c>
      <c r="C27" s="237">
        <v>0</v>
      </c>
      <c r="D27" s="237">
        <v>0</v>
      </c>
      <c r="E27" s="237">
        <v>0</v>
      </c>
      <c r="F27" s="237">
        <v>0</v>
      </c>
      <c r="G27" s="237">
        <v>0</v>
      </c>
      <c r="H27" s="237">
        <v>0</v>
      </c>
      <c r="I27" s="237">
        <v>0</v>
      </c>
      <c r="J27" s="237">
        <v>0</v>
      </c>
      <c r="K27" s="238">
        <v>0</v>
      </c>
      <c r="L27" s="237">
        <v>0</v>
      </c>
      <c r="M27" s="237">
        <v>0</v>
      </c>
      <c r="N27" s="237">
        <v>0</v>
      </c>
      <c r="O27" s="237">
        <v>0</v>
      </c>
      <c r="P27" s="237">
        <v>0</v>
      </c>
      <c r="Q27" s="237">
        <v>0</v>
      </c>
      <c r="R27" s="237">
        <v>0</v>
      </c>
    </row>
    <row r="29" spans="1:18" x14ac:dyDescent="0.25">
      <c r="A29" s="224" t="s">
        <v>369</v>
      </c>
      <c r="B29" s="241">
        <f>SUM(B19:K19)/SUMPRODUCT('Annual Survey of Industries'!M18:M25,'Start Year Fuel Use Adjustments'!C10:C17)</f>
        <v>1.1459611100994966</v>
      </c>
    </row>
    <row r="31" spans="1:18" s="4" customFormat="1" x14ac:dyDescent="0.25">
      <c r="A31" s="242" t="s">
        <v>195</v>
      </c>
      <c r="B31" s="243"/>
      <c r="C31" s="243"/>
      <c r="D31" s="243"/>
      <c r="E31" s="243"/>
      <c r="F31" s="243"/>
      <c r="G31" s="243"/>
      <c r="H31" s="243"/>
      <c r="I31" s="243"/>
      <c r="J31" s="243"/>
      <c r="K31" s="243"/>
      <c r="L31" s="243"/>
      <c r="M31" s="243"/>
      <c r="N31" s="243"/>
      <c r="O31" s="243"/>
      <c r="P31" s="243"/>
      <c r="Q31" s="243"/>
      <c r="R31" s="243"/>
    </row>
    <row r="32" spans="1:18" ht="18" x14ac:dyDescent="0.25">
      <c r="A32" s="41" t="s">
        <v>374</v>
      </c>
      <c r="B32" s="41"/>
    </row>
    <row r="33" spans="1:2" x14ac:dyDescent="0.25">
      <c r="A33" s="244">
        <v>2014</v>
      </c>
      <c r="B33" s="41"/>
    </row>
    <row r="34" spans="1:2" x14ac:dyDescent="0.25">
      <c r="A34" s="245"/>
      <c r="B34" s="41"/>
    </row>
    <row r="35" spans="1:2" x14ac:dyDescent="0.25">
      <c r="A35" s="246" t="s">
        <v>376</v>
      </c>
      <c r="B35" s="41"/>
    </row>
    <row r="36" spans="1:2" x14ac:dyDescent="0.25">
      <c r="A36" s="245" t="s">
        <v>346</v>
      </c>
      <c r="B36" s="4">
        <v>1278888</v>
      </c>
    </row>
    <row r="37" spans="1:2" x14ac:dyDescent="0.25">
      <c r="A37" s="245" t="s">
        <v>347</v>
      </c>
      <c r="B37" s="4">
        <v>0</v>
      </c>
    </row>
    <row r="38" spans="1:2" x14ac:dyDescent="0.25">
      <c r="A38" s="245" t="s">
        <v>348</v>
      </c>
      <c r="B38" s="4">
        <v>732278</v>
      </c>
    </row>
    <row r="39" spans="1:2" x14ac:dyDescent="0.25">
      <c r="A39" s="245" t="s">
        <v>349</v>
      </c>
      <c r="B39" s="4">
        <v>0</v>
      </c>
    </row>
    <row r="40" spans="1:2" x14ac:dyDescent="0.25">
      <c r="A40" s="245" t="s">
        <v>350</v>
      </c>
      <c r="B40" s="4">
        <v>0</v>
      </c>
    </row>
    <row r="41" spans="1:2" x14ac:dyDescent="0.25">
      <c r="A41" s="247" t="s">
        <v>351</v>
      </c>
      <c r="B41" s="4">
        <v>2011166</v>
      </c>
    </row>
    <row r="42" spans="1:2" x14ac:dyDescent="0.25">
      <c r="A42" s="245" t="s">
        <v>352</v>
      </c>
      <c r="B42" s="4">
        <v>0</v>
      </c>
    </row>
    <row r="43" spans="1:2" x14ac:dyDescent="0.25">
      <c r="A43" s="247" t="s">
        <v>353</v>
      </c>
      <c r="B43" s="4">
        <v>607835</v>
      </c>
    </row>
    <row r="44" spans="1:2" x14ac:dyDescent="0.25">
      <c r="A44" s="245" t="s">
        <v>354</v>
      </c>
      <c r="B44" s="4">
        <v>607835</v>
      </c>
    </row>
    <row r="45" spans="1:2" x14ac:dyDescent="0.25">
      <c r="A45" s="245" t="s">
        <v>355</v>
      </c>
      <c r="B45" s="4">
        <v>0</v>
      </c>
    </row>
    <row r="46" spans="1:2" x14ac:dyDescent="0.25">
      <c r="A46" s="245" t="s">
        <v>356</v>
      </c>
      <c r="B46" s="4">
        <v>0</v>
      </c>
    </row>
    <row r="47" spans="1:2" x14ac:dyDescent="0.25">
      <c r="A47" s="245" t="s">
        <v>377</v>
      </c>
      <c r="B47" s="4">
        <v>0</v>
      </c>
    </row>
    <row r="48" spans="1:2" x14ac:dyDescent="0.25">
      <c r="A48" s="245" t="s">
        <v>357</v>
      </c>
      <c r="B48" s="4">
        <v>0</v>
      </c>
    </row>
    <row r="49" spans="1:2" x14ac:dyDescent="0.25">
      <c r="A49" s="247" t="s">
        <v>378</v>
      </c>
      <c r="B49" s="4"/>
    </row>
    <row r="50" spans="1:2" x14ac:dyDescent="0.25">
      <c r="A50" s="245" t="s">
        <v>359</v>
      </c>
      <c r="B50" s="4">
        <v>0</v>
      </c>
    </row>
    <row r="51" spans="1:2" x14ac:dyDescent="0.25">
      <c r="A51" s="247" t="s">
        <v>379</v>
      </c>
      <c r="B51" s="4"/>
    </row>
    <row r="52" spans="1:2" x14ac:dyDescent="0.25">
      <c r="A52" s="245" t="s">
        <v>4</v>
      </c>
      <c r="B52" s="4">
        <v>314408</v>
      </c>
    </row>
    <row r="53" spans="1:2" x14ac:dyDescent="0.25">
      <c r="A53" s="245" t="s">
        <v>361</v>
      </c>
      <c r="B53" s="4">
        <v>99979</v>
      </c>
    </row>
    <row r="54" spans="1:2" x14ac:dyDescent="0.25">
      <c r="A54" s="245" t="s">
        <v>362</v>
      </c>
      <c r="B54" s="4">
        <v>32131</v>
      </c>
    </row>
    <row r="55" spans="1:2" x14ac:dyDescent="0.25">
      <c r="A55" s="245" t="s">
        <v>380</v>
      </c>
      <c r="B55" s="4">
        <v>34550</v>
      </c>
    </row>
    <row r="56" spans="1:2" x14ac:dyDescent="0.25">
      <c r="A56" s="245" t="s">
        <v>364</v>
      </c>
      <c r="B56" s="4">
        <v>7171</v>
      </c>
    </row>
    <row r="57" spans="1:2" x14ac:dyDescent="0.25">
      <c r="A57" s="245" t="s">
        <v>365</v>
      </c>
      <c r="B57" s="4">
        <v>0</v>
      </c>
    </row>
    <row r="58" spans="1:2" x14ac:dyDescent="0.25">
      <c r="A58" s="245" t="s">
        <v>366</v>
      </c>
      <c r="B58" s="4">
        <v>0</v>
      </c>
    </row>
    <row r="59" spans="1:2" x14ac:dyDescent="0.25">
      <c r="A59" s="245" t="s">
        <v>367</v>
      </c>
      <c r="B59" s="4">
        <v>875052</v>
      </c>
    </row>
    <row r="60" spans="1:2" x14ac:dyDescent="0.25">
      <c r="A60" s="246" t="s">
        <v>381</v>
      </c>
      <c r="B60" s="4">
        <v>875052</v>
      </c>
    </row>
    <row r="61" spans="1:2" x14ac:dyDescent="0.25">
      <c r="A61" s="41"/>
      <c r="B61" s="41"/>
    </row>
    <row r="63" spans="1:2" x14ac:dyDescent="0.25">
      <c r="A63" s="4" t="s">
        <v>382</v>
      </c>
      <c r="B63">
        <f>SUM(B52,B56,B59)*'Unit Conversions'!A28/SUMPRODUCT('Min. of Petr. &amp; NG'!C193:C200,'Start Year Fuel Use Adjustments'!E18:E25)</f>
        <v>0.63128976865209085</v>
      </c>
    </row>
    <row r="65" spans="1:18" s="4" customFormat="1" x14ac:dyDescent="0.25">
      <c r="A65" s="242" t="s">
        <v>197</v>
      </c>
      <c r="B65" s="243"/>
      <c r="C65" s="243"/>
      <c r="D65" s="243"/>
      <c r="E65" s="243"/>
      <c r="F65" s="243"/>
      <c r="G65" s="243"/>
      <c r="H65" s="243"/>
      <c r="I65" s="243"/>
      <c r="J65" s="243"/>
      <c r="K65" s="243"/>
      <c r="L65" s="243"/>
      <c r="M65" s="243"/>
      <c r="N65" s="243"/>
      <c r="O65" s="243"/>
      <c r="P65" s="243"/>
      <c r="Q65" s="243"/>
      <c r="R65" s="243"/>
    </row>
    <row r="66" spans="1:18" ht="16.5" x14ac:dyDescent="0.25">
      <c r="A66" s="41" t="s">
        <v>383</v>
      </c>
      <c r="B66" s="41"/>
      <c r="C66" s="41"/>
      <c r="D66" s="41"/>
      <c r="E66" s="41"/>
      <c r="F66" s="41"/>
      <c r="G66" s="41"/>
      <c r="H66" s="41"/>
      <c r="I66" s="41"/>
      <c r="J66" s="41"/>
      <c r="K66" s="41"/>
      <c r="L66" s="41"/>
      <c r="M66" s="41"/>
    </row>
    <row r="67" spans="1:18" x14ac:dyDescent="0.25">
      <c r="A67" s="244">
        <v>2014</v>
      </c>
      <c r="B67" s="41"/>
      <c r="C67" s="41"/>
      <c r="D67" s="41"/>
      <c r="E67" s="41"/>
      <c r="F67" s="41"/>
      <c r="G67" s="41"/>
      <c r="H67" s="41"/>
      <c r="I67" s="41"/>
      <c r="J67" s="41"/>
      <c r="K67" s="41"/>
      <c r="L67" s="41"/>
      <c r="M67" s="41"/>
    </row>
    <row r="68" spans="1:18" x14ac:dyDescent="0.25">
      <c r="A68" s="245" t="s">
        <v>375</v>
      </c>
      <c r="B68" s="41"/>
      <c r="C68" s="41"/>
      <c r="D68" s="41"/>
      <c r="E68" s="41"/>
      <c r="F68" s="41"/>
      <c r="G68" s="41"/>
      <c r="H68" s="41"/>
      <c r="I68" s="41"/>
      <c r="J68" s="41"/>
      <c r="K68" s="41"/>
      <c r="L68" s="41"/>
      <c r="M68" s="41"/>
    </row>
    <row r="69" spans="1:18" ht="27" x14ac:dyDescent="0.25">
      <c r="A69" s="310" t="s">
        <v>384</v>
      </c>
      <c r="B69" s="311"/>
      <c r="C69" s="248" t="s">
        <v>385</v>
      </c>
      <c r="D69" s="249" t="s">
        <v>386</v>
      </c>
      <c r="E69" s="250" t="s">
        <v>387</v>
      </c>
      <c r="F69" s="250" t="s">
        <v>388</v>
      </c>
      <c r="G69" s="249" t="s">
        <v>389</v>
      </c>
      <c r="H69" s="250" t="s">
        <v>390</v>
      </c>
      <c r="I69" s="250" t="s">
        <v>391</v>
      </c>
      <c r="J69" s="250" t="s">
        <v>392</v>
      </c>
      <c r="K69" s="250" t="s">
        <v>393</v>
      </c>
      <c r="L69" s="250" t="s">
        <v>394</v>
      </c>
      <c r="M69" s="250" t="s">
        <v>395</v>
      </c>
    </row>
    <row r="70" spans="1:18" x14ac:dyDescent="0.25">
      <c r="A70" s="310" t="s">
        <v>396</v>
      </c>
      <c r="B70" s="311"/>
      <c r="C70" s="251">
        <v>37461</v>
      </c>
      <c r="D70" s="251">
        <v>3994</v>
      </c>
      <c r="E70" s="252">
        <v>0</v>
      </c>
      <c r="F70" s="251">
        <v>16145</v>
      </c>
      <c r="G70" s="252">
        <v>7662</v>
      </c>
      <c r="H70" s="251">
        <v>32325</v>
      </c>
      <c r="I70" s="252">
        <v>0</v>
      </c>
      <c r="J70" s="251">
        <v>11092</v>
      </c>
      <c r="K70" s="251">
        <v>7487</v>
      </c>
      <c r="L70" s="251">
        <v>94776</v>
      </c>
      <c r="M70" s="251">
        <v>11919</v>
      </c>
    </row>
    <row r="71" spans="1:18" x14ac:dyDescent="0.25">
      <c r="A71" s="310" t="s">
        <v>397</v>
      </c>
      <c r="B71" s="311"/>
      <c r="C71" s="252">
        <v>0</v>
      </c>
      <c r="D71" s="252">
        <v>0</v>
      </c>
      <c r="E71" s="252">
        <v>0</v>
      </c>
      <c r="F71" s="252">
        <v>0</v>
      </c>
      <c r="G71" s="252">
        <v>0</v>
      </c>
      <c r="H71" s="252">
        <v>0</v>
      </c>
      <c r="I71" s="252">
        <v>0</v>
      </c>
      <c r="J71" s="252">
        <v>0</v>
      </c>
      <c r="K71" s="252">
        <v>0</v>
      </c>
      <c r="L71" s="252">
        <v>0</v>
      </c>
      <c r="M71" s="252">
        <v>0</v>
      </c>
    </row>
    <row r="72" spans="1:18" x14ac:dyDescent="0.25">
      <c r="A72" s="310" t="s">
        <v>398</v>
      </c>
      <c r="B72" s="311"/>
      <c r="C72" s="251">
        <v>189435</v>
      </c>
      <c r="D72" s="252">
        <v>0</v>
      </c>
      <c r="E72" s="252">
        <v>0</v>
      </c>
      <c r="F72" s="251">
        <v>1034</v>
      </c>
      <c r="G72" s="252">
        <v>8313</v>
      </c>
      <c r="H72" s="251">
        <v>372</v>
      </c>
      <c r="I72" s="252">
        <v>0</v>
      </c>
      <c r="J72" s="252">
        <v>0</v>
      </c>
      <c r="K72" s="252">
        <v>30</v>
      </c>
      <c r="L72" s="251">
        <v>124</v>
      </c>
      <c r="M72" s="251">
        <v>902</v>
      </c>
    </row>
    <row r="73" spans="1:18" x14ac:dyDescent="0.25">
      <c r="A73" s="310" t="s">
        <v>399</v>
      </c>
      <c r="B73" s="311"/>
      <c r="C73" s="252">
        <v>0</v>
      </c>
      <c r="D73" s="252">
        <v>0</v>
      </c>
      <c r="E73" s="252">
        <v>0</v>
      </c>
      <c r="F73" s="253">
        <v>-7008</v>
      </c>
      <c r="G73" s="254">
        <v>-254</v>
      </c>
      <c r="H73" s="253">
        <v>-13582</v>
      </c>
      <c r="I73" s="252">
        <v>0</v>
      </c>
      <c r="J73" s="253">
        <v>-5520</v>
      </c>
      <c r="K73" s="253">
        <v>-15</v>
      </c>
      <c r="L73" s="253">
        <v>-25565</v>
      </c>
      <c r="M73" s="253">
        <v>-4762</v>
      </c>
    </row>
    <row r="74" spans="1:18" x14ac:dyDescent="0.25">
      <c r="A74" s="310" t="s">
        <v>400</v>
      </c>
      <c r="B74" s="311"/>
      <c r="C74" s="252">
        <v>0</v>
      </c>
      <c r="D74" s="252">
        <v>0</v>
      </c>
      <c r="E74" s="252">
        <v>0</v>
      </c>
      <c r="F74" s="252">
        <v>0</v>
      </c>
      <c r="G74" s="252">
        <v>0</v>
      </c>
      <c r="H74" s="252">
        <v>0</v>
      </c>
      <c r="I74" s="252">
        <v>0</v>
      </c>
      <c r="J74" s="252">
        <v>0</v>
      </c>
      <c r="K74" s="252">
        <v>0</v>
      </c>
      <c r="L74" s="254">
        <v>-13</v>
      </c>
      <c r="M74" s="253">
        <v>-1350</v>
      </c>
    </row>
    <row r="75" spans="1:18" x14ac:dyDescent="0.25">
      <c r="A75" s="310" t="s">
        <v>401</v>
      </c>
      <c r="B75" s="311"/>
      <c r="C75" s="252">
        <v>0</v>
      </c>
      <c r="D75" s="252">
        <v>0</v>
      </c>
      <c r="E75" s="252">
        <v>0</v>
      </c>
      <c r="F75" s="252">
        <v>0</v>
      </c>
      <c r="G75" s="252">
        <v>0</v>
      </c>
      <c r="H75" s="252">
        <v>0</v>
      </c>
      <c r="I75" s="252">
        <v>0</v>
      </c>
      <c r="J75" s="253">
        <v>-3905</v>
      </c>
      <c r="K75" s="252">
        <v>0</v>
      </c>
      <c r="L75" s="252">
        <v>0</v>
      </c>
      <c r="M75" s="252">
        <v>0</v>
      </c>
    </row>
    <row r="76" spans="1:18" x14ac:dyDescent="0.25">
      <c r="A76" s="310" t="s">
        <v>402</v>
      </c>
      <c r="B76" s="311"/>
      <c r="C76" s="251">
        <v>575</v>
      </c>
      <c r="D76" s="252">
        <v>0</v>
      </c>
      <c r="E76" s="252">
        <v>0</v>
      </c>
      <c r="F76" s="251">
        <v>388</v>
      </c>
      <c r="G76" s="254">
        <v>-336</v>
      </c>
      <c r="H76" s="253">
        <v>-40</v>
      </c>
      <c r="I76" s="252">
        <v>0</v>
      </c>
      <c r="J76" s="252">
        <v>67</v>
      </c>
      <c r="K76" s="253">
        <v>-39</v>
      </c>
      <c r="L76" s="252">
        <v>28</v>
      </c>
      <c r="M76" s="251">
        <v>33</v>
      </c>
    </row>
    <row r="77" spans="1:18" x14ac:dyDescent="0.25">
      <c r="A77" s="308" t="s">
        <v>403</v>
      </c>
      <c r="B77" s="309"/>
      <c r="C77" s="255">
        <v>227471</v>
      </c>
      <c r="D77" s="255">
        <v>3994</v>
      </c>
      <c r="E77" s="256">
        <v>0</v>
      </c>
      <c r="F77" s="255">
        <v>10559</v>
      </c>
      <c r="G77" s="255">
        <v>15385</v>
      </c>
      <c r="H77" s="255">
        <v>19075</v>
      </c>
      <c r="I77" s="256">
        <v>0</v>
      </c>
      <c r="J77" s="255">
        <v>1734</v>
      </c>
      <c r="K77" s="255">
        <v>7463</v>
      </c>
      <c r="L77" s="255">
        <v>69350</v>
      </c>
      <c r="M77" s="255">
        <v>6742</v>
      </c>
    </row>
    <row r="78" spans="1:18" x14ac:dyDescent="0.25">
      <c r="A78" s="310" t="s">
        <v>404</v>
      </c>
      <c r="B78" s="311"/>
      <c r="C78" s="252">
        <v>0</v>
      </c>
      <c r="D78" s="253">
        <v>-3994</v>
      </c>
      <c r="E78" s="251">
        <v>8128</v>
      </c>
      <c r="F78" s="251">
        <v>1246</v>
      </c>
      <c r="G78" s="252">
        <v>2178</v>
      </c>
      <c r="H78" s="252">
        <v>0</v>
      </c>
      <c r="I78" s="252">
        <v>0</v>
      </c>
      <c r="J78" s="252">
        <v>11</v>
      </c>
      <c r="K78" s="252">
        <v>72</v>
      </c>
      <c r="L78" s="252">
        <v>9</v>
      </c>
      <c r="M78" s="252">
        <v>0</v>
      </c>
    </row>
    <row r="79" spans="1:18" x14ac:dyDescent="0.25">
      <c r="A79" s="310" t="s">
        <v>405</v>
      </c>
      <c r="B79" s="311"/>
      <c r="C79" s="253">
        <v>-4229</v>
      </c>
      <c r="D79" s="252">
        <v>0</v>
      </c>
      <c r="E79" s="252">
        <v>0</v>
      </c>
      <c r="F79" s="253">
        <v>-867</v>
      </c>
      <c r="G79" s="252">
        <v>437</v>
      </c>
      <c r="H79" s="252">
        <v>0</v>
      </c>
      <c r="I79" s="252">
        <v>0</v>
      </c>
      <c r="J79" s="253">
        <v>-72</v>
      </c>
      <c r="K79" s="253">
        <v>-449</v>
      </c>
      <c r="L79" s="251">
        <v>423</v>
      </c>
      <c r="M79" s="253">
        <v>-781</v>
      </c>
    </row>
    <row r="80" spans="1:18" x14ac:dyDescent="0.25">
      <c r="A80" s="308" t="s">
        <v>406</v>
      </c>
      <c r="B80" s="309"/>
      <c r="C80" s="255">
        <v>223242</v>
      </c>
      <c r="D80" s="256">
        <v>0</v>
      </c>
      <c r="E80" s="255">
        <v>8128</v>
      </c>
      <c r="F80" s="255">
        <v>199</v>
      </c>
      <c r="G80" s="256">
        <v>3</v>
      </c>
      <c r="H80" s="256">
        <v>0</v>
      </c>
      <c r="I80" s="256">
        <v>0</v>
      </c>
      <c r="J80" s="256">
        <v>0</v>
      </c>
      <c r="K80" s="256">
        <v>0</v>
      </c>
      <c r="L80" s="255">
        <v>6668</v>
      </c>
      <c r="M80" s="255">
        <v>672</v>
      </c>
    </row>
    <row r="81" spans="1:13" x14ac:dyDescent="0.25">
      <c r="A81" s="310" t="s">
        <v>407</v>
      </c>
      <c r="B81" s="311"/>
      <c r="C81" s="252">
        <v>0</v>
      </c>
      <c r="D81" s="252">
        <v>0</v>
      </c>
      <c r="E81" s="252">
        <v>0</v>
      </c>
      <c r="F81" s="251">
        <v>199</v>
      </c>
      <c r="G81" s="252">
        <v>3</v>
      </c>
      <c r="H81" s="252">
        <v>0</v>
      </c>
      <c r="I81" s="252">
        <v>0</v>
      </c>
      <c r="J81" s="252">
        <v>0</v>
      </c>
      <c r="K81" s="252">
        <v>0</v>
      </c>
      <c r="L81" s="251">
        <v>6668</v>
      </c>
      <c r="M81" s="251">
        <v>672</v>
      </c>
    </row>
    <row r="82" spans="1:13" x14ac:dyDescent="0.25">
      <c r="A82" s="310" t="s">
        <v>408</v>
      </c>
      <c r="B82" s="311"/>
      <c r="C82" s="252">
        <v>0</v>
      </c>
      <c r="D82" s="252">
        <v>0</v>
      </c>
      <c r="E82" s="252">
        <v>0</v>
      </c>
      <c r="F82" s="252">
        <v>0</v>
      </c>
      <c r="G82" s="252">
        <v>0</v>
      </c>
      <c r="H82" s="252">
        <v>0</v>
      </c>
      <c r="I82" s="252">
        <v>0</v>
      </c>
      <c r="J82" s="252">
        <v>0</v>
      </c>
      <c r="K82" s="252">
        <v>0</v>
      </c>
      <c r="L82" s="252">
        <v>0</v>
      </c>
      <c r="M82" s="252">
        <v>0</v>
      </c>
    </row>
    <row r="83" spans="1:13" x14ac:dyDescent="0.25">
      <c r="A83" s="310" t="s">
        <v>409</v>
      </c>
      <c r="B83" s="311"/>
      <c r="C83" s="252">
        <v>0</v>
      </c>
      <c r="D83" s="252">
        <v>0</v>
      </c>
      <c r="E83" s="252">
        <v>0</v>
      </c>
      <c r="F83" s="252">
        <v>0</v>
      </c>
      <c r="G83" s="252">
        <v>0</v>
      </c>
      <c r="H83" s="252">
        <v>0</v>
      </c>
      <c r="I83" s="252">
        <v>0</v>
      </c>
      <c r="J83" s="252">
        <v>0</v>
      </c>
      <c r="K83" s="252">
        <v>0</v>
      </c>
      <c r="L83" s="252">
        <v>0</v>
      </c>
      <c r="M83" s="252">
        <v>0</v>
      </c>
    </row>
    <row r="84" spans="1:13" x14ac:dyDescent="0.25">
      <c r="A84" s="310" t="s">
        <v>410</v>
      </c>
      <c r="B84" s="311"/>
      <c r="C84" s="251">
        <v>223242</v>
      </c>
      <c r="D84" s="252">
        <v>0</v>
      </c>
      <c r="E84" s="251">
        <v>8128</v>
      </c>
      <c r="F84" s="252">
        <v>0</v>
      </c>
      <c r="G84" s="252">
        <v>0</v>
      </c>
      <c r="H84" s="252">
        <v>0</v>
      </c>
      <c r="I84" s="252">
        <v>0</v>
      </c>
      <c r="J84" s="252">
        <v>0</v>
      </c>
      <c r="K84" s="252">
        <v>0</v>
      </c>
      <c r="L84" s="252">
        <v>0</v>
      </c>
      <c r="M84" s="252">
        <v>0</v>
      </c>
    </row>
    <row r="85" spans="1:13" x14ac:dyDescent="0.25">
      <c r="A85" s="310" t="s">
        <v>411</v>
      </c>
      <c r="B85" s="311"/>
      <c r="C85" s="252">
        <v>0</v>
      </c>
      <c r="D85" s="252">
        <v>0</v>
      </c>
      <c r="E85" s="252">
        <v>0</v>
      </c>
      <c r="F85" s="252">
        <v>0</v>
      </c>
      <c r="G85" s="252">
        <v>0</v>
      </c>
      <c r="H85" s="252">
        <v>0</v>
      </c>
      <c r="I85" s="252">
        <v>0</v>
      </c>
      <c r="J85" s="252">
        <v>0</v>
      </c>
      <c r="K85" s="252">
        <v>0</v>
      </c>
      <c r="L85" s="252">
        <v>0</v>
      </c>
      <c r="M85" s="252">
        <v>0</v>
      </c>
    </row>
    <row r="86" spans="1:13" x14ac:dyDescent="0.25">
      <c r="A86" s="308" t="s">
        <v>412</v>
      </c>
      <c r="B86" s="309"/>
      <c r="C86" s="256">
        <v>0</v>
      </c>
      <c r="D86" s="256">
        <v>0</v>
      </c>
      <c r="E86" s="256">
        <v>0</v>
      </c>
      <c r="F86" s="256">
        <v>0</v>
      </c>
      <c r="G86" s="256">
        <v>0</v>
      </c>
      <c r="H86" s="256">
        <v>0</v>
      </c>
      <c r="I86" s="256">
        <v>0</v>
      </c>
      <c r="J86" s="256">
        <v>0</v>
      </c>
      <c r="K86" s="256">
        <v>0</v>
      </c>
      <c r="L86" s="256">
        <v>0</v>
      </c>
      <c r="M86" s="256">
        <v>0</v>
      </c>
    </row>
    <row r="87" spans="1:13" x14ac:dyDescent="0.25">
      <c r="A87" s="310" t="s">
        <v>413</v>
      </c>
      <c r="B87" s="311"/>
      <c r="C87" s="252">
        <v>0</v>
      </c>
      <c r="D87" s="252">
        <v>0</v>
      </c>
      <c r="E87" s="252">
        <v>0</v>
      </c>
      <c r="F87" s="252">
        <v>0</v>
      </c>
      <c r="G87" s="252">
        <v>0</v>
      </c>
      <c r="H87" s="252">
        <v>0</v>
      </c>
      <c r="I87" s="252">
        <v>0</v>
      </c>
      <c r="J87" s="252">
        <v>0</v>
      </c>
      <c r="K87" s="252">
        <v>0</v>
      </c>
      <c r="L87" s="252">
        <v>0</v>
      </c>
      <c r="M87" s="252">
        <v>0</v>
      </c>
    </row>
    <row r="88" spans="1:13" x14ac:dyDescent="0.25">
      <c r="A88" s="308" t="s">
        <v>414</v>
      </c>
      <c r="B88" s="309"/>
      <c r="C88" s="256">
        <v>0</v>
      </c>
      <c r="D88" s="256">
        <v>0</v>
      </c>
      <c r="E88" s="256">
        <v>0</v>
      </c>
      <c r="F88" s="255">
        <v>10739</v>
      </c>
      <c r="G88" s="255">
        <v>17997</v>
      </c>
      <c r="H88" s="255">
        <v>19075</v>
      </c>
      <c r="I88" s="256">
        <v>0</v>
      </c>
      <c r="J88" s="255">
        <v>1673</v>
      </c>
      <c r="K88" s="255">
        <v>7086</v>
      </c>
      <c r="L88" s="255">
        <v>63114</v>
      </c>
      <c r="M88" s="255">
        <v>5289</v>
      </c>
    </row>
    <row r="89" spans="1:13" x14ac:dyDescent="0.25">
      <c r="A89" s="310" t="s">
        <v>415</v>
      </c>
      <c r="B89" s="311"/>
      <c r="C89" s="252">
        <v>0</v>
      </c>
      <c r="D89" s="252">
        <v>0</v>
      </c>
      <c r="E89" s="252">
        <v>0</v>
      </c>
      <c r="F89" s="251">
        <v>2970</v>
      </c>
      <c r="G89" s="252">
        <v>183</v>
      </c>
      <c r="H89" s="252">
        <v>0</v>
      </c>
      <c r="I89" s="252">
        <v>0</v>
      </c>
      <c r="J89" s="252">
        <v>0</v>
      </c>
      <c r="K89" s="252">
        <v>0</v>
      </c>
      <c r="L89" s="251">
        <v>3415</v>
      </c>
      <c r="M89" s="251">
        <v>3000</v>
      </c>
    </row>
    <row r="90" spans="1:13" x14ac:dyDescent="0.25">
      <c r="A90" s="310" t="s">
        <v>416</v>
      </c>
      <c r="B90" s="311"/>
      <c r="C90" s="252">
        <v>0</v>
      </c>
      <c r="D90" s="252">
        <v>0</v>
      </c>
      <c r="E90" s="252">
        <v>0</v>
      </c>
      <c r="F90" s="252">
        <v>0</v>
      </c>
      <c r="G90" s="252">
        <v>165</v>
      </c>
      <c r="H90" s="251">
        <v>19075</v>
      </c>
      <c r="I90" s="252">
        <v>0</v>
      </c>
      <c r="J90" s="251">
        <v>1673</v>
      </c>
      <c r="K90" s="252">
        <v>0</v>
      </c>
      <c r="L90" s="251">
        <v>50353</v>
      </c>
      <c r="M90" s="251">
        <v>374</v>
      </c>
    </row>
    <row r="91" spans="1:13" x14ac:dyDescent="0.25">
      <c r="A91" s="310" t="s">
        <v>417</v>
      </c>
      <c r="B91" s="311"/>
      <c r="C91" s="252">
        <v>0</v>
      </c>
      <c r="D91" s="252">
        <v>0</v>
      </c>
      <c r="E91" s="252">
        <v>0</v>
      </c>
      <c r="F91" s="252">
        <v>0</v>
      </c>
      <c r="G91" s="251">
        <v>16040</v>
      </c>
      <c r="H91" s="252">
        <v>0</v>
      </c>
      <c r="I91" s="252">
        <v>0</v>
      </c>
      <c r="J91" s="252">
        <v>0</v>
      </c>
      <c r="K91" s="251">
        <v>6917</v>
      </c>
      <c r="L91" s="252">
        <v>0</v>
      </c>
      <c r="M91" s="252">
        <v>0</v>
      </c>
    </row>
    <row r="92" spans="1:13" x14ac:dyDescent="0.25">
      <c r="A92" s="310" t="s">
        <v>418</v>
      </c>
      <c r="B92" s="311"/>
      <c r="C92" s="252">
        <v>0</v>
      </c>
      <c r="D92" s="252">
        <v>0</v>
      </c>
      <c r="E92" s="252">
        <v>0</v>
      </c>
      <c r="F92" s="252">
        <v>0</v>
      </c>
      <c r="G92" s="252">
        <v>1051</v>
      </c>
      <c r="H92" s="252">
        <v>0</v>
      </c>
      <c r="I92" s="252">
        <v>0</v>
      </c>
      <c r="J92" s="252">
        <v>0</v>
      </c>
      <c r="K92" s="252">
        <v>60</v>
      </c>
      <c r="L92" s="252">
        <v>0</v>
      </c>
      <c r="M92" s="252">
        <v>0</v>
      </c>
    </row>
    <row r="93" spans="1:13" x14ac:dyDescent="0.25">
      <c r="A93" s="310" t="s">
        <v>419</v>
      </c>
      <c r="B93" s="311"/>
      <c r="C93" s="252">
        <v>0</v>
      </c>
      <c r="D93" s="252">
        <v>0</v>
      </c>
      <c r="E93" s="252">
        <v>0</v>
      </c>
      <c r="F93" s="252">
        <v>0</v>
      </c>
      <c r="G93" s="252">
        <v>6</v>
      </c>
      <c r="H93" s="252">
        <v>0</v>
      </c>
      <c r="I93" s="252">
        <v>0</v>
      </c>
      <c r="J93" s="252">
        <v>0</v>
      </c>
      <c r="K93" s="252">
        <v>0</v>
      </c>
      <c r="L93" s="251">
        <v>9346</v>
      </c>
      <c r="M93" s="251">
        <v>171</v>
      </c>
    </row>
    <row r="94" spans="1:13" x14ac:dyDescent="0.25">
      <c r="A94" s="310" t="s">
        <v>420</v>
      </c>
      <c r="B94" s="311"/>
      <c r="C94" s="252">
        <v>0</v>
      </c>
      <c r="D94" s="252">
        <v>0</v>
      </c>
      <c r="E94" s="252">
        <v>0</v>
      </c>
      <c r="F94" s="252">
        <v>0</v>
      </c>
      <c r="G94" s="252">
        <v>0</v>
      </c>
      <c r="H94" s="252">
        <v>0</v>
      </c>
      <c r="I94" s="252">
        <v>0</v>
      </c>
      <c r="J94" s="252">
        <v>0</v>
      </c>
      <c r="K94" s="252">
        <v>0</v>
      </c>
      <c r="L94" s="252">
        <v>0</v>
      </c>
      <c r="M94" s="252">
        <v>0</v>
      </c>
    </row>
    <row r="95" spans="1:13" x14ac:dyDescent="0.25">
      <c r="A95" s="310" t="s">
        <v>421</v>
      </c>
      <c r="B95" s="311"/>
      <c r="C95" s="252">
        <v>0</v>
      </c>
      <c r="D95" s="252">
        <v>0</v>
      </c>
      <c r="E95" s="252">
        <v>0</v>
      </c>
      <c r="F95" s="252">
        <v>0</v>
      </c>
      <c r="G95" s="252">
        <v>552</v>
      </c>
      <c r="H95" s="252">
        <v>0</v>
      </c>
      <c r="I95" s="252">
        <v>0</v>
      </c>
      <c r="J95" s="252">
        <v>0</v>
      </c>
      <c r="K95" s="251">
        <v>109</v>
      </c>
      <c r="L95" s="252">
        <v>0</v>
      </c>
      <c r="M95" s="251">
        <v>1349</v>
      </c>
    </row>
    <row r="96" spans="1:13" x14ac:dyDescent="0.25">
      <c r="A96" s="310" t="s">
        <v>422</v>
      </c>
      <c r="B96" s="311"/>
      <c r="C96" s="252">
        <v>0</v>
      </c>
      <c r="D96" s="252">
        <v>0</v>
      </c>
      <c r="E96" s="252">
        <v>0</v>
      </c>
      <c r="F96" s="251">
        <v>7769</v>
      </c>
      <c r="G96" s="252">
        <v>0</v>
      </c>
      <c r="H96" s="252">
        <v>0</v>
      </c>
      <c r="I96" s="252">
        <v>0</v>
      </c>
      <c r="J96" s="252">
        <v>0</v>
      </c>
      <c r="K96" s="252">
        <v>0</v>
      </c>
      <c r="L96" s="252">
        <v>0</v>
      </c>
      <c r="M96" s="251">
        <v>395</v>
      </c>
    </row>
    <row r="97" spans="1:18" x14ac:dyDescent="0.25">
      <c r="A97" s="312" t="s">
        <v>423</v>
      </c>
      <c r="B97" s="313"/>
      <c r="C97" s="257">
        <v>0</v>
      </c>
      <c r="D97" s="257">
        <v>0</v>
      </c>
      <c r="E97" s="257">
        <v>0</v>
      </c>
      <c r="F97" s="258">
        <v>7769</v>
      </c>
      <c r="G97" s="257">
        <v>0</v>
      </c>
      <c r="H97" s="257">
        <v>0</v>
      </c>
      <c r="I97" s="257">
        <v>0</v>
      </c>
      <c r="J97" s="257">
        <v>0</v>
      </c>
      <c r="K97" s="257">
        <v>0</v>
      </c>
      <c r="L97" s="257">
        <v>0</v>
      </c>
      <c r="M97" s="258">
        <v>395</v>
      </c>
    </row>
    <row r="99" spans="1:18" x14ac:dyDescent="0.25">
      <c r="A99" t="s">
        <v>447</v>
      </c>
      <c r="B99">
        <f>(SUM(F89,F96)*'Unit Conversions'!B11+SUM('IEA 2014 Actual'!G89,'IEA 2014 Actual'!G95)*'Unit Conversions'!B5+'IEA 2014 Actual'!K95*'Unit Conversions'!B9+SUM('IEA 2014 Actual'!L89,'IEA 2014 Actual'!L93)*'Unit Conversions'!B12+SUM('IEA 2014 Actual'!M89,'IEA 2014 Actual'!M93,'IEA 2014 Actual'!M95,'IEA 2014 Actual'!M96)*'Unit Conversions'!B13)*10^3*BTU_per_TOE/SUMPRODUCT('Min. of Petr. &amp; NG'!B193:B200,'Start Year Fuel Use Adjustments'!E34:E41)</f>
        <v>0.445588204624216</v>
      </c>
    </row>
    <row r="101" spans="1:18" s="4" customFormat="1" x14ac:dyDescent="0.25">
      <c r="A101" s="242" t="s">
        <v>9</v>
      </c>
      <c r="B101" s="243"/>
      <c r="C101" s="243"/>
      <c r="D101" s="243"/>
      <c r="E101" s="243"/>
      <c r="F101" s="243"/>
      <c r="G101" s="243"/>
      <c r="H101" s="243"/>
      <c r="I101" s="243"/>
      <c r="J101" s="243"/>
      <c r="K101" s="243"/>
      <c r="L101" s="243"/>
      <c r="M101" s="243"/>
      <c r="N101" s="243"/>
      <c r="O101" s="243"/>
      <c r="P101" s="243"/>
      <c r="Q101" s="243"/>
      <c r="R101" s="243"/>
    </row>
    <row r="102" spans="1:18" x14ac:dyDescent="0.25">
      <c r="A102" s="122" t="s">
        <v>424</v>
      </c>
      <c r="B102" s="41"/>
      <c r="C102" s="41"/>
    </row>
    <row r="103" spans="1:18" x14ac:dyDescent="0.25">
      <c r="A103" s="249"/>
      <c r="B103" s="250" t="s">
        <v>425</v>
      </c>
      <c r="C103" s="250" t="s">
        <v>426</v>
      </c>
    </row>
    <row r="104" spans="1:18" x14ac:dyDescent="0.25">
      <c r="A104" s="259" t="s">
        <v>427</v>
      </c>
      <c r="B104" s="260" t="s">
        <v>428</v>
      </c>
      <c r="C104" s="260" t="s">
        <v>429</v>
      </c>
    </row>
    <row r="105" spans="1:18" x14ac:dyDescent="0.25">
      <c r="A105" s="250" t="s">
        <v>430</v>
      </c>
      <c r="B105" s="251">
        <v>963692</v>
      </c>
      <c r="C105" s="252">
        <v>0</v>
      </c>
    </row>
    <row r="106" spans="1:18" x14ac:dyDescent="0.25">
      <c r="A106" s="250" t="s">
        <v>431</v>
      </c>
      <c r="B106" s="251">
        <v>22865</v>
      </c>
      <c r="C106" s="252">
        <v>0</v>
      </c>
    </row>
    <row r="107" spans="1:18" x14ac:dyDescent="0.25">
      <c r="A107" s="250" t="s">
        <v>432</v>
      </c>
      <c r="B107" s="251">
        <v>59982</v>
      </c>
      <c r="C107" s="252">
        <v>0</v>
      </c>
    </row>
    <row r="108" spans="1:18" x14ac:dyDescent="0.25">
      <c r="A108" s="250" t="s">
        <v>433</v>
      </c>
      <c r="B108" s="251">
        <v>23908</v>
      </c>
      <c r="C108" s="252">
        <v>0</v>
      </c>
    </row>
    <row r="109" spans="1:18" x14ac:dyDescent="0.25">
      <c r="A109" s="250" t="s">
        <v>434</v>
      </c>
      <c r="B109" s="251">
        <v>1536</v>
      </c>
      <c r="C109" s="252">
        <v>0</v>
      </c>
    </row>
    <row r="110" spans="1:18" x14ac:dyDescent="0.25">
      <c r="A110" s="250" t="s">
        <v>435</v>
      </c>
      <c r="B110" s="251">
        <v>36102</v>
      </c>
      <c r="C110" s="252">
        <v>0</v>
      </c>
    </row>
    <row r="111" spans="1:18" x14ac:dyDescent="0.25">
      <c r="A111" s="250" t="s">
        <v>436</v>
      </c>
      <c r="B111" s="251">
        <v>143342</v>
      </c>
      <c r="C111" s="252">
        <v>0</v>
      </c>
    </row>
    <row r="112" spans="1:18" x14ac:dyDescent="0.25">
      <c r="A112" s="250" t="s">
        <v>437</v>
      </c>
      <c r="B112" s="252">
        <v>0</v>
      </c>
      <c r="C112" s="252">
        <v>0</v>
      </c>
    </row>
    <row r="113" spans="1:3" x14ac:dyDescent="0.25">
      <c r="A113" s="250" t="s">
        <v>438</v>
      </c>
      <c r="B113" s="251">
        <v>4909</v>
      </c>
      <c r="C113" s="252">
        <v>0</v>
      </c>
    </row>
    <row r="114" spans="1:3" x14ac:dyDescent="0.25">
      <c r="A114" s="250" t="s">
        <v>439</v>
      </c>
      <c r="B114" s="252">
        <v>0</v>
      </c>
      <c r="C114" s="252">
        <v>0</v>
      </c>
    </row>
    <row r="115" spans="1:3" x14ac:dyDescent="0.25">
      <c r="A115" s="250" t="s">
        <v>440</v>
      </c>
      <c r="B115" s="251">
        <v>37346</v>
      </c>
      <c r="C115" s="252">
        <v>0</v>
      </c>
    </row>
    <row r="116" spans="1:3" x14ac:dyDescent="0.25">
      <c r="A116" s="250" t="s">
        <v>441</v>
      </c>
      <c r="B116" s="252">
        <v>0</v>
      </c>
      <c r="C116" s="252">
        <v>0</v>
      </c>
    </row>
    <row r="117" spans="1:3" x14ac:dyDescent="0.25">
      <c r="A117" s="250" t="s">
        <v>442</v>
      </c>
      <c r="B117" s="252">
        <v>0</v>
      </c>
      <c r="C117" s="252">
        <v>0</v>
      </c>
    </row>
    <row r="118" spans="1:3" x14ac:dyDescent="0.25">
      <c r="A118" s="261" t="s">
        <v>443</v>
      </c>
      <c r="B118" s="255">
        <v>1293682</v>
      </c>
      <c r="C118" s="256">
        <v>0</v>
      </c>
    </row>
    <row r="119" spans="1:3" x14ac:dyDescent="0.25">
      <c r="A119" s="250" t="s">
        <v>398</v>
      </c>
      <c r="B119" s="251">
        <v>5008</v>
      </c>
      <c r="C119" s="252">
        <v>0</v>
      </c>
    </row>
    <row r="120" spans="1:3" x14ac:dyDescent="0.25">
      <c r="A120" s="250" t="s">
        <v>399</v>
      </c>
      <c r="B120" s="253">
        <v>-4433</v>
      </c>
      <c r="C120" s="252">
        <v>0</v>
      </c>
    </row>
    <row r="121" spans="1:3" x14ac:dyDescent="0.25">
      <c r="A121" s="261" t="s">
        <v>403</v>
      </c>
      <c r="B121" s="255">
        <v>1294257</v>
      </c>
      <c r="C121" s="256">
        <v>0</v>
      </c>
    </row>
    <row r="122" spans="1:3" x14ac:dyDescent="0.25">
      <c r="A122" s="250" t="s">
        <v>405</v>
      </c>
      <c r="B122" s="252">
        <v>0</v>
      </c>
      <c r="C122" s="252">
        <v>0</v>
      </c>
    </row>
    <row r="123" spans="1:3" x14ac:dyDescent="0.25">
      <c r="A123" s="261" t="s">
        <v>444</v>
      </c>
      <c r="B123" s="256">
        <v>0</v>
      </c>
      <c r="C123" s="256">
        <v>0</v>
      </c>
    </row>
    <row r="124" spans="1:3" x14ac:dyDescent="0.25">
      <c r="A124" s="250" t="s">
        <v>407</v>
      </c>
      <c r="B124" s="252">
        <v>0</v>
      </c>
      <c r="C124" s="252">
        <v>0</v>
      </c>
    </row>
    <row r="125" spans="1:3" x14ac:dyDescent="0.25">
      <c r="A125" s="250" t="s">
        <v>445</v>
      </c>
      <c r="B125" s="252">
        <v>0</v>
      </c>
      <c r="C125" s="252">
        <v>0</v>
      </c>
    </row>
    <row r="126" spans="1:3" x14ac:dyDescent="0.25">
      <c r="A126" s="261" t="s">
        <v>446</v>
      </c>
      <c r="B126" s="255">
        <v>96151</v>
      </c>
      <c r="C126" s="256">
        <v>0</v>
      </c>
    </row>
    <row r="127" spans="1:3" x14ac:dyDescent="0.25">
      <c r="A127" s="250" t="s">
        <v>413</v>
      </c>
      <c r="B127" s="251">
        <v>240104</v>
      </c>
      <c r="C127" s="252">
        <v>0</v>
      </c>
    </row>
    <row r="128" spans="1:3" x14ac:dyDescent="0.25">
      <c r="A128" s="261" t="s">
        <v>414</v>
      </c>
      <c r="B128" s="255">
        <v>958002</v>
      </c>
      <c r="C128" s="256">
        <v>0</v>
      </c>
    </row>
    <row r="129" spans="1:3" x14ac:dyDescent="0.25">
      <c r="A129" s="250" t="s">
        <v>415</v>
      </c>
      <c r="B129" s="251">
        <v>413946</v>
      </c>
      <c r="C129" s="252">
        <v>0</v>
      </c>
    </row>
    <row r="130" spans="1:3" x14ac:dyDescent="0.25">
      <c r="A130" s="250" t="s">
        <v>416</v>
      </c>
      <c r="B130" s="251">
        <v>16177</v>
      </c>
      <c r="C130" s="252">
        <v>0</v>
      </c>
    </row>
    <row r="131" spans="1:3" x14ac:dyDescent="0.25">
      <c r="A131" s="250" t="s">
        <v>417</v>
      </c>
      <c r="B131" s="251">
        <v>222032</v>
      </c>
      <c r="C131" s="252">
        <v>0</v>
      </c>
    </row>
    <row r="132" spans="1:3" x14ac:dyDescent="0.25">
      <c r="A132" s="250" t="s">
        <v>418</v>
      </c>
      <c r="B132" s="251">
        <v>83018</v>
      </c>
      <c r="C132" s="252">
        <v>0</v>
      </c>
    </row>
    <row r="133" spans="1:3" x14ac:dyDescent="0.25">
      <c r="A133" s="250" t="s">
        <v>419</v>
      </c>
      <c r="B133" s="251">
        <v>168913</v>
      </c>
      <c r="C133" s="252">
        <v>0</v>
      </c>
    </row>
    <row r="134" spans="1:3" x14ac:dyDescent="0.25">
      <c r="A134" s="250" t="s">
        <v>420</v>
      </c>
      <c r="B134" s="252">
        <v>0</v>
      </c>
      <c r="C134" s="252">
        <v>0</v>
      </c>
    </row>
    <row r="135" spans="1:3" x14ac:dyDescent="0.25">
      <c r="A135" s="250" t="s">
        <v>421</v>
      </c>
      <c r="B135" s="251">
        <v>53916</v>
      </c>
      <c r="C135" s="252">
        <v>0</v>
      </c>
    </row>
    <row r="137" spans="1:3" x14ac:dyDescent="0.25">
      <c r="A137" s="262" t="s">
        <v>448</v>
      </c>
      <c r="B137" s="262">
        <f>SUM(B129,B133,B135)*'Unit Conversions'!A26*10^3/SUMPRODUCT('Start Year Fuel Use Adjustments'!C2:C9,'Annual Survey of Industries'!L29:L36)</f>
        <v>1.7594226606590169</v>
      </c>
    </row>
  </sheetData>
  <mergeCells count="29">
    <mergeCell ref="A93:B93"/>
    <mergeCell ref="A94:B94"/>
    <mergeCell ref="A95:B95"/>
    <mergeCell ref="A96:B96"/>
    <mergeCell ref="A97:B97"/>
    <mergeCell ref="A92:B92"/>
    <mergeCell ref="A81:B81"/>
    <mergeCell ref="A82:B82"/>
    <mergeCell ref="A83:B83"/>
    <mergeCell ref="A84:B84"/>
    <mergeCell ref="A85:B85"/>
    <mergeCell ref="A86:B86"/>
    <mergeCell ref="A87:B87"/>
    <mergeCell ref="A88:B88"/>
    <mergeCell ref="A89:B89"/>
    <mergeCell ref="A90:B90"/>
    <mergeCell ref="A91:B91"/>
    <mergeCell ref="A80:B80"/>
    <mergeCell ref="A69:B69"/>
    <mergeCell ref="A70:B70"/>
    <mergeCell ref="A71:B71"/>
    <mergeCell ref="A72:B72"/>
    <mergeCell ref="A73:B73"/>
    <mergeCell ref="A74:B74"/>
    <mergeCell ref="A75:B75"/>
    <mergeCell ref="A76:B76"/>
    <mergeCell ref="A77:B77"/>
    <mergeCell ref="A78:B78"/>
    <mergeCell ref="A79:B79"/>
  </mergeCell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heetViews>
  <sheetFormatPr defaultRowHeight="15" x14ac:dyDescent="0.25"/>
  <cols>
    <col min="1" max="1" width="34.5703125" customWidth="1"/>
    <col min="2" max="2" width="15" customWidth="1"/>
    <col min="3" max="3" width="18.28515625" customWidth="1"/>
    <col min="4" max="4" width="75" customWidth="1"/>
  </cols>
  <sheetData>
    <row r="1" spans="1:4" x14ac:dyDescent="0.25">
      <c r="A1" s="315" t="s">
        <v>467</v>
      </c>
      <c r="B1" s="315"/>
      <c r="C1" s="315"/>
      <c r="D1" s="316"/>
    </row>
    <row r="2" spans="1:4" x14ac:dyDescent="0.25">
      <c r="A2" s="3"/>
      <c r="B2" s="3" t="s">
        <v>468</v>
      </c>
      <c r="C2" s="3" t="s">
        <v>343</v>
      </c>
      <c r="D2" s="3" t="s">
        <v>288</v>
      </c>
    </row>
    <row r="3" spans="1:4" x14ac:dyDescent="0.25">
      <c r="A3" s="4" t="s">
        <v>469</v>
      </c>
      <c r="B3" s="4">
        <v>98.49</v>
      </c>
      <c r="C3" s="4" t="s">
        <v>470</v>
      </c>
      <c r="D3" t="s">
        <v>655</v>
      </c>
    </row>
    <row r="4" spans="1:4" ht="60" x14ac:dyDescent="0.25">
      <c r="A4" s="4" t="s">
        <v>471</v>
      </c>
      <c r="B4" s="133">
        <f>'GREET1 Fuel_Specs'!D81</f>
        <v>15774000</v>
      </c>
      <c r="C4" s="4" t="s">
        <v>472</v>
      </c>
      <c r="D4" s="6" t="s">
        <v>654</v>
      </c>
    </row>
    <row r="5" spans="1:4" x14ac:dyDescent="0.25">
      <c r="A5" s="4" t="s">
        <v>471</v>
      </c>
      <c r="B5" s="133">
        <f>B4*'GREET1 Fuel_Specs'!F132</f>
        <v>14309932.088760002</v>
      </c>
      <c r="C5" s="4" t="s">
        <v>473</v>
      </c>
      <c r="D5" t="s">
        <v>656</v>
      </c>
    </row>
    <row r="6" spans="1:4" x14ac:dyDescent="0.25">
      <c r="A6" s="4" t="s">
        <v>474</v>
      </c>
      <c r="B6" s="133">
        <f>B3*B5*10^6</f>
        <v>1409385211421972.5</v>
      </c>
      <c r="C6" s="4" t="s">
        <v>475</v>
      </c>
      <c r="D6" t="s">
        <v>657</v>
      </c>
    </row>
    <row r="8" spans="1:4" x14ac:dyDescent="0.25">
      <c r="A8" t="s">
        <v>658</v>
      </c>
    </row>
    <row r="9" spans="1:4" x14ac:dyDescent="0.25">
      <c r="A9" t="s">
        <v>659</v>
      </c>
    </row>
    <row r="10" spans="1:4" x14ac:dyDescent="0.25">
      <c r="A10" t="s">
        <v>660</v>
      </c>
    </row>
    <row r="11" spans="1:4" x14ac:dyDescent="0.25">
      <c r="A11" t="s">
        <v>661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51"/>
  <sheetViews>
    <sheetView topLeftCell="A106" zoomScale="90" zoomScaleNormal="90" workbookViewId="0">
      <selection activeCell="D81" sqref="D81"/>
    </sheetView>
  </sheetViews>
  <sheetFormatPr defaultColWidth="9.140625" defaultRowHeight="15" x14ac:dyDescent="0.25"/>
  <cols>
    <col min="1" max="1" width="33.140625" style="318" customWidth="1"/>
    <col min="2" max="2" width="13.42578125" style="318" bestFit="1" customWidth="1"/>
    <col min="3" max="3" width="11.5703125" style="318" customWidth="1"/>
    <col min="4" max="4" width="12.85546875" style="318" bestFit="1" customWidth="1"/>
    <col min="5" max="5" width="10.42578125" style="318" bestFit="1" customWidth="1"/>
    <col min="6" max="6" width="11.28515625" style="318" customWidth="1"/>
    <col min="7" max="7" width="13.42578125" style="318" customWidth="1"/>
    <col min="8" max="8" width="12.7109375" style="318" bestFit="1" customWidth="1"/>
    <col min="9" max="9" width="9.7109375" style="318" bestFit="1" customWidth="1"/>
    <col min="10" max="10" width="9.140625" style="318"/>
    <col min="11" max="11" width="10.42578125" style="318" customWidth="1"/>
    <col min="12" max="12" width="12.42578125" style="318" bestFit="1" customWidth="1"/>
    <col min="13" max="14" width="9.140625" style="318"/>
    <col min="15" max="15" width="12.85546875" style="318" bestFit="1" customWidth="1"/>
    <col min="16" max="18" width="9.140625" style="318"/>
    <col min="19" max="19" width="10.42578125" style="318" customWidth="1"/>
    <col min="20" max="22" width="9.140625" style="318"/>
    <col min="23" max="23" width="10.7109375" style="318" customWidth="1"/>
    <col min="24" max="16384" width="9.140625" style="318"/>
  </cols>
  <sheetData>
    <row r="1" spans="1:23" ht="15.75" x14ac:dyDescent="0.25">
      <c r="A1" s="317" t="s">
        <v>476</v>
      </c>
    </row>
    <row r="2" spans="1:23" x14ac:dyDescent="0.25">
      <c r="A2" s="319" t="s">
        <v>477</v>
      </c>
    </row>
    <row r="3" spans="1:23" ht="12.75" customHeight="1" x14ac:dyDescent="0.25">
      <c r="A3" s="320" t="s">
        <v>3</v>
      </c>
      <c r="B3" s="321" t="s">
        <v>478</v>
      </c>
      <c r="C3" s="322"/>
      <c r="D3" s="322"/>
      <c r="E3" s="323" t="s">
        <v>479</v>
      </c>
      <c r="F3" s="323" t="s">
        <v>480</v>
      </c>
      <c r="G3" s="323" t="s">
        <v>481</v>
      </c>
      <c r="H3" s="324" t="s">
        <v>481</v>
      </c>
      <c r="I3" s="325"/>
    </row>
    <row r="4" spans="1:23" ht="26.25" x14ac:dyDescent="0.25">
      <c r="A4" s="326"/>
      <c r="B4" s="327" t="s">
        <v>482</v>
      </c>
      <c r="C4" s="328" t="s">
        <v>483</v>
      </c>
      <c r="D4" s="328" t="s">
        <v>484</v>
      </c>
      <c r="E4" s="328"/>
      <c r="F4" s="328" t="s">
        <v>485</v>
      </c>
      <c r="G4" s="328" t="s">
        <v>486</v>
      </c>
      <c r="H4" s="329" t="s">
        <v>487</v>
      </c>
      <c r="I4" s="330" t="s">
        <v>488</v>
      </c>
    </row>
    <row r="5" spans="1:23" x14ac:dyDescent="0.25">
      <c r="A5" s="331" t="s">
        <v>489</v>
      </c>
      <c r="B5" s="332">
        <v>1</v>
      </c>
      <c r="C5" s="333" t="s">
        <v>490</v>
      </c>
      <c r="D5" s="333"/>
      <c r="E5" s="334"/>
      <c r="F5" s="334"/>
      <c r="G5" s="334"/>
      <c r="H5" s="335"/>
      <c r="I5" s="336"/>
    </row>
    <row r="6" spans="1:23" x14ac:dyDescent="0.25">
      <c r="A6" s="337" t="s">
        <v>491</v>
      </c>
      <c r="B6" s="338" t="s">
        <v>492</v>
      </c>
      <c r="C6" s="339" t="s">
        <v>492</v>
      </c>
      <c r="D6" s="339" t="s">
        <v>492</v>
      </c>
      <c r="E6" s="339" t="s">
        <v>493</v>
      </c>
      <c r="F6" s="340"/>
      <c r="G6" s="340"/>
      <c r="H6" s="341"/>
      <c r="I6" s="342"/>
      <c r="P6" s="343"/>
      <c r="R6" s="343"/>
      <c r="T6" s="343"/>
      <c r="V6" s="343"/>
    </row>
    <row r="7" spans="1:23" x14ac:dyDescent="0.25">
      <c r="A7" s="344" t="s">
        <v>494</v>
      </c>
      <c r="B7" s="345">
        <v>129670</v>
      </c>
      <c r="C7" s="346">
        <v>129670</v>
      </c>
      <c r="D7" s="346">
        <v>138350</v>
      </c>
      <c r="E7" s="346">
        <v>3205</v>
      </c>
      <c r="F7" s="347">
        <v>0.85299999999999998</v>
      </c>
      <c r="G7" s="348">
        <v>16000</v>
      </c>
      <c r="H7" s="349">
        <v>1.6E-2</v>
      </c>
      <c r="I7" s="350">
        <v>0.93726057101554028</v>
      </c>
      <c r="P7" s="343"/>
      <c r="Q7" s="343"/>
      <c r="R7" s="343"/>
      <c r="S7" s="343"/>
      <c r="T7" s="343"/>
      <c r="U7" s="343"/>
      <c r="V7" s="351"/>
      <c r="W7" s="351"/>
    </row>
    <row r="8" spans="1:23" x14ac:dyDescent="0.25">
      <c r="A8" s="344" t="s">
        <v>495</v>
      </c>
      <c r="B8" s="345">
        <v>135084.91292306196</v>
      </c>
      <c r="C8" s="352">
        <v>135084.91292306196</v>
      </c>
      <c r="D8" s="352">
        <v>144475.84269846199</v>
      </c>
      <c r="E8" s="352">
        <v>3266</v>
      </c>
      <c r="F8" s="353">
        <v>0.85562068501529054</v>
      </c>
      <c r="G8" s="348">
        <v>1800</v>
      </c>
      <c r="H8" s="349">
        <v>1.8E-3</v>
      </c>
      <c r="I8" s="350">
        <v>0.93500000000000005</v>
      </c>
      <c r="P8" s="343"/>
      <c r="Q8" s="343"/>
      <c r="R8" s="343"/>
      <c r="S8" s="343"/>
      <c r="T8" s="343"/>
      <c r="U8" s="343"/>
      <c r="V8" s="351"/>
      <c r="W8" s="351"/>
    </row>
    <row r="9" spans="1:23" x14ac:dyDescent="0.25">
      <c r="A9" s="344" t="s">
        <v>496</v>
      </c>
      <c r="B9" s="345">
        <v>152370.90134048002</v>
      </c>
      <c r="C9" s="352">
        <v>152370.90134048002</v>
      </c>
      <c r="D9" s="352">
        <v>162963.53084543315</v>
      </c>
      <c r="E9" s="352">
        <v>3839.6821254480283</v>
      </c>
      <c r="F9" s="353">
        <v>0.83</v>
      </c>
      <c r="G9" s="348">
        <v>48000</v>
      </c>
      <c r="H9" s="349">
        <v>4.8000000000000001E-2</v>
      </c>
      <c r="I9" s="350">
        <v>0.93500000000000016</v>
      </c>
      <c r="P9" s="343"/>
      <c r="Q9" s="343"/>
      <c r="R9" s="343"/>
      <c r="S9" s="343"/>
      <c r="T9" s="343"/>
      <c r="U9" s="343"/>
      <c r="V9" s="351"/>
      <c r="W9" s="351"/>
    </row>
    <row r="10" spans="1:23" x14ac:dyDescent="0.25">
      <c r="A10" s="344" t="s">
        <v>497</v>
      </c>
      <c r="B10" s="345">
        <v>152370.90134048002</v>
      </c>
      <c r="C10" s="354">
        <v>152370.90134048002</v>
      </c>
      <c r="D10" s="354">
        <v>162963.53084543315</v>
      </c>
      <c r="E10" s="354">
        <v>3839.6821254480283</v>
      </c>
      <c r="F10" s="355">
        <v>0.83</v>
      </c>
      <c r="G10" s="354">
        <v>48000</v>
      </c>
      <c r="H10" s="349">
        <v>4.8000000000000001E-2</v>
      </c>
      <c r="I10" s="350">
        <v>0.93500000000000016</v>
      </c>
      <c r="T10" s="343"/>
      <c r="U10" s="343"/>
      <c r="V10" s="351"/>
      <c r="W10" s="351"/>
    </row>
    <row r="11" spans="1:23" x14ac:dyDescent="0.25">
      <c r="A11" s="344" t="s">
        <v>498</v>
      </c>
      <c r="B11" s="345">
        <v>145194.18901496602</v>
      </c>
      <c r="C11" s="354">
        <v>145194.18901496602</v>
      </c>
      <c r="D11" s="354">
        <v>155287.90268980322</v>
      </c>
      <c r="E11" s="354">
        <v>3500.47748781362</v>
      </c>
      <c r="F11" s="355">
        <v>0.83245885654014951</v>
      </c>
      <c r="G11" s="354">
        <v>37227.389654331695</v>
      </c>
      <c r="H11" s="349">
        <v>3.7227389654331693E-2</v>
      </c>
      <c r="I11" s="350">
        <v>0.93500000000000005</v>
      </c>
      <c r="L11" s="354"/>
      <c r="M11" s="354"/>
      <c r="N11" s="354"/>
      <c r="O11" s="354"/>
      <c r="P11" s="355"/>
      <c r="Q11" s="354"/>
      <c r="R11" s="349"/>
      <c r="S11" s="356"/>
      <c r="T11" s="343"/>
      <c r="U11" s="343"/>
      <c r="V11" s="351"/>
      <c r="W11" s="351"/>
    </row>
    <row r="12" spans="1:23" x14ac:dyDescent="0.25">
      <c r="A12" s="344" t="s">
        <v>499</v>
      </c>
      <c r="B12" s="345">
        <v>128448.52692210001</v>
      </c>
      <c r="C12" s="352">
        <v>128448.52692210001</v>
      </c>
      <c r="D12" s="352">
        <v>137378.10365999999</v>
      </c>
      <c r="E12" s="352">
        <v>2709</v>
      </c>
      <c r="F12" s="353">
        <v>0.84059083544303792</v>
      </c>
      <c r="G12" s="348">
        <v>1600</v>
      </c>
      <c r="H12" s="349">
        <v>1.6000000000000001E-3</v>
      </c>
      <c r="I12" s="350">
        <v>0.93500000000000005</v>
      </c>
      <c r="L12" s="343"/>
      <c r="M12" s="343"/>
      <c r="N12" s="343"/>
      <c r="O12" s="343"/>
      <c r="P12" s="343"/>
      <c r="Q12" s="343"/>
      <c r="R12" s="351"/>
      <c r="S12" s="351"/>
    </row>
    <row r="13" spans="1:23" x14ac:dyDescent="0.25">
      <c r="A13" s="318" t="s">
        <v>500</v>
      </c>
      <c r="B13" s="345">
        <v>125600.90733399388</v>
      </c>
      <c r="C13" s="357">
        <v>125600.90733399388</v>
      </c>
      <c r="D13" s="357">
        <v>134008.52571649614</v>
      </c>
      <c r="E13" s="358">
        <v>3087.2372132564833</v>
      </c>
      <c r="F13" s="359">
        <v>0.85299999999999998</v>
      </c>
      <c r="G13" s="359">
        <v>16000</v>
      </c>
      <c r="H13" s="349">
        <v>1.6E-2</v>
      </c>
      <c r="I13" s="350">
        <v>0.93726057101554028</v>
      </c>
    </row>
    <row r="14" spans="1:23" x14ac:dyDescent="0.25">
      <c r="A14" s="318" t="s">
        <v>501</v>
      </c>
      <c r="B14" s="345">
        <v>122492.60888766299</v>
      </c>
      <c r="C14" s="357">
        <v>122492.60888766299</v>
      </c>
      <c r="D14" s="357">
        <v>130692.16040416578</v>
      </c>
      <c r="E14" s="358">
        <v>2984.0426545960995</v>
      </c>
      <c r="F14" s="359">
        <v>0.85299999999999998</v>
      </c>
      <c r="G14" s="359">
        <v>16000</v>
      </c>
      <c r="H14" s="349">
        <v>1.6E-2</v>
      </c>
      <c r="I14" s="350">
        <v>0.93726057101554017</v>
      </c>
    </row>
    <row r="15" spans="1:23" x14ac:dyDescent="0.25">
      <c r="A15" s="344" t="s">
        <v>502</v>
      </c>
      <c r="B15" s="345">
        <v>116090</v>
      </c>
      <c r="C15" s="346">
        <v>116090</v>
      </c>
      <c r="D15" s="346">
        <v>124340</v>
      </c>
      <c r="E15" s="346">
        <v>2819</v>
      </c>
      <c r="F15" s="347">
        <v>0.86299999999999999</v>
      </c>
      <c r="G15" s="354">
        <v>25.5</v>
      </c>
      <c r="H15" s="349">
        <v>2.55E-5</v>
      </c>
      <c r="I15" s="350">
        <v>0.93364967025896739</v>
      </c>
      <c r="O15" s="343"/>
      <c r="P15" s="360"/>
      <c r="Q15" s="360"/>
      <c r="R15" s="360"/>
      <c r="S15" s="360"/>
      <c r="T15" s="360"/>
      <c r="U15" s="360"/>
      <c r="V15" s="361"/>
      <c r="W15" s="357"/>
    </row>
    <row r="16" spans="1:23" x14ac:dyDescent="0.25">
      <c r="A16" s="344" t="s">
        <v>503</v>
      </c>
      <c r="B16" s="345">
        <v>112193.52</v>
      </c>
      <c r="C16" s="354">
        <v>112193.52</v>
      </c>
      <c r="D16" s="354">
        <v>120438.62000000001</v>
      </c>
      <c r="E16" s="354">
        <v>2835.5620000000004</v>
      </c>
      <c r="F16" s="355">
        <v>0.82778546968819577</v>
      </c>
      <c r="G16" s="362">
        <v>22.925518367368763</v>
      </c>
      <c r="H16" s="349">
        <v>2.2925518367368762E-5</v>
      </c>
      <c r="I16" s="350">
        <v>0.931541062160958</v>
      </c>
      <c r="S16" s="360"/>
      <c r="T16" s="360"/>
      <c r="U16" s="360"/>
      <c r="V16" s="361"/>
      <c r="W16" s="357"/>
    </row>
    <row r="17" spans="1:23" x14ac:dyDescent="0.25">
      <c r="A17" s="344" t="s">
        <v>504</v>
      </c>
      <c r="B17" s="345">
        <v>112193.52</v>
      </c>
      <c r="C17" s="354">
        <v>112193.52</v>
      </c>
      <c r="D17" s="354">
        <v>120438.62000000001</v>
      </c>
      <c r="E17" s="354">
        <v>2835.5620000000004</v>
      </c>
      <c r="F17" s="355">
        <v>0.82778546968819577</v>
      </c>
      <c r="G17" s="362">
        <v>22.925518367368763</v>
      </c>
      <c r="H17" s="349">
        <v>2.2925518367368762E-5</v>
      </c>
      <c r="I17" s="350">
        <v>0.931541062160958</v>
      </c>
      <c r="O17" s="343"/>
      <c r="P17" s="360"/>
      <c r="Q17" s="360"/>
      <c r="R17" s="360"/>
      <c r="S17" s="360"/>
      <c r="T17" s="360"/>
      <c r="U17" s="360"/>
      <c r="V17" s="361"/>
      <c r="W17" s="357"/>
    </row>
    <row r="18" spans="1:23" x14ac:dyDescent="0.25">
      <c r="A18" s="344" t="s">
        <v>505</v>
      </c>
      <c r="B18" s="345">
        <v>106150</v>
      </c>
      <c r="C18" s="354">
        <v>106150</v>
      </c>
      <c r="D18" s="354">
        <v>114387.5</v>
      </c>
      <c r="E18" s="354">
        <v>2861.25</v>
      </c>
      <c r="F18" s="355">
        <v>0.77774999999999994</v>
      </c>
      <c r="G18" s="362">
        <v>19.267500028014183</v>
      </c>
      <c r="H18" s="349">
        <v>1.9267500028014183E-5</v>
      </c>
      <c r="I18" s="350">
        <v>0.92798601245765489</v>
      </c>
      <c r="S18" s="360"/>
      <c r="T18" s="360"/>
      <c r="U18" s="360"/>
      <c r="V18" s="361"/>
      <c r="W18" s="357"/>
    </row>
    <row r="19" spans="1:23" x14ac:dyDescent="0.25">
      <c r="A19" s="344" t="s">
        <v>506</v>
      </c>
      <c r="B19" s="345">
        <v>100186</v>
      </c>
      <c r="C19" s="354">
        <v>100186</v>
      </c>
      <c r="D19" s="354">
        <v>108416</v>
      </c>
      <c r="E19" s="354">
        <v>2886.6</v>
      </c>
      <c r="F19" s="355">
        <v>0.72659999999999991</v>
      </c>
      <c r="G19" s="362">
        <v>15.528000044822692</v>
      </c>
      <c r="H19" s="349">
        <v>1.5528000044822691E-5</v>
      </c>
      <c r="I19" s="350">
        <v>0.92408869539551353</v>
      </c>
      <c r="J19" s="360"/>
      <c r="K19" s="360"/>
      <c r="L19" s="360"/>
      <c r="M19" s="361"/>
      <c r="N19" s="357"/>
    </row>
    <row r="20" spans="1:23" x14ac:dyDescent="0.25">
      <c r="A20" s="363" t="s">
        <v>507</v>
      </c>
      <c r="B20" s="345">
        <v>128450</v>
      </c>
      <c r="C20" s="346">
        <v>128450</v>
      </c>
      <c r="D20" s="346">
        <v>137380</v>
      </c>
      <c r="E20" s="346">
        <v>3167</v>
      </c>
      <c r="F20" s="347">
        <v>0.86499999999999999</v>
      </c>
      <c r="G20" s="354">
        <v>200</v>
      </c>
      <c r="H20" s="349">
        <v>2.0000000000000001E-4</v>
      </c>
      <c r="I20" s="350">
        <v>0.93499781627602274</v>
      </c>
      <c r="O20" s="351"/>
      <c r="W20" s="357"/>
    </row>
    <row r="21" spans="1:23" x14ac:dyDescent="0.25">
      <c r="A21" s="364" t="s">
        <v>508</v>
      </c>
      <c r="B21" s="345"/>
      <c r="C21" s="354"/>
      <c r="D21" s="354"/>
      <c r="E21" s="354"/>
      <c r="F21" s="365"/>
      <c r="G21" s="354">
        <v>120</v>
      </c>
      <c r="H21" s="349">
        <v>1.2E-4</v>
      </c>
      <c r="I21" s="350"/>
    </row>
    <row r="22" spans="1:23" x14ac:dyDescent="0.25">
      <c r="A22" s="344" t="s">
        <v>509</v>
      </c>
      <c r="B22" s="345">
        <v>128450</v>
      </c>
      <c r="C22" s="354">
        <v>128450</v>
      </c>
      <c r="D22" s="354">
        <v>137380</v>
      </c>
      <c r="E22" s="354">
        <v>3167</v>
      </c>
      <c r="F22" s="355">
        <v>0.86499999999999999</v>
      </c>
      <c r="G22" s="354">
        <v>11</v>
      </c>
      <c r="H22" s="349">
        <v>1.1E-5</v>
      </c>
      <c r="I22" s="350">
        <v>0.93499781627602274</v>
      </c>
    </row>
    <row r="23" spans="1:23" x14ac:dyDescent="0.25">
      <c r="A23" s="344" t="s">
        <v>510</v>
      </c>
      <c r="B23" s="345">
        <v>129487.84757606639</v>
      </c>
      <c r="C23" s="354">
        <v>129487.84757606639</v>
      </c>
      <c r="D23" s="346">
        <v>138490</v>
      </c>
      <c r="E23" s="346">
        <v>3206</v>
      </c>
      <c r="F23" s="347">
        <v>0.871</v>
      </c>
      <c r="G23" s="348">
        <v>11</v>
      </c>
      <c r="H23" s="349">
        <v>1.1E-5</v>
      </c>
      <c r="I23" s="350">
        <v>0.93499781627602274</v>
      </c>
    </row>
    <row r="24" spans="1:23" x14ac:dyDescent="0.25">
      <c r="A24" s="344" t="s">
        <v>511</v>
      </c>
      <c r="B24" s="345">
        <v>116920</v>
      </c>
      <c r="C24" s="346">
        <v>116920</v>
      </c>
      <c r="D24" s="346">
        <v>125080</v>
      </c>
      <c r="E24" s="346">
        <v>2745</v>
      </c>
      <c r="F24" s="347">
        <v>0.85</v>
      </c>
      <c r="G24" s="348">
        <v>1</v>
      </c>
      <c r="H24" s="349">
        <v>9.9999999999999995E-7</v>
      </c>
      <c r="I24" s="350">
        <v>0.93476175247841387</v>
      </c>
    </row>
    <row r="25" spans="1:23" x14ac:dyDescent="0.25">
      <c r="A25" s="366" t="s">
        <v>512</v>
      </c>
      <c r="B25" s="345">
        <v>124307.03423937227</v>
      </c>
      <c r="C25" s="354">
        <v>124307.03423937227</v>
      </c>
      <c r="D25" s="354">
        <v>132948.69438683367</v>
      </c>
      <c r="E25" s="354">
        <v>3035.8996219999995</v>
      </c>
      <c r="F25" s="355">
        <v>0.86199999999999999</v>
      </c>
      <c r="G25" s="354">
        <v>700</v>
      </c>
      <c r="H25" s="349">
        <v>6.9999999999999999E-4</v>
      </c>
      <c r="I25" s="350">
        <v>0.93500003751584637</v>
      </c>
    </row>
    <row r="26" spans="1:23" x14ac:dyDescent="0.25">
      <c r="A26" s="367" t="s">
        <v>513</v>
      </c>
      <c r="B26" s="345">
        <v>123041.23110601204</v>
      </c>
      <c r="C26" s="354">
        <v>123041.23110601204</v>
      </c>
      <c r="D26" s="354">
        <v>131594.89429852215</v>
      </c>
      <c r="E26" s="354">
        <v>2998.0455119999997</v>
      </c>
      <c r="F26" s="355">
        <v>0.86</v>
      </c>
      <c r="G26" s="354">
        <v>11</v>
      </c>
      <c r="H26" s="349">
        <v>1.1E-5</v>
      </c>
      <c r="I26" s="350">
        <v>0.93500003751584626</v>
      </c>
    </row>
    <row r="27" spans="1:23" x14ac:dyDescent="0.25">
      <c r="A27" s="367" t="s">
        <v>514</v>
      </c>
      <c r="B27" s="345">
        <v>111520</v>
      </c>
      <c r="C27" s="346">
        <v>111520</v>
      </c>
      <c r="D27" s="346">
        <v>119740</v>
      </c>
      <c r="E27" s="368">
        <v>2651</v>
      </c>
      <c r="F27" s="347">
        <v>0.84199999999999997</v>
      </c>
      <c r="G27" s="348">
        <v>0</v>
      </c>
      <c r="H27" s="349">
        <v>0</v>
      </c>
      <c r="I27" s="350">
        <v>0.93135126106564226</v>
      </c>
    </row>
    <row r="28" spans="1:23" x14ac:dyDescent="0.25">
      <c r="A28" s="367" t="s">
        <v>515</v>
      </c>
      <c r="B28" s="345">
        <v>140352.52220119376</v>
      </c>
      <c r="C28" s="354">
        <v>140352.52220119376</v>
      </c>
      <c r="D28" s="346">
        <v>150110</v>
      </c>
      <c r="E28" s="346">
        <v>3752</v>
      </c>
      <c r="F28" s="347">
        <v>0.86799999999999999</v>
      </c>
      <c r="G28" s="348">
        <v>5000</v>
      </c>
      <c r="H28" s="349">
        <v>5.0000000000000001E-3</v>
      </c>
      <c r="I28" s="350">
        <v>0.93499781627602263</v>
      </c>
      <c r="J28" s="369"/>
    </row>
    <row r="29" spans="1:23" x14ac:dyDescent="0.25">
      <c r="A29" s="367" t="s">
        <v>516</v>
      </c>
      <c r="B29" s="345">
        <v>140352.52220119376</v>
      </c>
      <c r="C29" s="354">
        <v>140352.52220119376</v>
      </c>
      <c r="D29" s="354">
        <v>150110</v>
      </c>
      <c r="E29" s="354">
        <v>3752</v>
      </c>
      <c r="F29" s="355">
        <v>0.86799999999999999</v>
      </c>
      <c r="G29" s="348">
        <v>27000</v>
      </c>
      <c r="H29" s="349">
        <v>2.7E-2</v>
      </c>
      <c r="I29" s="350">
        <v>0.93499781627602263</v>
      </c>
    </row>
    <row r="30" spans="1:23" x14ac:dyDescent="0.25">
      <c r="A30" s="367" t="s">
        <v>517</v>
      </c>
      <c r="B30" s="345">
        <v>57250</v>
      </c>
      <c r="C30" s="346">
        <v>57250</v>
      </c>
      <c r="D30" s="346">
        <v>65200</v>
      </c>
      <c r="E30" s="346">
        <v>3006</v>
      </c>
      <c r="F30" s="370">
        <v>0.375</v>
      </c>
      <c r="G30" s="348">
        <v>0</v>
      </c>
      <c r="H30" s="349">
        <v>0</v>
      </c>
      <c r="I30" s="350">
        <v>0.87806748466257667</v>
      </c>
    </row>
    <row r="31" spans="1:23" x14ac:dyDescent="0.25">
      <c r="A31" s="367" t="s">
        <v>518</v>
      </c>
      <c r="B31" s="345">
        <v>76330</v>
      </c>
      <c r="C31" s="346">
        <v>76330</v>
      </c>
      <c r="D31" s="346">
        <v>84530</v>
      </c>
      <c r="E31" s="346">
        <v>2988</v>
      </c>
      <c r="F31" s="370">
        <v>0.52200000000000002</v>
      </c>
      <c r="G31" s="354">
        <v>0.57000011205673218</v>
      </c>
      <c r="H31" s="349">
        <v>5.7000011205673218E-7</v>
      </c>
      <c r="I31" s="350">
        <v>0.90299302022950434</v>
      </c>
      <c r="J31" s="369"/>
    </row>
    <row r="32" spans="1:23" x14ac:dyDescent="0.25">
      <c r="A32" s="367" t="s">
        <v>519</v>
      </c>
      <c r="B32" s="345">
        <v>99837</v>
      </c>
      <c r="C32" s="371">
        <v>99837</v>
      </c>
      <c r="D32" s="368">
        <v>108458</v>
      </c>
      <c r="E32" s="371">
        <v>3065</v>
      </c>
      <c r="F32" s="372">
        <v>0.64859999999999995</v>
      </c>
      <c r="G32" s="373">
        <v>0</v>
      </c>
      <c r="H32" s="349">
        <v>0</v>
      </c>
      <c r="I32" s="350">
        <v>0.92051300964428628</v>
      </c>
    </row>
    <row r="33" spans="1:11" x14ac:dyDescent="0.25">
      <c r="A33" s="367" t="s">
        <v>520</v>
      </c>
      <c r="B33" s="345">
        <v>83127</v>
      </c>
      <c r="C33" s="371">
        <v>83127</v>
      </c>
      <c r="D33" s="368">
        <v>89511</v>
      </c>
      <c r="E33" s="371">
        <v>2964</v>
      </c>
      <c r="F33" s="372">
        <v>0.61980000000000002</v>
      </c>
      <c r="G33" s="373">
        <v>0</v>
      </c>
      <c r="H33" s="349">
        <v>0</v>
      </c>
      <c r="I33" s="350">
        <v>0.92867915675168411</v>
      </c>
      <c r="J33" s="369"/>
    </row>
    <row r="34" spans="1:11" x14ac:dyDescent="0.25">
      <c r="A34" s="367" t="s">
        <v>521</v>
      </c>
      <c r="B34" s="345">
        <v>116090</v>
      </c>
      <c r="C34" s="354">
        <v>116090</v>
      </c>
      <c r="D34" s="354">
        <v>124340</v>
      </c>
      <c r="E34" s="354">
        <v>2819</v>
      </c>
      <c r="F34" s="355">
        <v>0.86299999999999999</v>
      </c>
      <c r="G34" s="354">
        <v>25.5</v>
      </c>
      <c r="H34" s="349">
        <v>2.55E-5</v>
      </c>
      <c r="I34" s="350">
        <v>0.93364967025896739</v>
      </c>
    </row>
    <row r="35" spans="1:11" x14ac:dyDescent="0.25">
      <c r="A35" s="367" t="s">
        <v>522</v>
      </c>
      <c r="B35" s="345">
        <v>84950</v>
      </c>
      <c r="C35" s="346">
        <v>84950</v>
      </c>
      <c r="D35" s="346">
        <v>91410</v>
      </c>
      <c r="E35" s="348">
        <v>1923</v>
      </c>
      <c r="F35" s="370">
        <v>0.82</v>
      </c>
      <c r="G35" s="348">
        <v>0</v>
      </c>
      <c r="H35" s="349">
        <v>0</v>
      </c>
      <c r="I35" s="350">
        <v>0.9293293950333662</v>
      </c>
      <c r="J35" s="369"/>
    </row>
    <row r="36" spans="1:11" x14ac:dyDescent="0.25">
      <c r="A36" s="367" t="s">
        <v>523</v>
      </c>
      <c r="B36" s="345">
        <v>74720</v>
      </c>
      <c r="C36" s="346">
        <v>74720</v>
      </c>
      <c r="D36" s="346">
        <v>84820</v>
      </c>
      <c r="E36" s="346">
        <v>1621</v>
      </c>
      <c r="F36" s="347">
        <v>0.75</v>
      </c>
      <c r="G36" s="348">
        <v>0</v>
      </c>
      <c r="H36" s="349">
        <v>0</v>
      </c>
      <c r="I36" s="350">
        <v>0.88092431030417351</v>
      </c>
      <c r="J36" s="369"/>
    </row>
    <row r="37" spans="1:11" x14ac:dyDescent="0.25">
      <c r="A37" s="367" t="s">
        <v>524</v>
      </c>
      <c r="B37" s="345">
        <v>68930</v>
      </c>
      <c r="C37" s="346">
        <v>68930</v>
      </c>
      <c r="D37" s="346">
        <v>75610</v>
      </c>
      <c r="E37" s="346">
        <v>2518</v>
      </c>
      <c r="F37" s="374">
        <v>0.52200000000000002</v>
      </c>
      <c r="G37" s="348">
        <v>0</v>
      </c>
      <c r="H37" s="349">
        <v>0</v>
      </c>
      <c r="I37" s="350">
        <v>0.91165189789710355</v>
      </c>
      <c r="J37" s="369"/>
    </row>
    <row r="38" spans="1:11" x14ac:dyDescent="0.25">
      <c r="A38" s="367" t="s">
        <v>525</v>
      </c>
      <c r="B38" s="345">
        <v>72200</v>
      </c>
      <c r="C38" s="348">
        <v>72200</v>
      </c>
      <c r="D38" s="354">
        <v>79196.89540113158</v>
      </c>
      <c r="E38" s="348">
        <v>3255</v>
      </c>
      <c r="F38" s="370">
        <v>0.47399999999999998</v>
      </c>
      <c r="G38" s="348">
        <v>0</v>
      </c>
      <c r="H38" s="349">
        <v>0</v>
      </c>
      <c r="I38" s="350">
        <v>0.91165189789710355</v>
      </c>
      <c r="J38" s="369"/>
    </row>
    <row r="39" spans="1:11" x14ac:dyDescent="0.25">
      <c r="A39" s="367" t="s">
        <v>526</v>
      </c>
      <c r="B39" s="345">
        <v>119550</v>
      </c>
      <c r="C39" s="346">
        <v>119550</v>
      </c>
      <c r="D39" s="346">
        <v>127960</v>
      </c>
      <c r="E39" s="346">
        <v>3361</v>
      </c>
      <c r="F39" s="347">
        <v>0.77600000000000002</v>
      </c>
      <c r="G39" s="348">
        <v>0</v>
      </c>
      <c r="H39" s="349">
        <v>0</v>
      </c>
      <c r="I39" s="350">
        <v>0.93427633635511098</v>
      </c>
      <c r="J39" s="369"/>
      <c r="K39" s="369"/>
    </row>
    <row r="40" spans="1:11" x14ac:dyDescent="0.25">
      <c r="A40" s="367" t="s">
        <v>527</v>
      </c>
      <c r="B40" s="345">
        <v>123670</v>
      </c>
      <c r="C40" s="346">
        <v>123670</v>
      </c>
      <c r="D40" s="346">
        <v>130030</v>
      </c>
      <c r="E40" s="346">
        <v>3017</v>
      </c>
      <c r="F40" s="347">
        <v>0.85299999999999998</v>
      </c>
      <c r="G40" s="348">
        <v>0</v>
      </c>
      <c r="H40" s="349">
        <v>0</v>
      </c>
      <c r="I40" s="350">
        <v>0.95108821041298164</v>
      </c>
      <c r="J40" s="369"/>
      <c r="K40" s="369"/>
    </row>
    <row r="41" spans="1:11" x14ac:dyDescent="0.25">
      <c r="A41" s="367" t="s">
        <v>528</v>
      </c>
      <c r="B41" s="345">
        <v>117059</v>
      </c>
      <c r="C41" s="348">
        <v>117059</v>
      </c>
      <c r="D41" s="348">
        <v>125293.76528649101</v>
      </c>
      <c r="E41" s="348">
        <v>2835</v>
      </c>
      <c r="F41" s="370">
        <v>0.871</v>
      </c>
      <c r="G41" s="354">
        <v>0</v>
      </c>
      <c r="H41" s="349">
        <v>0</v>
      </c>
      <c r="I41" s="350">
        <v>0.93427633635511098</v>
      </c>
      <c r="K41" s="369"/>
    </row>
    <row r="42" spans="1:11" x14ac:dyDescent="0.25">
      <c r="A42" s="366" t="s">
        <v>529</v>
      </c>
      <c r="B42" s="345">
        <v>122887</v>
      </c>
      <c r="C42" s="368">
        <v>122887</v>
      </c>
      <c r="D42" s="368">
        <v>130817</v>
      </c>
      <c r="E42" s="368">
        <v>2948</v>
      </c>
      <c r="F42" s="370">
        <v>0.871</v>
      </c>
      <c r="G42" s="354">
        <v>0</v>
      </c>
      <c r="H42" s="349">
        <v>0</v>
      </c>
      <c r="I42" s="350">
        <v>0.93938096730547249</v>
      </c>
      <c r="K42" s="369"/>
    </row>
    <row r="43" spans="1:11" x14ac:dyDescent="0.25">
      <c r="A43" s="366" t="s">
        <v>530</v>
      </c>
      <c r="B43" s="345">
        <v>123542.426446789</v>
      </c>
      <c r="C43" s="368">
        <v>123542.426446789</v>
      </c>
      <c r="D43" s="368">
        <v>133070.13702382601</v>
      </c>
      <c r="E43" s="368">
        <v>3003.2639480974099</v>
      </c>
      <c r="F43" s="370">
        <v>0.871</v>
      </c>
      <c r="G43" s="354">
        <v>0</v>
      </c>
      <c r="H43" s="349">
        <v>0</v>
      </c>
      <c r="I43" s="350">
        <v>0.92840083590406852</v>
      </c>
      <c r="K43" s="369"/>
    </row>
    <row r="44" spans="1:11" x14ac:dyDescent="0.25">
      <c r="A44" s="367" t="s">
        <v>531</v>
      </c>
      <c r="B44" s="345">
        <v>115983</v>
      </c>
      <c r="C44" s="368">
        <v>115983</v>
      </c>
      <c r="D44" s="368">
        <v>124230</v>
      </c>
      <c r="E44" s="368">
        <v>2830</v>
      </c>
      <c r="F44" s="370">
        <v>0.84</v>
      </c>
      <c r="G44" s="354">
        <v>0</v>
      </c>
      <c r="H44" s="349">
        <v>0</v>
      </c>
      <c r="I44" s="350">
        <v>0.93361506882395562</v>
      </c>
      <c r="K44" s="369"/>
    </row>
    <row r="45" spans="1:11" x14ac:dyDescent="0.25">
      <c r="A45" s="318" t="s">
        <v>532</v>
      </c>
      <c r="B45" s="345">
        <v>111560</v>
      </c>
      <c r="C45" s="352">
        <v>111560</v>
      </c>
      <c r="D45" s="354">
        <v>119492.50148728694</v>
      </c>
      <c r="E45" s="352">
        <v>2654.6482049815622</v>
      </c>
      <c r="F45" s="353">
        <v>0.8337</v>
      </c>
      <c r="G45" s="348">
        <v>10</v>
      </c>
      <c r="H45" s="349">
        <v>1.0000000000000001E-5</v>
      </c>
      <c r="I45" s="350">
        <v>0.93361506882395551</v>
      </c>
    </row>
    <row r="46" spans="1:11" x14ac:dyDescent="0.25">
      <c r="A46" s="367" t="s">
        <v>533</v>
      </c>
      <c r="B46" s="345">
        <v>119776.6214942081</v>
      </c>
      <c r="C46" s="354">
        <v>119776.6214942081</v>
      </c>
      <c r="D46" s="354">
        <v>128103.33335647394</v>
      </c>
      <c r="E46" s="354">
        <v>2865.5561269999994</v>
      </c>
      <c r="F46" s="355">
        <v>0.84699999999999998</v>
      </c>
      <c r="G46" s="375">
        <v>0</v>
      </c>
      <c r="H46" s="349">
        <v>0</v>
      </c>
      <c r="I46" s="350">
        <v>0.93500003751584626</v>
      </c>
      <c r="K46" s="369"/>
    </row>
    <row r="47" spans="1:11" x14ac:dyDescent="0.25">
      <c r="A47" s="344" t="s">
        <v>534</v>
      </c>
      <c r="B47" s="345">
        <v>30500</v>
      </c>
      <c r="C47" s="346">
        <v>30500</v>
      </c>
      <c r="D47" s="346">
        <v>36020</v>
      </c>
      <c r="E47" s="346">
        <v>268</v>
      </c>
      <c r="F47" s="370">
        <v>0</v>
      </c>
      <c r="G47" s="348">
        <v>0</v>
      </c>
      <c r="H47" s="349">
        <v>0</v>
      </c>
      <c r="I47" s="350">
        <v>0.84675180455302612</v>
      </c>
    </row>
    <row r="48" spans="1:11" x14ac:dyDescent="0.25">
      <c r="A48" s="344" t="s">
        <v>535</v>
      </c>
      <c r="B48" s="345">
        <v>93540</v>
      </c>
      <c r="C48" s="346">
        <v>93540</v>
      </c>
      <c r="D48" s="346">
        <v>101130</v>
      </c>
      <c r="E48" s="346">
        <v>2811</v>
      </c>
      <c r="F48" s="370">
        <v>0.68100000000000005</v>
      </c>
      <c r="G48" s="348">
        <v>0</v>
      </c>
      <c r="H48" s="349">
        <v>0</v>
      </c>
      <c r="I48" s="350">
        <v>0.92494808662118067</v>
      </c>
    </row>
    <row r="49" spans="1:12" x14ac:dyDescent="0.25">
      <c r="A49" s="344" t="s">
        <v>536</v>
      </c>
      <c r="B49" s="345">
        <v>96720</v>
      </c>
      <c r="C49" s="346">
        <v>96720</v>
      </c>
      <c r="D49" s="346">
        <v>104530</v>
      </c>
      <c r="E49" s="346">
        <v>2810</v>
      </c>
      <c r="F49" s="370">
        <v>0.70599999999999996</v>
      </c>
      <c r="G49" s="348">
        <v>0</v>
      </c>
      <c r="H49" s="349">
        <v>0</v>
      </c>
      <c r="I49" s="350">
        <v>0.92528460728977324</v>
      </c>
      <c r="J49" s="369"/>
    </row>
    <row r="50" spans="1:12" x14ac:dyDescent="0.25">
      <c r="A50" s="344" t="s">
        <v>537</v>
      </c>
      <c r="B50" s="345">
        <v>100480</v>
      </c>
      <c r="C50" s="346">
        <v>100480</v>
      </c>
      <c r="D50" s="346">
        <v>108570</v>
      </c>
      <c r="E50" s="346">
        <v>2913</v>
      </c>
      <c r="F50" s="370">
        <v>0.70599999999999996</v>
      </c>
      <c r="G50" s="348">
        <v>0</v>
      </c>
      <c r="H50" s="349">
        <v>0</v>
      </c>
      <c r="I50" s="350">
        <v>0.92548586165607438</v>
      </c>
      <c r="J50" s="369"/>
    </row>
    <row r="51" spans="1:12" x14ac:dyDescent="0.25">
      <c r="A51" s="344" t="s">
        <v>538</v>
      </c>
      <c r="B51" s="345">
        <v>94970</v>
      </c>
      <c r="C51" s="346">
        <v>94970</v>
      </c>
      <c r="D51" s="346">
        <v>103220</v>
      </c>
      <c r="E51" s="346">
        <v>2213</v>
      </c>
      <c r="F51" s="370">
        <v>0.82799999999999996</v>
      </c>
      <c r="G51" s="348">
        <v>0</v>
      </c>
      <c r="H51" s="349">
        <v>0</v>
      </c>
      <c r="I51" s="350">
        <v>0.92007362914163926</v>
      </c>
      <c r="J51" s="369"/>
    </row>
    <row r="52" spans="1:12" x14ac:dyDescent="0.25">
      <c r="A52" s="344" t="s">
        <v>539</v>
      </c>
      <c r="B52" s="345">
        <v>90060</v>
      </c>
      <c r="C52" s="346">
        <v>90060</v>
      </c>
      <c r="D52" s="346">
        <v>98560</v>
      </c>
      <c r="E52" s="346">
        <v>2118</v>
      </c>
      <c r="F52" s="370">
        <v>0.82799999999999996</v>
      </c>
      <c r="G52" s="348">
        <v>0</v>
      </c>
      <c r="H52" s="349">
        <v>0</v>
      </c>
      <c r="I52" s="350">
        <v>0.91375811688311692</v>
      </c>
      <c r="J52" s="369"/>
    </row>
    <row r="53" spans="1:12" x14ac:dyDescent="0.25">
      <c r="A53" s="344" t="s">
        <v>540</v>
      </c>
      <c r="B53" s="345">
        <v>95720</v>
      </c>
      <c r="C53" s="346">
        <v>95720</v>
      </c>
      <c r="D53" s="346">
        <v>103010</v>
      </c>
      <c r="E53" s="346">
        <v>2253</v>
      </c>
      <c r="F53" s="370">
        <v>0.85699999999999998</v>
      </c>
      <c r="G53" s="348">
        <v>0</v>
      </c>
      <c r="H53" s="349">
        <v>0</v>
      </c>
      <c r="I53" s="350">
        <v>0.92923017182797785</v>
      </c>
      <c r="J53" s="369"/>
    </row>
    <row r="54" spans="1:12" x14ac:dyDescent="0.25">
      <c r="A54" s="344" t="s">
        <v>541</v>
      </c>
      <c r="B54" s="345">
        <v>84250</v>
      </c>
      <c r="C54" s="346">
        <v>84250</v>
      </c>
      <c r="D54" s="346">
        <v>91420</v>
      </c>
      <c r="E54" s="346">
        <v>1920</v>
      </c>
      <c r="F54" s="370">
        <v>0.81799999999999995</v>
      </c>
      <c r="G54" s="348">
        <v>0</v>
      </c>
      <c r="H54" s="349">
        <v>0</v>
      </c>
      <c r="I54" s="350">
        <v>0.92157077225989936</v>
      </c>
      <c r="J54" s="369"/>
    </row>
    <row r="55" spans="1:12" x14ac:dyDescent="0.25">
      <c r="A55" s="344" t="s">
        <v>542</v>
      </c>
      <c r="B55" s="345">
        <v>83686.11202275462</v>
      </c>
      <c r="C55" s="354">
        <v>83686.11202275462</v>
      </c>
      <c r="D55" s="346">
        <v>90050</v>
      </c>
      <c r="E55" s="354">
        <v>2532</v>
      </c>
      <c r="F55" s="355"/>
      <c r="G55" s="348">
        <v>0</v>
      </c>
      <c r="H55" s="349">
        <v>0</v>
      </c>
      <c r="I55" s="350">
        <v>0.92932939503336609</v>
      </c>
      <c r="J55" s="369"/>
    </row>
    <row r="56" spans="1:12" x14ac:dyDescent="0.25">
      <c r="A56" s="363" t="s">
        <v>543</v>
      </c>
      <c r="B56" s="345">
        <v>105124.8</v>
      </c>
      <c r="C56" s="376">
        <v>105124.8</v>
      </c>
      <c r="D56" s="354">
        <v>112166.3</v>
      </c>
      <c r="E56" s="376">
        <v>2478.6999999999998</v>
      </c>
      <c r="F56" s="377">
        <v>0.83625099999999997</v>
      </c>
      <c r="G56" s="348">
        <v>0</v>
      </c>
      <c r="H56" s="349">
        <v>0</v>
      </c>
      <c r="I56" s="350">
        <v>0.93722267739953979</v>
      </c>
    </row>
    <row r="57" spans="1:12" x14ac:dyDescent="0.25">
      <c r="A57" s="344" t="s">
        <v>544</v>
      </c>
      <c r="B57" s="345">
        <v>128590</v>
      </c>
      <c r="C57" s="348">
        <v>128590</v>
      </c>
      <c r="D57" s="348">
        <v>142860</v>
      </c>
      <c r="E57" s="376"/>
      <c r="F57" s="377"/>
      <c r="G57" s="348">
        <v>0</v>
      </c>
      <c r="H57" s="349">
        <v>0</v>
      </c>
      <c r="I57" s="350">
        <v>0.9001119977600448</v>
      </c>
    </row>
    <row r="58" spans="1:12" x14ac:dyDescent="0.25">
      <c r="A58" s="337" t="s">
        <v>545</v>
      </c>
      <c r="B58" s="378" t="s">
        <v>546</v>
      </c>
      <c r="C58" s="379" t="s">
        <v>546</v>
      </c>
      <c r="D58" s="379" t="s">
        <v>546</v>
      </c>
      <c r="E58" s="379" t="s">
        <v>547</v>
      </c>
      <c r="F58" s="380"/>
      <c r="G58" s="381"/>
      <c r="H58" s="382"/>
      <c r="I58" s="383" t="s">
        <v>488</v>
      </c>
    </row>
    <row r="59" spans="1:12" x14ac:dyDescent="0.25">
      <c r="A59" s="344" t="s">
        <v>55</v>
      </c>
      <c r="B59" s="345">
        <v>983</v>
      </c>
      <c r="C59" s="346">
        <v>983</v>
      </c>
      <c r="D59" s="346">
        <v>1089</v>
      </c>
      <c r="E59" s="384">
        <v>22</v>
      </c>
      <c r="F59" s="347">
        <v>0.72399999999999998</v>
      </c>
      <c r="G59" s="348">
        <v>6</v>
      </c>
      <c r="H59" s="349">
        <v>6.0000000000000002E-6</v>
      </c>
      <c r="I59" s="350">
        <v>0.90266299357208446</v>
      </c>
    </row>
    <row r="60" spans="1:12" x14ac:dyDescent="0.25">
      <c r="A60" s="363" t="s">
        <v>548</v>
      </c>
      <c r="B60" s="345">
        <v>962.18504920853229</v>
      </c>
      <c r="C60" s="385">
        <v>962.18504920853229</v>
      </c>
      <c r="D60" s="385">
        <v>1068.0254046214709</v>
      </c>
      <c r="E60" s="386">
        <v>20.303179298999996</v>
      </c>
      <c r="F60" s="370">
        <v>0.75</v>
      </c>
      <c r="G60" s="348">
        <v>0</v>
      </c>
      <c r="H60" s="349">
        <v>0</v>
      </c>
      <c r="I60" s="350">
        <v>0.9009009009009008</v>
      </c>
    </row>
    <row r="61" spans="1:12" x14ac:dyDescent="0.25">
      <c r="A61" s="344" t="s">
        <v>549</v>
      </c>
      <c r="B61" s="345">
        <v>290</v>
      </c>
      <c r="C61" s="385">
        <v>290</v>
      </c>
      <c r="D61" s="385">
        <v>343</v>
      </c>
      <c r="E61" s="386">
        <v>2.5499999999999998</v>
      </c>
      <c r="F61" s="370">
        <v>0</v>
      </c>
      <c r="G61" s="348">
        <v>0</v>
      </c>
      <c r="H61" s="349">
        <v>0</v>
      </c>
      <c r="I61" s="350">
        <v>0.84548104956268222</v>
      </c>
      <c r="L61" s="343"/>
    </row>
    <row r="62" spans="1:12" x14ac:dyDescent="0.25">
      <c r="A62" s="344" t="s">
        <v>550</v>
      </c>
      <c r="B62" s="345"/>
      <c r="C62" s="354"/>
      <c r="D62" s="354"/>
      <c r="E62" s="387">
        <v>55.977829999999997</v>
      </c>
      <c r="F62" s="374">
        <v>0.27272727272727271</v>
      </c>
      <c r="G62" s="348">
        <v>0</v>
      </c>
      <c r="H62" s="349">
        <v>0</v>
      </c>
      <c r="I62" s="350"/>
    </row>
    <row r="63" spans="1:12" x14ac:dyDescent="0.25">
      <c r="A63" s="367" t="s">
        <v>544</v>
      </c>
      <c r="B63" s="345">
        <v>982</v>
      </c>
      <c r="C63" s="352">
        <v>982</v>
      </c>
      <c r="D63" s="352">
        <v>1043.738844</v>
      </c>
      <c r="E63" s="388">
        <v>20.3</v>
      </c>
      <c r="F63" s="374">
        <v>0.75800000000000001</v>
      </c>
      <c r="G63" s="368">
        <v>6</v>
      </c>
      <c r="H63" s="349">
        <v>6.0000000000000002E-6</v>
      </c>
      <c r="I63" s="350">
        <v>0.94084837950133815</v>
      </c>
    </row>
    <row r="64" spans="1:12" x14ac:dyDescent="0.25">
      <c r="A64" s="337" t="s">
        <v>551</v>
      </c>
      <c r="B64" s="378" t="s">
        <v>552</v>
      </c>
      <c r="C64" s="389" t="s">
        <v>552</v>
      </c>
      <c r="D64" s="379" t="s">
        <v>552</v>
      </c>
      <c r="E64" s="381"/>
      <c r="F64" s="380"/>
      <c r="G64" s="381"/>
      <c r="H64" s="382"/>
      <c r="I64" s="383" t="s">
        <v>488</v>
      </c>
      <c r="K64" s="343"/>
    </row>
    <row r="65" spans="1:13" x14ac:dyDescent="0.25">
      <c r="A65" s="363" t="s">
        <v>553</v>
      </c>
      <c r="B65" s="345">
        <v>19474169.219601419</v>
      </c>
      <c r="C65" s="354">
        <v>19474169.219601419</v>
      </c>
      <c r="D65" s="354">
        <v>20673610.116392747</v>
      </c>
      <c r="E65" s="354"/>
      <c r="F65" s="355">
        <v>0.58571109877499994</v>
      </c>
      <c r="G65" s="354">
        <v>10455.988337376644</v>
      </c>
      <c r="H65" s="349">
        <v>1.0455988337376645E-2</v>
      </c>
      <c r="I65" s="350"/>
    </row>
    <row r="66" spans="1:13" x14ac:dyDescent="0.25">
      <c r="A66" s="364" t="s">
        <v>554</v>
      </c>
      <c r="B66" s="345">
        <v>22639319.979813498</v>
      </c>
      <c r="C66" s="354">
        <v>22639319.979813498</v>
      </c>
      <c r="D66" s="346">
        <v>23633492.9618803</v>
      </c>
      <c r="E66" s="376"/>
      <c r="F66" s="347">
        <v>0.61199999999999999</v>
      </c>
      <c r="G66" s="368">
        <v>15352.092718927001</v>
      </c>
      <c r="H66" s="349">
        <v>1.5352092718927001E-2</v>
      </c>
      <c r="I66" s="390">
        <v>0.95793372635732021</v>
      </c>
      <c r="K66" s="391"/>
    </row>
    <row r="67" spans="1:13" x14ac:dyDescent="0.25">
      <c r="A67" s="364" t="s">
        <v>555</v>
      </c>
      <c r="B67" s="345">
        <v>16085444.010446707</v>
      </c>
      <c r="C67" s="354">
        <v>16085444.010446707</v>
      </c>
      <c r="D67" s="346">
        <v>17449319.671483699</v>
      </c>
      <c r="E67" s="376"/>
      <c r="F67" s="374">
        <v>0.53700000000000003</v>
      </c>
      <c r="G67" s="368">
        <v>3568.253687975</v>
      </c>
      <c r="H67" s="349">
        <v>3.5682536879749998E-3</v>
      </c>
      <c r="I67" s="390">
        <v>0.92183788899999997</v>
      </c>
      <c r="K67" s="391"/>
    </row>
    <row r="68" spans="1:13" x14ac:dyDescent="0.25">
      <c r="A68" s="364" t="s">
        <v>556</v>
      </c>
      <c r="B68" s="345">
        <v>10805182.822031699</v>
      </c>
      <c r="C68" s="354">
        <v>10805182.822031699</v>
      </c>
      <c r="D68" s="368">
        <v>12992301.9717196</v>
      </c>
      <c r="E68" s="376"/>
      <c r="F68" s="374">
        <v>0.49099999999999999</v>
      </c>
      <c r="G68" s="368">
        <v>9064.2347162629994</v>
      </c>
      <c r="H68" s="349">
        <v>9.0642347162629994E-3</v>
      </c>
      <c r="I68" s="390">
        <v>0.83166038209020898</v>
      </c>
      <c r="K68" s="391"/>
    </row>
    <row r="69" spans="1:13" x14ac:dyDescent="0.25">
      <c r="A69" s="364" t="s">
        <v>557</v>
      </c>
      <c r="B69" s="345">
        <v>22639319.979813498</v>
      </c>
      <c r="C69" s="354">
        <v>22639319.979813498</v>
      </c>
      <c r="D69" s="368">
        <v>23633492.9618803</v>
      </c>
      <c r="E69" s="376"/>
      <c r="F69" s="353">
        <v>0.80642049800000004</v>
      </c>
      <c r="G69" s="368">
        <v>16142.739251388</v>
      </c>
      <c r="H69" s="349">
        <v>1.6142739251388E-2</v>
      </c>
      <c r="I69" s="350">
        <v>0.95793372635732021</v>
      </c>
      <c r="K69" s="391"/>
    </row>
    <row r="70" spans="1:13" x14ac:dyDescent="0.25">
      <c r="A70" s="364" t="s">
        <v>558</v>
      </c>
      <c r="B70" s="345">
        <v>9945646.340310514</v>
      </c>
      <c r="C70" s="354">
        <v>9945646.340310514</v>
      </c>
      <c r="D70" s="352">
        <v>11958783.362163</v>
      </c>
      <c r="E70" s="376"/>
      <c r="F70" s="353">
        <v>0.32642858499999999</v>
      </c>
      <c r="G70" s="368">
        <v>9064.2347162629994</v>
      </c>
      <c r="H70" s="349">
        <v>9.0642347162629994E-3</v>
      </c>
      <c r="I70" s="350">
        <v>0.83166038209020898</v>
      </c>
      <c r="K70" s="391"/>
      <c r="M70" s="369"/>
    </row>
    <row r="71" spans="1:13" x14ac:dyDescent="0.25">
      <c r="A71" s="367" t="s">
        <v>559</v>
      </c>
      <c r="B71" s="345">
        <v>26949428.734871496</v>
      </c>
      <c r="C71" s="354">
        <v>26949428.734871496</v>
      </c>
      <c r="D71" s="368">
        <v>28595925.1717753</v>
      </c>
      <c r="E71" s="354"/>
      <c r="F71" s="374">
        <v>0.86670000000000003</v>
      </c>
      <c r="G71" s="392">
        <v>45137.714412408997</v>
      </c>
      <c r="H71" s="349">
        <v>4.5137714412408998E-2</v>
      </c>
      <c r="I71" s="390">
        <v>0.94242199100000001</v>
      </c>
      <c r="K71" s="391"/>
      <c r="L71" s="391"/>
    </row>
    <row r="72" spans="1:13" x14ac:dyDescent="0.25">
      <c r="A72" s="366" t="s">
        <v>560</v>
      </c>
      <c r="B72" s="345">
        <v>26664354.295994278</v>
      </c>
      <c r="C72" s="354">
        <v>26664354.295994278</v>
      </c>
      <c r="D72" s="368">
        <v>28293433.886979699</v>
      </c>
      <c r="E72" s="354"/>
      <c r="F72" s="374">
        <v>0.48798697000000002</v>
      </c>
      <c r="G72" s="354">
        <v>45137.714412408997</v>
      </c>
      <c r="H72" s="349">
        <v>4.5137714412408998E-2</v>
      </c>
      <c r="I72" s="350">
        <v>0.94242199100000001</v>
      </c>
      <c r="K72" s="391"/>
    </row>
    <row r="73" spans="1:13" x14ac:dyDescent="0.25">
      <c r="A73" s="344" t="s">
        <v>327</v>
      </c>
      <c r="B73" s="345">
        <v>24599421.97472629</v>
      </c>
      <c r="C73" s="354">
        <v>24599421.97472629</v>
      </c>
      <c r="D73" s="346">
        <v>25679670</v>
      </c>
      <c r="E73" s="376"/>
      <c r="F73" s="374">
        <v>0.747</v>
      </c>
      <c r="G73" s="348">
        <v>11800</v>
      </c>
      <c r="H73" s="349">
        <v>1.18E-2</v>
      </c>
      <c r="I73" s="350">
        <v>0.95793372635732044</v>
      </c>
    </row>
    <row r="74" spans="1:13" ht="12.6" customHeight="1" x14ac:dyDescent="0.25">
      <c r="A74" s="344" t="s">
        <v>561</v>
      </c>
      <c r="B74" s="345">
        <v>15396000</v>
      </c>
      <c r="C74" s="368">
        <v>15396000</v>
      </c>
      <c r="D74" s="368">
        <v>16524000</v>
      </c>
      <c r="E74" s="376"/>
      <c r="F74" s="374">
        <v>0.48699999999999999</v>
      </c>
      <c r="G74" s="348">
        <v>500</v>
      </c>
      <c r="H74" s="349">
        <v>5.0000000000000001E-4</v>
      </c>
      <c r="I74" s="350">
        <v>0.93173565722585328</v>
      </c>
      <c r="K74" s="393"/>
    </row>
    <row r="75" spans="1:13" x14ac:dyDescent="0.25">
      <c r="A75" s="344" t="s">
        <v>562</v>
      </c>
      <c r="B75" s="345">
        <v>15929000</v>
      </c>
      <c r="C75" s="368">
        <v>15929000</v>
      </c>
      <c r="D75" s="368">
        <v>17062000</v>
      </c>
      <c r="E75" s="354"/>
      <c r="F75" s="374">
        <v>0.501</v>
      </c>
      <c r="G75" s="368">
        <v>200</v>
      </c>
      <c r="H75" s="349">
        <v>2.0000000000000001E-4</v>
      </c>
      <c r="I75" s="350">
        <v>0.93359512366662756</v>
      </c>
      <c r="K75" s="393"/>
    </row>
    <row r="76" spans="1:13" x14ac:dyDescent="0.25">
      <c r="A76" s="344" t="s">
        <v>563</v>
      </c>
      <c r="B76" s="345">
        <v>14447000</v>
      </c>
      <c r="C76" s="368">
        <v>14447000</v>
      </c>
      <c r="D76" s="346">
        <v>15583000</v>
      </c>
      <c r="E76" s="376"/>
      <c r="F76" s="347">
        <v>0.46600000000000003</v>
      </c>
      <c r="G76" s="348">
        <v>1100</v>
      </c>
      <c r="H76" s="349">
        <v>1.1000000000000001E-3</v>
      </c>
      <c r="I76" s="350">
        <v>0.92710004492074694</v>
      </c>
    </row>
    <row r="77" spans="1:13" x14ac:dyDescent="0.25">
      <c r="A77" s="366" t="s">
        <v>564</v>
      </c>
      <c r="B77" s="345">
        <v>15342000</v>
      </c>
      <c r="C77" s="392">
        <v>15342000</v>
      </c>
      <c r="D77" s="346">
        <v>16377000</v>
      </c>
      <c r="E77" s="376"/>
      <c r="F77" s="347">
        <v>0.47599999999999998</v>
      </c>
      <c r="G77" s="348">
        <v>800</v>
      </c>
      <c r="H77" s="349">
        <v>8.0000000000000004E-4</v>
      </c>
      <c r="I77" s="350">
        <v>0.93680161201685286</v>
      </c>
      <c r="J77" s="351"/>
      <c r="K77" s="394"/>
    </row>
    <row r="78" spans="1:13" x14ac:dyDescent="0.25">
      <c r="A78" s="367" t="s">
        <v>565</v>
      </c>
      <c r="B78" s="345">
        <v>14716000</v>
      </c>
      <c r="C78" s="348">
        <v>14716000</v>
      </c>
      <c r="D78" s="348">
        <v>15774000</v>
      </c>
      <c r="E78" s="354"/>
      <c r="F78" s="370">
        <v>0.46700000000000003</v>
      </c>
      <c r="G78" s="348">
        <v>1000</v>
      </c>
      <c r="H78" s="349">
        <v>1E-3</v>
      </c>
      <c r="I78" s="350">
        <v>0.93292760238366934</v>
      </c>
      <c r="K78" s="393"/>
    </row>
    <row r="79" spans="1:13" x14ac:dyDescent="0.25">
      <c r="A79" s="367" t="s">
        <v>566</v>
      </c>
      <c r="B79" s="345">
        <v>17289000</v>
      </c>
      <c r="C79" s="348">
        <v>17289000</v>
      </c>
      <c r="D79" s="348">
        <v>17906000</v>
      </c>
      <c r="E79" s="354"/>
      <c r="F79" s="370">
        <v>0.503</v>
      </c>
      <c r="G79" s="348">
        <v>400</v>
      </c>
      <c r="H79" s="349">
        <v>4.0000000000000002E-4</v>
      </c>
      <c r="I79" s="350">
        <v>0.96554227633195577</v>
      </c>
    </row>
    <row r="80" spans="1:13" x14ac:dyDescent="0.25">
      <c r="A80" s="367" t="s">
        <v>567</v>
      </c>
      <c r="B80" s="345">
        <v>14999999.999999998</v>
      </c>
      <c r="C80" s="348">
        <v>14999999.999999998</v>
      </c>
      <c r="D80" s="354"/>
      <c r="E80" s="354"/>
      <c r="F80" s="370">
        <v>0.47799999999999998</v>
      </c>
      <c r="G80" s="348">
        <v>400</v>
      </c>
      <c r="H80" s="349">
        <v>4.0000000000000002E-4</v>
      </c>
      <c r="I80" s="350"/>
    </row>
    <row r="81" spans="1:14" x14ac:dyDescent="0.25">
      <c r="A81" s="367" t="s">
        <v>568</v>
      </c>
      <c r="B81" s="345">
        <v>13454048.892850777</v>
      </c>
      <c r="C81" s="368">
        <v>13454048.892850777</v>
      </c>
      <c r="D81" s="354">
        <v>15774000</v>
      </c>
      <c r="E81" s="354"/>
      <c r="F81" s="370">
        <v>0.5</v>
      </c>
      <c r="G81" s="354"/>
      <c r="H81" s="349"/>
      <c r="I81" s="350">
        <v>0.85292563033160751</v>
      </c>
    </row>
    <row r="82" spans="1:14" x14ac:dyDescent="0.25">
      <c r="A82" s="367" t="s">
        <v>569</v>
      </c>
      <c r="B82" s="345">
        <v>12381771.311916806</v>
      </c>
      <c r="C82" s="348">
        <v>12381771.311916806</v>
      </c>
      <c r="D82" s="368">
        <v>14062678</v>
      </c>
      <c r="E82" s="354"/>
      <c r="F82" s="370">
        <v>0.46300000000000002</v>
      </c>
      <c r="G82" s="354"/>
      <c r="H82" s="349"/>
      <c r="I82" s="350">
        <v>0.88047037071579148</v>
      </c>
    </row>
    <row r="83" spans="1:14" x14ac:dyDescent="0.25">
      <c r="A83" s="395" t="s">
        <v>570</v>
      </c>
      <c r="B83" s="345">
        <v>18916910.5715716</v>
      </c>
      <c r="C83" s="348">
        <v>18916910.5715716</v>
      </c>
      <c r="D83" s="348">
        <v>18916910.5715716</v>
      </c>
      <c r="E83" s="354"/>
      <c r="F83" s="396">
        <v>0.51200000000000001</v>
      </c>
      <c r="G83" s="348">
        <v>0</v>
      </c>
      <c r="H83" s="397">
        <v>0</v>
      </c>
      <c r="I83" s="398">
        <v>1</v>
      </c>
    </row>
    <row r="84" spans="1:14" x14ac:dyDescent="0.25">
      <c r="A84" s="399" t="s">
        <v>571</v>
      </c>
      <c r="B84" s="354">
        <v>12781599.343864119</v>
      </c>
      <c r="C84" s="368">
        <v>12781599.343864119</v>
      </c>
      <c r="D84" s="368">
        <v>14131556.354955051</v>
      </c>
      <c r="E84" s="354"/>
      <c r="F84" s="400">
        <v>0.39339999999999997</v>
      </c>
      <c r="G84" s="348">
        <v>0</v>
      </c>
      <c r="H84" s="397">
        <v>0</v>
      </c>
      <c r="I84" s="398">
        <v>0.90447216306662592</v>
      </c>
    </row>
    <row r="85" spans="1:14" x14ac:dyDescent="0.25">
      <c r="A85" s="399" t="s">
        <v>572</v>
      </c>
      <c r="B85" s="354">
        <v>14409931.248165678</v>
      </c>
      <c r="C85" s="368">
        <v>14409931.248165678</v>
      </c>
      <c r="D85" s="368">
        <v>15305245.093897162</v>
      </c>
      <c r="E85" s="354"/>
      <c r="F85" s="400">
        <v>0.41985</v>
      </c>
      <c r="G85" s="348">
        <v>0</v>
      </c>
      <c r="H85" s="397">
        <v>0</v>
      </c>
      <c r="I85" s="398">
        <v>0.94150280898876404</v>
      </c>
    </row>
    <row r="86" spans="1:14" x14ac:dyDescent="0.25">
      <c r="A86" s="399" t="s">
        <v>573</v>
      </c>
      <c r="B86" s="354">
        <v>14409931.248165678</v>
      </c>
      <c r="C86" s="354">
        <v>14409931.248165678</v>
      </c>
      <c r="D86" s="354">
        <v>15305245.093897162</v>
      </c>
      <c r="E86" s="354"/>
      <c r="F86" s="401">
        <v>0.41985</v>
      </c>
      <c r="G86" s="368">
        <v>0</v>
      </c>
      <c r="H86" s="397">
        <v>0</v>
      </c>
      <c r="I86" s="398">
        <v>0.94150280898876404</v>
      </c>
    </row>
    <row r="87" spans="1:14" x14ac:dyDescent="0.25">
      <c r="A87" s="402" t="s">
        <v>574</v>
      </c>
      <c r="B87" s="354">
        <v>11209638.734587256</v>
      </c>
      <c r="C87" s="368">
        <v>11209638.734587256</v>
      </c>
      <c r="D87" s="368">
        <v>13583444.58426456</v>
      </c>
      <c r="E87" s="354"/>
      <c r="F87" s="400">
        <v>0.49161518093556933</v>
      </c>
      <c r="G87" s="348">
        <v>1765.2250661959399</v>
      </c>
      <c r="H87" s="397">
        <v>1.7652250661959398E-3</v>
      </c>
      <c r="I87" s="398">
        <v>0.8252427184466018</v>
      </c>
    </row>
    <row r="88" spans="1:14" x14ac:dyDescent="0.25">
      <c r="A88" s="403" t="s">
        <v>575</v>
      </c>
      <c r="B88" s="404">
        <v>14155275.214870876</v>
      </c>
      <c r="C88" s="405">
        <v>14155275.214870876</v>
      </c>
      <c r="D88" s="405">
        <v>16144032.889687445</v>
      </c>
      <c r="E88" s="404"/>
      <c r="F88" s="406">
        <v>0.50491510277033058</v>
      </c>
      <c r="G88" s="405">
        <v>1787.3100983020554</v>
      </c>
      <c r="H88" s="407">
        <v>1.7873100983020554E-3</v>
      </c>
      <c r="I88" s="408">
        <v>0.87681159420289856</v>
      </c>
    </row>
    <row r="89" spans="1:14" s="369" customFormat="1" x14ac:dyDescent="0.25">
      <c r="B89" s="354"/>
      <c r="C89" s="409"/>
      <c r="D89" s="409"/>
      <c r="E89" s="410"/>
      <c r="F89" s="411"/>
      <c r="G89" s="373"/>
      <c r="H89" s="397"/>
      <c r="I89" s="412"/>
    </row>
    <row r="90" spans="1:14" x14ac:dyDescent="0.25">
      <c r="A90" s="319" t="s">
        <v>576</v>
      </c>
      <c r="B90" s="413"/>
      <c r="C90" s="413"/>
      <c r="D90" s="413"/>
      <c r="E90" s="413"/>
      <c r="F90" s="413"/>
    </row>
    <row r="91" spans="1:14" x14ac:dyDescent="0.25">
      <c r="A91" s="369" t="s">
        <v>577</v>
      </c>
      <c r="B91" s="413"/>
      <c r="C91" s="413"/>
      <c r="D91" s="413"/>
      <c r="E91" s="413"/>
      <c r="F91" s="413"/>
    </row>
    <row r="92" spans="1:14" x14ac:dyDescent="0.25">
      <c r="A92" s="414" t="s">
        <v>578</v>
      </c>
      <c r="B92" s="415" t="s">
        <v>579</v>
      </c>
      <c r="C92" s="416" t="s">
        <v>579</v>
      </c>
      <c r="D92" s="416" t="s">
        <v>579</v>
      </c>
      <c r="E92" s="416" t="s">
        <v>580</v>
      </c>
      <c r="F92" s="416" t="s">
        <v>580</v>
      </c>
      <c r="G92" s="417" t="s">
        <v>581</v>
      </c>
      <c r="H92" s="417" t="s">
        <v>581</v>
      </c>
      <c r="I92" s="417" t="s">
        <v>582</v>
      </c>
      <c r="J92" s="417" t="s">
        <v>582</v>
      </c>
      <c r="K92" s="417" t="s">
        <v>583</v>
      </c>
      <c r="L92" s="417" t="s">
        <v>583</v>
      </c>
      <c r="M92" s="417" t="s">
        <v>584</v>
      </c>
      <c r="N92" s="418" t="s">
        <v>584</v>
      </c>
    </row>
    <row r="93" spans="1:14" x14ac:dyDescent="0.25">
      <c r="A93" s="419" t="s">
        <v>585</v>
      </c>
      <c r="B93" s="420">
        <v>100</v>
      </c>
      <c r="C93" s="421">
        <v>100</v>
      </c>
      <c r="D93" s="421">
        <v>20</v>
      </c>
      <c r="E93" s="421">
        <v>100</v>
      </c>
      <c r="F93" s="421">
        <v>20</v>
      </c>
      <c r="G93" s="421">
        <v>100</v>
      </c>
      <c r="H93" s="421">
        <v>20</v>
      </c>
      <c r="I93" s="421">
        <v>100</v>
      </c>
      <c r="J93" s="421">
        <v>20</v>
      </c>
      <c r="K93" s="421">
        <v>100</v>
      </c>
      <c r="L93" s="421">
        <v>20</v>
      </c>
      <c r="M93" s="421">
        <v>100</v>
      </c>
      <c r="N93" s="422">
        <v>20</v>
      </c>
    </row>
    <row r="94" spans="1:14" x14ac:dyDescent="0.25">
      <c r="A94" s="423" t="s">
        <v>586</v>
      </c>
      <c r="B94" s="424">
        <v>1</v>
      </c>
      <c r="C94" s="318">
        <v>1</v>
      </c>
      <c r="D94" s="318">
        <v>1</v>
      </c>
      <c r="E94" s="318">
        <v>1</v>
      </c>
      <c r="F94" s="318">
        <v>1</v>
      </c>
      <c r="G94" s="318">
        <v>1</v>
      </c>
      <c r="H94" s="318">
        <v>1</v>
      </c>
      <c r="I94" s="318">
        <v>1</v>
      </c>
      <c r="J94" s="318">
        <v>1</v>
      </c>
      <c r="K94" s="318">
        <v>1</v>
      </c>
      <c r="L94" s="318">
        <v>1</v>
      </c>
      <c r="M94" s="318">
        <v>1</v>
      </c>
      <c r="N94" s="425">
        <v>1</v>
      </c>
    </row>
    <row r="95" spans="1:14" x14ac:dyDescent="0.25">
      <c r="A95" s="423" t="s">
        <v>587</v>
      </c>
      <c r="B95" s="424">
        <v>30</v>
      </c>
      <c r="C95" s="318">
        <v>30</v>
      </c>
      <c r="D95" s="318">
        <v>85</v>
      </c>
      <c r="E95" s="318">
        <v>6</v>
      </c>
      <c r="F95" s="369">
        <v>68</v>
      </c>
      <c r="G95" s="369">
        <v>25</v>
      </c>
      <c r="H95" s="369">
        <v>72</v>
      </c>
      <c r="I95" s="369">
        <v>23</v>
      </c>
      <c r="J95" s="369">
        <v>62</v>
      </c>
      <c r="K95" s="369">
        <v>21</v>
      </c>
      <c r="L95" s="369">
        <v>56</v>
      </c>
      <c r="M95" s="369">
        <v>21</v>
      </c>
      <c r="N95" s="425">
        <v>63</v>
      </c>
    </row>
    <row r="96" spans="1:14" x14ac:dyDescent="0.25">
      <c r="A96" s="426" t="s">
        <v>588</v>
      </c>
      <c r="B96" s="427">
        <v>265</v>
      </c>
      <c r="C96" s="428">
        <v>265</v>
      </c>
      <c r="D96" s="428">
        <v>264</v>
      </c>
      <c r="E96" s="428">
        <v>234</v>
      </c>
      <c r="F96" s="428">
        <v>277</v>
      </c>
      <c r="G96" s="429">
        <v>298</v>
      </c>
      <c r="H96" s="429">
        <v>289</v>
      </c>
      <c r="I96" s="428">
        <v>296</v>
      </c>
      <c r="J96" s="429">
        <v>275</v>
      </c>
      <c r="K96" s="429">
        <v>310</v>
      </c>
      <c r="L96" s="429">
        <v>280</v>
      </c>
      <c r="M96" s="429">
        <v>290</v>
      </c>
      <c r="N96" s="430">
        <v>270</v>
      </c>
    </row>
    <row r="97" spans="1:9" x14ac:dyDescent="0.25">
      <c r="A97" s="431"/>
      <c r="B97" s="357"/>
      <c r="C97" s="369"/>
      <c r="D97" s="369"/>
      <c r="E97" s="369"/>
      <c r="F97" s="369"/>
      <c r="I97" s="369"/>
    </row>
    <row r="98" spans="1:9" x14ac:dyDescent="0.25">
      <c r="A98" s="432" t="s">
        <v>589</v>
      </c>
      <c r="B98" s="357"/>
      <c r="C98" s="369"/>
      <c r="D98" s="369"/>
      <c r="E98" s="369"/>
      <c r="F98" s="369"/>
      <c r="I98" s="369"/>
    </row>
    <row r="99" spans="1:9" x14ac:dyDescent="0.25">
      <c r="A99" s="433" t="s">
        <v>590</v>
      </c>
      <c r="B99" s="434" t="s">
        <v>591</v>
      </c>
      <c r="C99" s="435" t="s">
        <v>591</v>
      </c>
      <c r="D99" s="435" t="s">
        <v>592</v>
      </c>
      <c r="E99" s="435" t="s">
        <v>592</v>
      </c>
      <c r="F99" s="435" t="s">
        <v>593</v>
      </c>
      <c r="G99" s="436" t="s">
        <v>593</v>
      </c>
      <c r="I99" s="369"/>
    </row>
    <row r="100" spans="1:9" x14ac:dyDescent="0.25">
      <c r="A100" s="419" t="s">
        <v>585</v>
      </c>
      <c r="B100" s="420">
        <v>100</v>
      </c>
      <c r="C100" s="437"/>
      <c r="D100" s="437">
        <v>100</v>
      </c>
      <c r="E100" s="437">
        <v>20</v>
      </c>
      <c r="F100" s="437">
        <v>100</v>
      </c>
      <c r="G100" s="438">
        <v>20</v>
      </c>
      <c r="I100" s="369"/>
    </row>
    <row r="101" spans="1:9" x14ac:dyDescent="0.25">
      <c r="A101" s="423" t="s">
        <v>594</v>
      </c>
      <c r="B101" s="424">
        <v>0</v>
      </c>
      <c r="C101" s="318">
        <v>0</v>
      </c>
      <c r="D101" s="318">
        <v>4.5</v>
      </c>
      <c r="E101" s="357">
        <v>14</v>
      </c>
      <c r="F101" s="318">
        <v>0.66</v>
      </c>
      <c r="G101" s="425">
        <v>7.5</v>
      </c>
    </row>
    <row r="102" spans="1:9" x14ac:dyDescent="0.25">
      <c r="A102" s="423" t="s">
        <v>595</v>
      </c>
      <c r="B102" s="424">
        <v>0</v>
      </c>
      <c r="C102" s="318">
        <v>0</v>
      </c>
      <c r="D102" s="318">
        <v>2.65</v>
      </c>
      <c r="E102" s="318">
        <v>7.65</v>
      </c>
      <c r="F102" s="369">
        <v>0.42</v>
      </c>
      <c r="G102" s="425">
        <v>4.9000000000000004</v>
      </c>
    </row>
    <row r="103" spans="1:9" x14ac:dyDescent="0.25">
      <c r="A103" s="423" t="s">
        <v>596</v>
      </c>
      <c r="B103" s="424">
        <v>0</v>
      </c>
      <c r="C103" s="318">
        <v>0</v>
      </c>
      <c r="D103" s="369">
        <v>-11</v>
      </c>
      <c r="E103" s="318">
        <v>19</v>
      </c>
      <c r="F103" s="369">
        <v>-2.9</v>
      </c>
      <c r="G103" s="425">
        <v>-87</v>
      </c>
    </row>
    <row r="104" spans="1:9" x14ac:dyDescent="0.25">
      <c r="A104" s="423" t="s">
        <v>597</v>
      </c>
      <c r="B104" s="424">
        <v>0</v>
      </c>
      <c r="C104" s="369">
        <v>0</v>
      </c>
      <c r="D104" s="439">
        <v>900</v>
      </c>
      <c r="E104" s="439">
        <v>3200</v>
      </c>
      <c r="F104" s="439">
        <v>130</v>
      </c>
      <c r="G104" s="440">
        <v>920</v>
      </c>
    </row>
    <row r="105" spans="1:9" x14ac:dyDescent="0.25">
      <c r="A105" s="426" t="s">
        <v>598</v>
      </c>
      <c r="B105" s="427">
        <v>0</v>
      </c>
      <c r="C105" s="429">
        <v>0</v>
      </c>
      <c r="D105" s="429">
        <v>-69</v>
      </c>
      <c r="E105" s="429">
        <v>-240</v>
      </c>
      <c r="F105" s="429">
        <v>-10</v>
      </c>
      <c r="G105" s="430">
        <v>-71</v>
      </c>
    </row>
    <row r="107" spans="1:9" x14ac:dyDescent="0.25">
      <c r="A107" s="319" t="s">
        <v>599</v>
      </c>
    </row>
    <row r="108" spans="1:9" x14ac:dyDescent="0.25">
      <c r="A108" s="414" t="s">
        <v>600</v>
      </c>
      <c r="B108" s="441">
        <v>0.85</v>
      </c>
    </row>
    <row r="109" spans="1:9" x14ac:dyDescent="0.25">
      <c r="A109" s="423" t="s">
        <v>601</v>
      </c>
      <c r="B109" s="442">
        <v>0.42857142857142855</v>
      </c>
      <c r="F109" s="369"/>
    </row>
    <row r="110" spans="1:9" x14ac:dyDescent="0.25">
      <c r="A110" s="423" t="s">
        <v>602</v>
      </c>
      <c r="B110" s="442">
        <v>0.75</v>
      </c>
    </row>
    <row r="111" spans="1:9" x14ac:dyDescent="0.25">
      <c r="A111" s="423" t="s">
        <v>603</v>
      </c>
      <c r="B111" s="442">
        <v>0.27272727272727271</v>
      </c>
    </row>
    <row r="112" spans="1:9" x14ac:dyDescent="0.25">
      <c r="A112" s="426" t="s">
        <v>604</v>
      </c>
      <c r="B112" s="443">
        <v>0.5</v>
      </c>
    </row>
    <row r="114" spans="1:24" x14ac:dyDescent="0.25">
      <c r="A114" s="444" t="s">
        <v>605</v>
      </c>
      <c r="B114" s="369"/>
      <c r="C114" s="369"/>
      <c r="D114" s="369"/>
    </row>
    <row r="115" spans="1:24" x14ac:dyDescent="0.25">
      <c r="A115" s="369"/>
    </row>
    <row r="116" spans="1:24" x14ac:dyDescent="0.25">
      <c r="B116" s="445">
        <v>25.5</v>
      </c>
      <c r="F116" s="446">
        <v>200</v>
      </c>
      <c r="J116" s="446">
        <v>120</v>
      </c>
      <c r="N116" s="446">
        <v>11</v>
      </c>
      <c r="R116" s="447">
        <v>27000</v>
      </c>
      <c r="V116" s="447">
        <v>1000</v>
      </c>
    </row>
    <row r="117" spans="1:24" x14ac:dyDescent="0.25">
      <c r="B117" s="448">
        <v>25.5</v>
      </c>
      <c r="F117" s="449">
        <v>200</v>
      </c>
      <c r="J117" s="449">
        <v>120</v>
      </c>
      <c r="N117" s="449">
        <v>11</v>
      </c>
      <c r="R117" s="450">
        <v>27000</v>
      </c>
      <c r="V117" s="450">
        <v>1000</v>
      </c>
    </row>
    <row r="118" spans="1:24" ht="64.5" x14ac:dyDescent="0.25">
      <c r="B118" s="451" t="s">
        <v>606</v>
      </c>
      <c r="C118" s="452" t="s">
        <v>607</v>
      </c>
      <c r="D118" s="453" t="s">
        <v>608</v>
      </c>
      <c r="F118" s="451" t="s">
        <v>606</v>
      </c>
      <c r="G118" s="452" t="s">
        <v>609</v>
      </c>
      <c r="H118" s="453" t="s">
        <v>608</v>
      </c>
      <c r="J118" s="451" t="s">
        <v>606</v>
      </c>
      <c r="K118" s="454" t="s">
        <v>610</v>
      </c>
      <c r="L118" s="453" t="s">
        <v>608</v>
      </c>
      <c r="N118" s="451" t="s">
        <v>606</v>
      </c>
      <c r="O118" s="454" t="s">
        <v>611</v>
      </c>
      <c r="P118" s="453" t="s">
        <v>608</v>
      </c>
      <c r="R118" s="451" t="s">
        <v>606</v>
      </c>
      <c r="S118" s="454" t="s">
        <v>612</v>
      </c>
      <c r="T118" s="453" t="s">
        <v>608</v>
      </c>
      <c r="V118" s="451" t="s">
        <v>606</v>
      </c>
      <c r="W118" s="454" t="s">
        <v>613</v>
      </c>
      <c r="X118" s="453" t="s">
        <v>608</v>
      </c>
    </row>
    <row r="119" spans="1:24" s="369" customFormat="1" x14ac:dyDescent="0.25">
      <c r="B119" s="455">
        <v>1990</v>
      </c>
      <c r="C119" s="456">
        <v>500</v>
      </c>
      <c r="D119" s="457">
        <v>19.607843137254903</v>
      </c>
      <c r="F119" s="455">
        <v>1990</v>
      </c>
      <c r="G119" s="456">
        <v>600</v>
      </c>
      <c r="H119" s="457">
        <v>3</v>
      </c>
      <c r="J119" s="455">
        <v>1990</v>
      </c>
      <c r="K119" s="456">
        <v>350</v>
      </c>
      <c r="L119" s="457">
        <v>2.9166666666666665</v>
      </c>
      <c r="N119" s="455">
        <v>1990</v>
      </c>
      <c r="O119" s="456">
        <v>2283</v>
      </c>
      <c r="P119" s="457">
        <v>14.006134969325153</v>
      </c>
      <c r="R119" s="455">
        <v>1990</v>
      </c>
      <c r="S119" s="456">
        <v>27000</v>
      </c>
      <c r="T119" s="457">
        <v>1</v>
      </c>
      <c r="V119" s="455">
        <v>1990</v>
      </c>
      <c r="W119" s="456">
        <v>2000</v>
      </c>
      <c r="X119" s="457">
        <v>1</v>
      </c>
    </row>
    <row r="120" spans="1:24" s="369" customFormat="1" x14ac:dyDescent="0.25">
      <c r="B120" s="458">
        <v>1995</v>
      </c>
      <c r="C120" s="459">
        <v>340</v>
      </c>
      <c r="D120" s="460">
        <v>13.333333333333334</v>
      </c>
      <c r="F120" s="458">
        <v>1995</v>
      </c>
      <c r="G120" s="459">
        <v>350</v>
      </c>
      <c r="H120" s="460">
        <v>1.75</v>
      </c>
      <c r="J120" s="458">
        <v>1995</v>
      </c>
      <c r="K120" s="459">
        <v>200</v>
      </c>
      <c r="L120" s="460">
        <v>1.6666666666666667</v>
      </c>
      <c r="N120" s="458">
        <v>1995</v>
      </c>
      <c r="O120" s="459">
        <v>2283</v>
      </c>
      <c r="P120" s="460">
        <v>14.006134969325153</v>
      </c>
      <c r="R120" s="458">
        <v>1995</v>
      </c>
      <c r="S120" s="459">
        <v>27000</v>
      </c>
      <c r="T120" s="460">
        <v>1</v>
      </c>
      <c r="V120" s="458">
        <v>1995</v>
      </c>
      <c r="W120" s="459">
        <v>2000</v>
      </c>
      <c r="X120" s="460">
        <v>1</v>
      </c>
    </row>
    <row r="121" spans="1:24" s="369" customFormat="1" x14ac:dyDescent="0.25">
      <c r="B121" s="458">
        <v>2000</v>
      </c>
      <c r="C121" s="459">
        <v>200</v>
      </c>
      <c r="D121" s="460">
        <v>7.8431372549019605</v>
      </c>
      <c r="F121" s="458">
        <v>2000</v>
      </c>
      <c r="G121" s="459">
        <v>200</v>
      </c>
      <c r="H121" s="460">
        <v>1</v>
      </c>
      <c r="J121" s="458">
        <v>2000</v>
      </c>
      <c r="K121" s="459">
        <v>120</v>
      </c>
      <c r="L121" s="460">
        <v>1</v>
      </c>
      <c r="N121" s="458">
        <v>2000</v>
      </c>
      <c r="O121" s="459">
        <v>2283</v>
      </c>
      <c r="P121" s="460">
        <v>14.006134969325153</v>
      </c>
      <c r="R121" s="458">
        <v>2000</v>
      </c>
      <c r="S121" s="459">
        <v>27000</v>
      </c>
      <c r="T121" s="460">
        <v>1</v>
      </c>
      <c r="V121" s="458">
        <v>2000</v>
      </c>
      <c r="W121" s="459">
        <v>2000</v>
      </c>
      <c r="X121" s="460">
        <v>1</v>
      </c>
    </row>
    <row r="122" spans="1:24" s="369" customFormat="1" x14ac:dyDescent="0.25">
      <c r="B122" s="458">
        <v>2005</v>
      </c>
      <c r="C122" s="459">
        <v>25.5</v>
      </c>
      <c r="D122" s="460">
        <v>1</v>
      </c>
      <c r="F122" s="458">
        <v>2005</v>
      </c>
      <c r="G122" s="459">
        <v>200</v>
      </c>
      <c r="H122" s="460">
        <v>1</v>
      </c>
      <c r="J122" s="458">
        <v>2005</v>
      </c>
      <c r="K122" s="459">
        <v>120</v>
      </c>
      <c r="L122" s="460">
        <v>1</v>
      </c>
      <c r="N122" s="458">
        <v>2005</v>
      </c>
      <c r="O122" s="459">
        <v>2283</v>
      </c>
      <c r="P122" s="460">
        <v>14.006134969325153</v>
      </c>
      <c r="R122" s="458">
        <v>2005</v>
      </c>
      <c r="S122" s="459">
        <v>27000</v>
      </c>
      <c r="T122" s="460">
        <v>1</v>
      </c>
      <c r="V122" s="458">
        <v>2005</v>
      </c>
      <c r="W122" s="459">
        <v>2000</v>
      </c>
      <c r="X122" s="460">
        <v>1</v>
      </c>
    </row>
    <row r="123" spans="1:24" s="369" customFormat="1" x14ac:dyDescent="0.25">
      <c r="B123" s="458">
        <v>2010</v>
      </c>
      <c r="C123" s="459">
        <v>25.5</v>
      </c>
      <c r="D123" s="460">
        <v>1</v>
      </c>
      <c r="F123" s="461">
        <v>2010</v>
      </c>
      <c r="G123" s="462">
        <v>200</v>
      </c>
      <c r="H123" s="463">
        <v>1</v>
      </c>
      <c r="J123" s="461">
        <v>2010</v>
      </c>
      <c r="K123" s="462">
        <v>120</v>
      </c>
      <c r="L123" s="463">
        <v>1</v>
      </c>
      <c r="N123" s="461">
        <v>2010</v>
      </c>
      <c r="O123" s="462">
        <v>163</v>
      </c>
      <c r="P123" s="463">
        <v>1</v>
      </c>
      <c r="R123" s="461">
        <v>2010</v>
      </c>
      <c r="S123" s="462">
        <v>27000</v>
      </c>
      <c r="T123" s="463">
        <v>1</v>
      </c>
      <c r="V123" s="461">
        <v>2010</v>
      </c>
      <c r="W123" s="462">
        <v>2000</v>
      </c>
      <c r="X123" s="463">
        <v>1</v>
      </c>
    </row>
    <row r="124" spans="1:24" s="369" customFormat="1" x14ac:dyDescent="0.25">
      <c r="B124" s="458">
        <v>2015</v>
      </c>
      <c r="C124" s="459">
        <v>25.5</v>
      </c>
      <c r="D124" s="460">
        <v>1</v>
      </c>
      <c r="F124" s="458">
        <v>2015</v>
      </c>
      <c r="G124" s="459">
        <v>200</v>
      </c>
      <c r="H124" s="460">
        <v>1</v>
      </c>
      <c r="J124" s="458">
        <v>2015</v>
      </c>
      <c r="K124" s="459">
        <v>120</v>
      </c>
      <c r="L124" s="460">
        <v>1</v>
      </c>
      <c r="N124" s="458">
        <v>2015</v>
      </c>
      <c r="O124" s="459">
        <v>11</v>
      </c>
      <c r="P124" s="460">
        <v>6.7484662576687116E-2</v>
      </c>
      <c r="R124" s="458">
        <v>2015</v>
      </c>
      <c r="S124" s="459">
        <v>27000</v>
      </c>
      <c r="T124" s="460">
        <v>1</v>
      </c>
      <c r="V124" s="458">
        <v>2015</v>
      </c>
      <c r="W124" s="459">
        <v>1000</v>
      </c>
      <c r="X124" s="460">
        <v>0.5</v>
      </c>
    </row>
    <row r="125" spans="1:24" s="369" customFormat="1" x14ac:dyDescent="0.25">
      <c r="B125" s="458">
        <v>2017</v>
      </c>
      <c r="C125" s="459">
        <v>10</v>
      </c>
      <c r="D125" s="460">
        <v>0.39215686274509803</v>
      </c>
      <c r="F125" s="464">
        <v>2020</v>
      </c>
      <c r="G125" s="465">
        <v>200</v>
      </c>
      <c r="H125" s="466">
        <v>1</v>
      </c>
      <c r="J125" s="464">
        <v>2020</v>
      </c>
      <c r="K125" s="465">
        <v>120</v>
      </c>
      <c r="L125" s="466">
        <v>1</v>
      </c>
      <c r="N125" s="464">
        <v>2020</v>
      </c>
      <c r="O125" s="465">
        <v>11</v>
      </c>
      <c r="P125" s="466">
        <v>6.7484662576687116E-2</v>
      </c>
      <c r="R125" s="464">
        <v>2020</v>
      </c>
      <c r="S125" s="465">
        <v>5000</v>
      </c>
      <c r="T125" s="466">
        <v>0.185</v>
      </c>
      <c r="V125" s="464">
        <v>2020</v>
      </c>
      <c r="W125" s="465">
        <v>1000</v>
      </c>
      <c r="X125" s="466">
        <v>0.5</v>
      </c>
    </row>
    <row r="126" spans="1:24" x14ac:dyDescent="0.25">
      <c r="B126" s="464">
        <v>2020</v>
      </c>
      <c r="C126" s="465">
        <v>10</v>
      </c>
      <c r="D126" s="466">
        <v>0.39215686274509803</v>
      </c>
    </row>
    <row r="128" spans="1:24" x14ac:dyDescent="0.25">
      <c r="A128" s="444" t="s">
        <v>614</v>
      </c>
    </row>
    <row r="129" spans="1:9" x14ac:dyDescent="0.25">
      <c r="A129" s="467" t="s">
        <v>615</v>
      </c>
      <c r="B129" s="468" t="s">
        <v>616</v>
      </c>
      <c r="C129" s="468" t="s">
        <v>617</v>
      </c>
      <c r="D129" s="468" t="s">
        <v>618</v>
      </c>
      <c r="E129" s="468" t="s">
        <v>619</v>
      </c>
      <c r="F129" s="469" t="s">
        <v>620</v>
      </c>
      <c r="G129" s="470"/>
      <c r="H129" s="470"/>
    </row>
    <row r="130" spans="1:9" x14ac:dyDescent="0.25">
      <c r="A130" s="471" t="s">
        <v>621</v>
      </c>
      <c r="B130" s="472">
        <v>1</v>
      </c>
      <c r="C130" s="472">
        <v>1000</v>
      </c>
      <c r="D130" s="472">
        <v>1000000</v>
      </c>
      <c r="E130" s="473">
        <v>453.59237000000002</v>
      </c>
      <c r="F130" s="474">
        <v>907184.74</v>
      </c>
      <c r="G130" s="470"/>
      <c r="H130" s="470"/>
    </row>
    <row r="131" spans="1:9" x14ac:dyDescent="0.25">
      <c r="A131" s="471" t="s">
        <v>622</v>
      </c>
      <c r="B131" s="475">
        <v>1E-3</v>
      </c>
      <c r="C131" s="472">
        <v>1</v>
      </c>
      <c r="D131" s="472">
        <v>1000</v>
      </c>
      <c r="E131" s="473">
        <v>0.45359237000000002</v>
      </c>
      <c r="F131" s="476">
        <v>907.18474000000003</v>
      </c>
      <c r="G131" s="470"/>
      <c r="H131" s="470"/>
    </row>
    <row r="132" spans="1:9" x14ac:dyDescent="0.25">
      <c r="A132" s="471" t="s">
        <v>623</v>
      </c>
      <c r="B132" s="475">
        <v>9.9999999999999995E-7</v>
      </c>
      <c r="C132" s="475">
        <v>1E-3</v>
      </c>
      <c r="D132" s="472">
        <v>1</v>
      </c>
      <c r="E132" s="475">
        <v>4.5359237000000004E-4</v>
      </c>
      <c r="F132" s="476">
        <v>0.90718474000000004</v>
      </c>
      <c r="G132" s="470"/>
      <c r="H132" s="470"/>
    </row>
    <row r="133" spans="1:9" x14ac:dyDescent="0.25">
      <c r="A133" s="471" t="s">
        <v>624</v>
      </c>
      <c r="B133" s="475">
        <v>2.2046226218487759E-3</v>
      </c>
      <c r="C133" s="473">
        <v>2.2046226218487757</v>
      </c>
      <c r="D133" s="472">
        <v>2204.6226218487759</v>
      </c>
      <c r="E133" s="472">
        <v>1</v>
      </c>
      <c r="F133" s="474">
        <v>2000</v>
      </c>
      <c r="G133" s="470"/>
      <c r="H133" s="470"/>
    </row>
    <row r="134" spans="1:9" x14ac:dyDescent="0.25">
      <c r="A134" s="477" t="s">
        <v>625</v>
      </c>
      <c r="B134" s="478">
        <v>1.102311310924388E-6</v>
      </c>
      <c r="C134" s="478">
        <v>1.1023113109243879E-3</v>
      </c>
      <c r="D134" s="479">
        <v>1.1023113109243878</v>
      </c>
      <c r="E134" s="478">
        <v>5.0000000000000001E-4</v>
      </c>
      <c r="F134" s="480">
        <v>1</v>
      </c>
      <c r="G134" s="470"/>
      <c r="H134" s="470"/>
    </row>
    <row r="135" spans="1:9" x14ac:dyDescent="0.25">
      <c r="A135" s="470"/>
      <c r="B135" s="470"/>
      <c r="C135" s="470"/>
      <c r="D135" s="470"/>
      <c r="E135" s="470"/>
      <c r="F135" s="470"/>
      <c r="G135" s="470"/>
      <c r="H135" s="470"/>
    </row>
    <row r="136" spans="1:9" x14ac:dyDescent="0.25">
      <c r="A136" s="467" t="s">
        <v>626</v>
      </c>
      <c r="B136" s="468" t="s">
        <v>627</v>
      </c>
      <c r="C136" s="468" t="s">
        <v>628</v>
      </c>
      <c r="D136" s="468" t="s">
        <v>629</v>
      </c>
      <c r="E136" s="468" t="s">
        <v>630</v>
      </c>
      <c r="F136" s="469" t="s">
        <v>631</v>
      </c>
      <c r="G136" s="470"/>
      <c r="H136" s="470"/>
    </row>
    <row r="137" spans="1:9" x14ac:dyDescent="0.25">
      <c r="A137" s="471" t="s">
        <v>632</v>
      </c>
      <c r="B137" s="481">
        <v>1</v>
      </c>
      <c r="C137" s="482">
        <v>9.9999999999999995E-7</v>
      </c>
      <c r="D137" s="483">
        <v>1E-3</v>
      </c>
      <c r="E137" s="484">
        <v>3.7854109999999998E-3</v>
      </c>
      <c r="F137" s="485">
        <v>2.8316846999999999E-2</v>
      </c>
      <c r="G137" s="470"/>
      <c r="H137" s="470"/>
    </row>
    <row r="138" spans="1:9" x14ac:dyDescent="0.25">
      <c r="A138" s="471" t="s">
        <v>633</v>
      </c>
      <c r="B138" s="472">
        <v>1000000</v>
      </c>
      <c r="C138" s="472">
        <v>1</v>
      </c>
      <c r="D138" s="472">
        <v>1000.0000000000001</v>
      </c>
      <c r="E138" s="472">
        <v>3785.4110000000001</v>
      </c>
      <c r="F138" s="474">
        <v>28316.847000000002</v>
      </c>
      <c r="G138" s="470"/>
      <c r="H138" s="470"/>
    </row>
    <row r="139" spans="1:9" x14ac:dyDescent="0.25">
      <c r="A139" s="471" t="s">
        <v>634</v>
      </c>
      <c r="B139" s="472">
        <v>1000</v>
      </c>
      <c r="C139" s="473">
        <v>1E-3</v>
      </c>
      <c r="D139" s="472">
        <v>1</v>
      </c>
      <c r="E139" s="473">
        <v>3.7854109999999999</v>
      </c>
      <c r="F139" s="476">
        <v>28.316846999999999</v>
      </c>
      <c r="G139" s="470"/>
      <c r="H139" s="470"/>
    </row>
    <row r="140" spans="1:9" x14ac:dyDescent="0.25">
      <c r="A140" s="471" t="s">
        <v>635</v>
      </c>
      <c r="B140" s="459">
        <v>264.17210707106841</v>
      </c>
      <c r="C140" s="475">
        <v>2.6417210707106839E-4</v>
      </c>
      <c r="D140" s="473">
        <v>0.26417210707106842</v>
      </c>
      <c r="E140" s="472">
        <v>1</v>
      </c>
      <c r="F140" s="476">
        <v>7.4805211375990615</v>
      </c>
      <c r="G140" s="470"/>
      <c r="H140" s="470"/>
    </row>
    <row r="141" spans="1:9" x14ac:dyDescent="0.25">
      <c r="A141" s="477" t="s">
        <v>636</v>
      </c>
      <c r="B141" s="465">
        <v>35.314666212661322</v>
      </c>
      <c r="C141" s="478">
        <v>3.5314666212661319E-5</v>
      </c>
      <c r="D141" s="479">
        <v>3.5314666212661321E-2</v>
      </c>
      <c r="E141" s="479">
        <v>0.13368052594273649</v>
      </c>
      <c r="F141" s="480">
        <v>1</v>
      </c>
      <c r="G141" s="470"/>
      <c r="H141" s="470"/>
    </row>
    <row r="142" spans="1:9" x14ac:dyDescent="0.25">
      <c r="A142" s="470"/>
      <c r="B142" s="470"/>
      <c r="C142" s="470"/>
      <c r="D142" s="470"/>
      <c r="E142" s="470"/>
      <c r="F142" s="470"/>
      <c r="G142" s="470"/>
      <c r="H142" s="470"/>
    </row>
    <row r="143" spans="1:9" x14ac:dyDescent="0.25">
      <c r="A143" s="467" t="s">
        <v>637</v>
      </c>
      <c r="B143" s="468" t="s">
        <v>638</v>
      </c>
      <c r="C143" s="468" t="s">
        <v>639</v>
      </c>
      <c r="D143" s="468" t="s">
        <v>640</v>
      </c>
      <c r="E143" s="468" t="s">
        <v>641</v>
      </c>
      <c r="F143" s="468" t="s">
        <v>642</v>
      </c>
      <c r="G143" s="468" t="s">
        <v>643</v>
      </c>
      <c r="H143" s="468" t="s">
        <v>644</v>
      </c>
      <c r="I143" s="486" t="s">
        <v>645</v>
      </c>
    </row>
    <row r="144" spans="1:9" x14ac:dyDescent="0.25">
      <c r="A144" s="471" t="s">
        <v>646</v>
      </c>
      <c r="B144" s="472">
        <v>1</v>
      </c>
      <c r="C144" s="472">
        <v>1000</v>
      </c>
      <c r="D144" s="472">
        <v>1000000</v>
      </c>
      <c r="E144" s="472">
        <v>3600</v>
      </c>
      <c r="F144" s="472">
        <v>3600000</v>
      </c>
      <c r="G144" s="472">
        <v>1055.05585</v>
      </c>
      <c r="H144" s="472">
        <v>1055055850</v>
      </c>
      <c r="I144" s="425">
        <v>2684519.5376862194</v>
      </c>
    </row>
    <row r="145" spans="1:9" x14ac:dyDescent="0.25">
      <c r="A145" s="471" t="s">
        <v>647</v>
      </c>
      <c r="B145" s="473">
        <v>1E-3</v>
      </c>
      <c r="C145" s="472">
        <v>1</v>
      </c>
      <c r="D145" s="472">
        <v>1000</v>
      </c>
      <c r="E145" s="459">
        <v>3.6</v>
      </c>
      <c r="F145" s="472">
        <v>3600</v>
      </c>
      <c r="G145" s="473">
        <v>1.05505585</v>
      </c>
      <c r="H145" s="472">
        <v>1055055.8500000001</v>
      </c>
      <c r="I145" s="425">
        <v>2684.5195376862198</v>
      </c>
    </row>
    <row r="146" spans="1:9" x14ac:dyDescent="0.25">
      <c r="A146" s="471" t="s">
        <v>648</v>
      </c>
      <c r="B146" s="475">
        <v>9.9999999999999995E-7</v>
      </c>
      <c r="C146" s="473">
        <v>1E-3</v>
      </c>
      <c r="D146" s="472">
        <v>1</v>
      </c>
      <c r="E146" s="487">
        <v>3.5999999999999999E-3</v>
      </c>
      <c r="F146" s="459">
        <v>3.6</v>
      </c>
      <c r="G146" s="475">
        <v>1.0550558499999999E-3</v>
      </c>
      <c r="H146" s="472">
        <v>1055.05585</v>
      </c>
      <c r="I146" s="425">
        <v>2.6845195376862194</v>
      </c>
    </row>
    <row r="147" spans="1:9" x14ac:dyDescent="0.25">
      <c r="A147" s="471" t="s">
        <v>649</v>
      </c>
      <c r="B147" s="475">
        <v>2.7777777777777778E-4</v>
      </c>
      <c r="C147" s="473">
        <v>0.27777777777777779</v>
      </c>
      <c r="D147" s="472">
        <v>277.77777777777777</v>
      </c>
      <c r="E147" s="472">
        <v>1</v>
      </c>
      <c r="F147" s="472">
        <v>1000</v>
      </c>
      <c r="G147" s="473">
        <v>0.29307106944444444</v>
      </c>
      <c r="H147" s="472">
        <v>293071.06944444444</v>
      </c>
      <c r="I147" s="425">
        <v>745.69987157950538</v>
      </c>
    </row>
    <row r="148" spans="1:9" x14ac:dyDescent="0.25">
      <c r="A148" s="471" t="s">
        <v>650</v>
      </c>
      <c r="B148" s="488">
        <v>2.7777777777777776E-7</v>
      </c>
      <c r="C148" s="475">
        <v>2.7777777777777778E-4</v>
      </c>
      <c r="D148" s="473">
        <v>0.27777777777777779</v>
      </c>
      <c r="E148" s="473">
        <v>1E-3</v>
      </c>
      <c r="F148" s="472">
        <v>1</v>
      </c>
      <c r="G148" s="475">
        <v>2.9307106944444444E-4</v>
      </c>
      <c r="H148" s="472">
        <v>293.07106944444445</v>
      </c>
      <c r="I148" s="425">
        <v>0.74569987157950535</v>
      </c>
    </row>
    <row r="149" spans="1:9" x14ac:dyDescent="0.25">
      <c r="A149" s="471" t="s">
        <v>475</v>
      </c>
      <c r="B149" s="475">
        <v>9.4781712266701337E-4</v>
      </c>
      <c r="C149" s="473">
        <v>0.94781712266701335</v>
      </c>
      <c r="D149" s="472">
        <v>947.81712266701334</v>
      </c>
      <c r="E149" s="473">
        <v>3.4121416416012482</v>
      </c>
      <c r="F149" s="472">
        <v>3412.141641601248</v>
      </c>
      <c r="G149" s="472">
        <v>1</v>
      </c>
      <c r="H149" s="472">
        <v>1000000</v>
      </c>
      <c r="I149" s="425">
        <v>2544.4335839531336</v>
      </c>
    </row>
    <row r="150" spans="1:9" x14ac:dyDescent="0.25">
      <c r="A150" s="471" t="s">
        <v>651</v>
      </c>
      <c r="B150" s="489">
        <v>9.4781712266701324E-10</v>
      </c>
      <c r="C150" s="475">
        <v>9.4781712266701326E-7</v>
      </c>
      <c r="D150" s="475">
        <v>9.4781712266701326E-4</v>
      </c>
      <c r="E150" s="490">
        <v>3.4121416416012478E-6</v>
      </c>
      <c r="F150" s="475">
        <v>3.4121416416012479E-3</v>
      </c>
      <c r="G150" s="475">
        <v>9.9999999999999995E-7</v>
      </c>
      <c r="H150" s="472">
        <v>1</v>
      </c>
      <c r="I150" s="425">
        <v>2.5444335839531337E-3</v>
      </c>
    </row>
    <row r="151" spans="1:9" x14ac:dyDescent="0.25">
      <c r="A151" s="491" t="s">
        <v>652</v>
      </c>
      <c r="B151" s="429">
        <v>3.72506136E-7</v>
      </c>
      <c r="C151" s="429">
        <v>3.7250613599999999E-4</v>
      </c>
      <c r="D151" s="429">
        <v>0.37250613599999999</v>
      </c>
      <c r="E151" s="429">
        <v>1.3410220896E-3</v>
      </c>
      <c r="F151" s="429">
        <v>1.3410220896</v>
      </c>
      <c r="G151" s="429">
        <v>3.9301477794769559E-4</v>
      </c>
      <c r="H151" s="429">
        <v>393.01477794769556</v>
      </c>
      <c r="I151" s="430">
        <v>1</v>
      </c>
    </row>
  </sheetData>
  <dataValidations count="5">
    <dataValidation type="list" allowBlank="1" showInputMessage="1" showErrorMessage="1" sqref="B5">
      <formula1>"1,2"</formula1>
    </dataValidation>
    <dataValidation type="list" allowBlank="1" showInputMessage="1" showErrorMessage="1" sqref="B92">
      <formula1>"AR5/GWP,AR5/GTP,AR4/GWP,AR3/GWP,AR2/GWP,AR1/GWP"</formula1>
    </dataValidation>
    <dataValidation type="list" allowBlank="1" showInputMessage="1" showErrorMessage="1" sqref="B93">
      <formula1>$C$93:$D$93</formula1>
    </dataValidation>
    <dataValidation type="list" allowBlank="1" showInputMessage="1" showErrorMessage="1" sqref="B99">
      <formula1>"None, GWP, GTP"</formula1>
    </dataValidation>
    <dataValidation type="list" allowBlank="1" showInputMessage="1" showErrorMessage="1" sqref="B100">
      <formula1>$D$100:$E$100</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95"/>
  <sheetViews>
    <sheetView topLeftCell="A155" workbookViewId="0">
      <selection activeCell="A186" sqref="A186"/>
    </sheetView>
  </sheetViews>
  <sheetFormatPr defaultRowHeight="15" x14ac:dyDescent="0.25"/>
  <cols>
    <col min="1" max="1" width="46.140625" customWidth="1"/>
    <col min="2" max="2" width="18.85546875" customWidth="1"/>
    <col min="3" max="3" width="17.5703125" bestFit="1" customWidth="1"/>
  </cols>
  <sheetData>
    <row r="1" spans="1:14" s="4" customFormat="1" x14ac:dyDescent="0.25">
      <c r="A1" s="3" t="s">
        <v>281</v>
      </c>
      <c r="B1" s="3"/>
      <c r="C1" s="3"/>
      <c r="D1" s="3"/>
      <c r="E1" s="3"/>
      <c r="F1" s="3"/>
      <c r="G1" s="3"/>
      <c r="H1" s="3"/>
      <c r="I1" s="3"/>
      <c r="J1" s="3"/>
      <c r="K1" s="3"/>
      <c r="L1" s="3"/>
      <c r="M1" s="3"/>
      <c r="N1" s="3"/>
    </row>
    <row r="2" spans="1:14" x14ac:dyDescent="0.25">
      <c r="A2" s="4"/>
      <c r="B2" s="4"/>
      <c r="C2" s="4"/>
      <c r="D2" s="4"/>
      <c r="E2" s="4"/>
      <c r="F2" s="4"/>
      <c r="G2" s="40">
        <v>2012</v>
      </c>
      <c r="H2" s="40">
        <v>2017</v>
      </c>
      <c r="I2" s="40">
        <v>2022</v>
      </c>
      <c r="J2" s="40">
        <v>2027</v>
      </c>
      <c r="K2" s="40">
        <v>2032</v>
      </c>
      <c r="L2" s="40">
        <v>2037</v>
      </c>
      <c r="M2" s="40">
        <v>2042</v>
      </c>
      <c r="N2" s="40">
        <v>2047</v>
      </c>
    </row>
    <row r="3" spans="1:14" x14ac:dyDescent="0.25">
      <c r="A3" s="1" t="s">
        <v>6</v>
      </c>
      <c r="B3" s="4"/>
      <c r="C3" s="4"/>
      <c r="D3" s="4"/>
      <c r="E3" s="4"/>
      <c r="F3" s="4"/>
      <c r="G3" s="4"/>
      <c r="H3" s="4"/>
      <c r="I3" s="4"/>
      <c r="J3" s="4"/>
      <c r="K3" s="4"/>
      <c r="L3" s="4"/>
      <c r="M3" s="4"/>
      <c r="N3" s="4"/>
    </row>
    <row r="4" spans="1:14" x14ac:dyDescent="0.25">
      <c r="A4" s="18" t="s">
        <v>30</v>
      </c>
      <c r="B4" s="28"/>
      <c r="C4" s="29" t="s">
        <v>23</v>
      </c>
      <c r="D4" s="29"/>
      <c r="E4" s="30"/>
      <c r="F4" s="31"/>
      <c r="G4" s="32"/>
      <c r="H4" s="32"/>
      <c r="I4" s="32"/>
      <c r="J4" s="32"/>
      <c r="K4" s="32"/>
      <c r="L4" s="32"/>
      <c r="M4" s="32"/>
      <c r="N4" s="32"/>
    </row>
    <row r="5" spans="1:14" x14ac:dyDescent="0.25">
      <c r="A5" s="18"/>
      <c r="B5" s="17" t="s">
        <v>24</v>
      </c>
      <c r="C5" s="18" t="s">
        <v>25</v>
      </c>
      <c r="D5" s="18"/>
      <c r="E5" s="19" t="s">
        <v>26</v>
      </c>
      <c r="F5" s="23" t="s">
        <v>12</v>
      </c>
      <c r="G5" s="24">
        <v>7</v>
      </c>
      <c r="H5" s="24">
        <v>7.5</v>
      </c>
      <c r="I5" s="24">
        <v>9.6999999999999993</v>
      </c>
      <c r="J5" s="24">
        <v>12.9</v>
      </c>
      <c r="K5" s="24">
        <v>17.2</v>
      </c>
      <c r="L5" s="24">
        <v>21.7</v>
      </c>
      <c r="M5" s="24">
        <v>25</v>
      </c>
      <c r="N5" s="24">
        <v>27.2</v>
      </c>
    </row>
    <row r="6" spans="1:14" x14ac:dyDescent="0.25">
      <c r="A6" s="18"/>
      <c r="B6" s="17" t="s">
        <v>31</v>
      </c>
      <c r="C6" s="18" t="s">
        <v>32</v>
      </c>
      <c r="D6" s="18"/>
      <c r="E6" s="19" t="s">
        <v>26</v>
      </c>
      <c r="F6" s="23" t="s">
        <v>12</v>
      </c>
      <c r="G6" s="24">
        <v>214.2</v>
      </c>
      <c r="H6" s="24">
        <v>229.8</v>
      </c>
      <c r="I6" s="24">
        <v>297.60000000000002</v>
      </c>
      <c r="J6" s="24">
        <v>395.8</v>
      </c>
      <c r="K6" s="24">
        <v>526.1</v>
      </c>
      <c r="L6" s="24">
        <v>665.2</v>
      </c>
      <c r="M6" s="24">
        <v>767.8</v>
      </c>
      <c r="N6" s="24">
        <v>833.5</v>
      </c>
    </row>
    <row r="7" spans="1:14" x14ac:dyDescent="0.25">
      <c r="A7" s="18"/>
      <c r="B7" s="17" t="s">
        <v>33</v>
      </c>
      <c r="C7" s="18" t="s">
        <v>34</v>
      </c>
      <c r="D7" s="18"/>
      <c r="E7" s="19" t="s">
        <v>26</v>
      </c>
      <c r="F7" s="23" t="s">
        <v>12</v>
      </c>
      <c r="G7" s="24">
        <v>11.6</v>
      </c>
      <c r="H7" s="24">
        <v>12.5</v>
      </c>
      <c r="I7" s="24">
        <v>16.2</v>
      </c>
      <c r="J7" s="24">
        <v>21.5</v>
      </c>
      <c r="K7" s="24">
        <v>28.6</v>
      </c>
      <c r="L7" s="24">
        <v>36.200000000000003</v>
      </c>
      <c r="M7" s="24">
        <v>41.7</v>
      </c>
      <c r="N7" s="24">
        <v>45.3</v>
      </c>
    </row>
    <row r="8" spans="1:14" x14ac:dyDescent="0.25">
      <c r="A8" s="1" t="s">
        <v>27</v>
      </c>
      <c r="B8" s="4"/>
      <c r="C8" s="4"/>
      <c r="D8" s="4"/>
      <c r="E8" s="4"/>
      <c r="F8" s="4"/>
      <c r="G8" s="4"/>
      <c r="H8" s="4"/>
      <c r="I8" s="4"/>
      <c r="J8" s="4"/>
      <c r="K8" s="4"/>
      <c r="L8" s="4"/>
      <c r="M8" s="4"/>
      <c r="N8" s="4"/>
    </row>
    <row r="9" spans="1:14" x14ac:dyDescent="0.25">
      <c r="A9" s="4"/>
      <c r="B9" s="4"/>
      <c r="C9" s="4" t="s">
        <v>23</v>
      </c>
      <c r="D9" s="4"/>
      <c r="E9" s="4"/>
      <c r="F9" s="26"/>
      <c r="G9" s="26"/>
      <c r="H9" s="26"/>
      <c r="I9" s="26"/>
      <c r="J9" s="26"/>
      <c r="K9" s="26"/>
      <c r="L9" s="26"/>
      <c r="M9" s="26"/>
      <c r="N9" s="26"/>
    </row>
    <row r="10" spans="1:14" x14ac:dyDescent="0.25">
      <c r="A10" s="4"/>
      <c r="B10" s="7" t="s">
        <v>24</v>
      </c>
      <c r="C10" s="4" t="s">
        <v>25</v>
      </c>
      <c r="D10" s="4"/>
      <c r="E10" s="4" t="s">
        <v>26</v>
      </c>
      <c r="F10" s="26">
        <v>0</v>
      </c>
      <c r="G10" s="26">
        <v>32.674471388924658</v>
      </c>
      <c r="H10" s="26">
        <v>36.38007069917289</v>
      </c>
      <c r="I10" s="26">
        <v>38.353334880710406</v>
      </c>
      <c r="J10" s="26">
        <v>39.257773106484862</v>
      </c>
      <c r="K10" s="26">
        <v>39.421524632353581</v>
      </c>
      <c r="L10" s="26">
        <v>39.392242271996871</v>
      </c>
      <c r="M10" s="26">
        <v>39.320608750746111</v>
      </c>
      <c r="N10" s="26">
        <v>38.803247894773044</v>
      </c>
    </row>
    <row r="11" spans="1:14" x14ac:dyDescent="0.25">
      <c r="A11" s="4"/>
      <c r="B11" s="7" t="s">
        <v>31</v>
      </c>
      <c r="C11" s="4" t="s">
        <v>32</v>
      </c>
      <c r="D11" s="4"/>
      <c r="E11" s="4" t="s">
        <v>26</v>
      </c>
      <c r="F11" s="26">
        <v>0</v>
      </c>
      <c r="G11" s="26">
        <v>76.240433240824203</v>
      </c>
      <c r="H11" s="26">
        <v>84.886831631403396</v>
      </c>
      <c r="I11" s="26">
        <v>89.49111472165761</v>
      </c>
      <c r="J11" s="26">
        <v>91.601470581798011</v>
      </c>
      <c r="K11" s="26">
        <v>91.983557475491693</v>
      </c>
      <c r="L11" s="26">
        <v>91.915231967992696</v>
      </c>
      <c r="M11" s="26">
        <v>91.74808708507426</v>
      </c>
      <c r="N11" s="26">
        <v>90.540911754470429</v>
      </c>
    </row>
    <row r="12" spans="1:14" x14ac:dyDescent="0.25">
      <c r="A12" s="4"/>
      <c r="B12" s="7" t="s">
        <v>33</v>
      </c>
      <c r="C12" s="4" t="s">
        <v>34</v>
      </c>
      <c r="D12" s="4"/>
      <c r="E12" s="4" t="s">
        <v>26</v>
      </c>
      <c r="F12" s="26">
        <v>0</v>
      </c>
      <c r="G12" s="26">
        <v>72.609936419832579</v>
      </c>
      <c r="H12" s="26">
        <v>80.844601553717538</v>
      </c>
      <c r="I12" s="26">
        <v>85.229633068245349</v>
      </c>
      <c r="J12" s="26">
        <v>87.239495792188592</v>
      </c>
      <c r="K12" s="26">
        <v>87.603388071896859</v>
      </c>
      <c r="L12" s="26">
        <v>87.538316159993045</v>
      </c>
      <c r="M12" s="26">
        <v>87.379130557213585</v>
      </c>
      <c r="N12" s="26">
        <v>86.229439766162329</v>
      </c>
    </row>
    <row r="13" spans="1:14" x14ac:dyDescent="0.25">
      <c r="A13" s="4"/>
      <c r="B13" s="7" t="s">
        <v>35</v>
      </c>
      <c r="C13" s="4" t="s">
        <v>36</v>
      </c>
      <c r="D13" s="4"/>
      <c r="E13" s="4" t="s">
        <v>26</v>
      </c>
      <c r="F13" s="26">
        <v>0</v>
      </c>
      <c r="G13" s="26">
        <v>0</v>
      </c>
      <c r="H13" s="26">
        <v>0</v>
      </c>
      <c r="I13" s="26">
        <v>0</v>
      </c>
      <c r="J13" s="26">
        <v>0</v>
      </c>
      <c r="K13" s="26">
        <v>0</v>
      </c>
      <c r="L13" s="26">
        <v>0</v>
      </c>
      <c r="M13" s="26">
        <v>0</v>
      </c>
      <c r="N13" s="26">
        <v>0</v>
      </c>
    </row>
    <row r="14" spans="1:14" x14ac:dyDescent="0.25">
      <c r="A14" s="4"/>
      <c r="B14" s="4"/>
      <c r="C14" s="4"/>
      <c r="D14" s="4"/>
      <c r="E14" s="4"/>
      <c r="F14" s="4"/>
      <c r="G14" s="4"/>
      <c r="H14" s="4"/>
      <c r="I14" s="4"/>
      <c r="J14" s="4"/>
      <c r="K14" s="4"/>
      <c r="L14" s="4"/>
      <c r="M14" s="4"/>
      <c r="N14" s="4"/>
    </row>
    <row r="15" spans="1:14" x14ac:dyDescent="0.25">
      <c r="A15" s="1" t="s">
        <v>5</v>
      </c>
      <c r="B15" s="4"/>
      <c r="C15" s="4"/>
      <c r="D15" s="4"/>
      <c r="E15" s="4"/>
      <c r="F15" s="4"/>
      <c r="G15" s="4"/>
      <c r="H15" s="4"/>
      <c r="I15" s="4"/>
      <c r="J15" s="4"/>
      <c r="K15" s="4"/>
      <c r="L15" s="4"/>
      <c r="M15" s="4"/>
      <c r="N15" s="4"/>
    </row>
    <row r="16" spans="1:14" x14ac:dyDescent="0.25">
      <c r="A16" s="4"/>
      <c r="B16" s="4"/>
      <c r="C16" s="4"/>
      <c r="D16" s="4"/>
      <c r="E16" s="4"/>
      <c r="F16" s="4"/>
      <c r="G16" s="4"/>
      <c r="H16" s="4"/>
      <c r="I16" s="4"/>
      <c r="J16" s="4"/>
      <c r="K16" s="4"/>
      <c r="L16" s="4"/>
      <c r="M16" s="4"/>
      <c r="N16" s="4"/>
    </row>
    <row r="17" spans="1:14" x14ac:dyDescent="0.25">
      <c r="A17" s="18" t="s">
        <v>30</v>
      </c>
      <c r="B17" s="28"/>
      <c r="C17" s="29" t="s">
        <v>23</v>
      </c>
      <c r="D17" s="29"/>
      <c r="E17" s="30"/>
      <c r="F17" s="31"/>
      <c r="G17" s="32"/>
      <c r="H17" s="32"/>
      <c r="I17" s="32"/>
      <c r="J17" s="32"/>
      <c r="K17" s="32"/>
      <c r="L17" s="32"/>
      <c r="M17" s="32"/>
      <c r="N17" s="32"/>
    </row>
    <row r="18" spans="1:14" x14ac:dyDescent="0.25">
      <c r="A18" s="18"/>
      <c r="B18" s="17" t="s">
        <v>24</v>
      </c>
      <c r="C18" s="18" t="s">
        <v>25</v>
      </c>
      <c r="D18" s="18"/>
      <c r="E18" s="19" t="s">
        <v>26</v>
      </c>
      <c r="F18" s="23" t="s">
        <v>12</v>
      </c>
      <c r="G18" s="24">
        <v>0.3</v>
      </c>
      <c r="H18" s="24">
        <v>0.4</v>
      </c>
      <c r="I18" s="24">
        <v>0.6</v>
      </c>
      <c r="J18" s="24">
        <v>0.9</v>
      </c>
      <c r="K18" s="24">
        <v>1.4</v>
      </c>
      <c r="L18" s="24">
        <v>2.2999999999999998</v>
      </c>
      <c r="M18" s="24">
        <v>3.1</v>
      </c>
      <c r="N18" s="24">
        <v>3.9</v>
      </c>
    </row>
    <row r="19" spans="1:14" x14ac:dyDescent="0.25">
      <c r="A19" s="18"/>
      <c r="B19" s="17" t="s">
        <v>31</v>
      </c>
      <c r="C19" s="18" t="s">
        <v>32</v>
      </c>
      <c r="D19" s="18"/>
      <c r="E19" s="19" t="s">
        <v>26</v>
      </c>
      <c r="F19" s="23" t="s">
        <v>12</v>
      </c>
      <c r="G19" s="24">
        <v>32.1</v>
      </c>
      <c r="H19" s="24">
        <v>37.9</v>
      </c>
      <c r="I19" s="24">
        <v>53.3</v>
      </c>
      <c r="J19" s="24">
        <v>82.2</v>
      </c>
      <c r="K19" s="24">
        <v>133.19999999999999</v>
      </c>
      <c r="L19" s="24">
        <v>214.7</v>
      </c>
      <c r="M19" s="24">
        <v>295.2</v>
      </c>
      <c r="N19" s="24">
        <v>365.1</v>
      </c>
    </row>
    <row r="20" spans="1:14" x14ac:dyDescent="0.25">
      <c r="A20" s="18"/>
      <c r="B20" s="17" t="s">
        <v>33</v>
      </c>
      <c r="C20" s="18" t="s">
        <v>34</v>
      </c>
      <c r="D20" s="18"/>
      <c r="E20" s="19" t="s">
        <v>26</v>
      </c>
      <c r="F20" s="23" t="s">
        <v>12</v>
      </c>
      <c r="G20" s="24">
        <v>1.7</v>
      </c>
      <c r="H20" s="24">
        <v>2</v>
      </c>
      <c r="I20" s="24">
        <v>2.8</v>
      </c>
      <c r="J20" s="24">
        <v>4.4000000000000004</v>
      </c>
      <c r="K20" s="24">
        <v>7.1</v>
      </c>
      <c r="L20" s="24">
        <v>11.4</v>
      </c>
      <c r="M20" s="24">
        <v>15.7</v>
      </c>
      <c r="N20" s="24">
        <v>19.399999999999999</v>
      </c>
    </row>
    <row r="21" spans="1:14" x14ac:dyDescent="0.25">
      <c r="A21" s="1" t="s">
        <v>37</v>
      </c>
      <c r="B21" s="4"/>
      <c r="C21" s="4"/>
      <c r="D21" s="4"/>
      <c r="E21" s="4"/>
      <c r="F21" s="4"/>
      <c r="G21" s="4"/>
      <c r="H21" s="4"/>
      <c r="I21" s="4"/>
      <c r="J21" s="4"/>
      <c r="K21" s="4"/>
      <c r="L21" s="4"/>
      <c r="M21" s="4"/>
      <c r="N21" s="4"/>
    </row>
    <row r="22" spans="1:14" x14ac:dyDescent="0.25">
      <c r="A22" s="4" t="s">
        <v>30</v>
      </c>
      <c r="B22" s="4"/>
      <c r="C22" s="4" t="s">
        <v>23</v>
      </c>
      <c r="D22" s="4"/>
      <c r="E22" s="4"/>
      <c r="F22" s="26"/>
      <c r="G22" s="26"/>
      <c r="H22" s="26"/>
      <c r="I22" s="26"/>
      <c r="J22" s="26"/>
      <c r="K22" s="26"/>
      <c r="L22" s="26"/>
      <c r="M22" s="26"/>
      <c r="N22" s="26"/>
    </row>
    <row r="23" spans="1:14" x14ac:dyDescent="0.25">
      <c r="A23" s="4"/>
      <c r="B23" s="7" t="s">
        <v>24</v>
      </c>
      <c r="C23" s="4" t="s">
        <v>25</v>
      </c>
      <c r="D23" s="4"/>
      <c r="E23" s="4" t="s">
        <v>26</v>
      </c>
      <c r="F23" s="26">
        <v>0</v>
      </c>
      <c r="G23" s="26">
        <v>35.444403431960666</v>
      </c>
      <c r="H23" s="26">
        <v>55.581457629009186</v>
      </c>
      <c r="I23" s="26">
        <v>84.206896432809401</v>
      </c>
      <c r="J23" s="26">
        <v>118.29618196039571</v>
      </c>
      <c r="K23" s="26">
        <v>158.05235851241329</v>
      </c>
      <c r="L23" s="26">
        <v>196.16070308363496</v>
      </c>
      <c r="M23" s="26">
        <v>227.76147460443656</v>
      </c>
      <c r="N23" s="26">
        <v>251.52204141030526</v>
      </c>
    </row>
    <row r="24" spans="1:14" x14ac:dyDescent="0.25">
      <c r="A24" s="4"/>
      <c r="B24" s="7" t="s">
        <v>31</v>
      </c>
      <c r="C24" s="4" t="s">
        <v>32</v>
      </c>
      <c r="D24" s="4"/>
      <c r="E24" s="4" t="s">
        <v>26</v>
      </c>
      <c r="F24" s="26">
        <v>0</v>
      </c>
      <c r="G24" s="26">
        <v>484.40684690346245</v>
      </c>
      <c r="H24" s="26">
        <v>759.61325426312555</v>
      </c>
      <c r="I24" s="26">
        <v>1150.8275845817284</v>
      </c>
      <c r="J24" s="26">
        <v>1616.7144867920747</v>
      </c>
      <c r="K24" s="26">
        <v>2160.0488996696481</v>
      </c>
      <c r="L24" s="26">
        <v>2680.862942143011</v>
      </c>
      <c r="M24" s="26">
        <v>3112.7401529272997</v>
      </c>
      <c r="N24" s="26">
        <v>3437.4678992741719</v>
      </c>
    </row>
    <row r="25" spans="1:14" x14ac:dyDescent="0.25">
      <c r="A25" s="4"/>
      <c r="B25" s="7" t="s">
        <v>33</v>
      </c>
      <c r="C25" s="4" t="s">
        <v>34</v>
      </c>
      <c r="D25" s="4"/>
      <c r="E25" s="4" t="s">
        <v>26</v>
      </c>
      <c r="F25" s="26">
        <v>0</v>
      </c>
      <c r="G25" s="26">
        <v>35.444403431960666</v>
      </c>
      <c r="H25" s="26">
        <v>55.581457629009186</v>
      </c>
      <c r="I25" s="26">
        <v>84.206896432809401</v>
      </c>
      <c r="J25" s="26">
        <v>118.29618196039571</v>
      </c>
      <c r="K25" s="26">
        <v>158.05235851241329</v>
      </c>
      <c r="L25" s="26">
        <v>196.16070308363496</v>
      </c>
      <c r="M25" s="26">
        <v>227.76147460443656</v>
      </c>
      <c r="N25" s="26">
        <v>251.52204141030526</v>
      </c>
    </row>
    <row r="26" spans="1:14" x14ac:dyDescent="0.25">
      <c r="A26" s="4"/>
      <c r="B26" s="7" t="s">
        <v>35</v>
      </c>
      <c r="C26" s="4" t="s">
        <v>36</v>
      </c>
      <c r="D26" s="4"/>
      <c r="E26" s="4" t="s">
        <v>26</v>
      </c>
      <c r="F26" s="26">
        <v>0</v>
      </c>
      <c r="G26" s="26">
        <v>35.444403431960666</v>
      </c>
      <c r="H26" s="26">
        <v>55.581457629009186</v>
      </c>
      <c r="I26" s="26">
        <v>84.206896432809401</v>
      </c>
      <c r="J26" s="26">
        <v>118.29618196039571</v>
      </c>
      <c r="K26" s="26">
        <v>158.05235851241329</v>
      </c>
      <c r="L26" s="26">
        <v>196.16070308363496</v>
      </c>
      <c r="M26" s="26">
        <v>227.76147460443656</v>
      </c>
      <c r="N26" s="26">
        <v>251.52204141030526</v>
      </c>
    </row>
    <row r="27" spans="1:14" x14ac:dyDescent="0.25">
      <c r="A27" s="4"/>
      <c r="B27" s="4"/>
      <c r="C27" s="4"/>
      <c r="D27" s="4"/>
      <c r="E27" s="4"/>
      <c r="F27" s="4"/>
      <c r="G27" s="4"/>
      <c r="H27" s="4"/>
      <c r="I27" s="4"/>
      <c r="J27" s="4"/>
      <c r="K27" s="4"/>
      <c r="L27" s="4"/>
      <c r="M27" s="4"/>
      <c r="N27" s="4"/>
    </row>
    <row r="28" spans="1:14" x14ac:dyDescent="0.25">
      <c r="A28" s="1" t="s">
        <v>38</v>
      </c>
      <c r="B28" s="4"/>
      <c r="C28" s="4"/>
      <c r="D28" s="4"/>
      <c r="E28" s="4"/>
      <c r="F28" s="4"/>
      <c r="G28" s="4"/>
      <c r="H28" s="4"/>
      <c r="I28" s="4"/>
      <c r="J28" s="4"/>
      <c r="K28" s="4"/>
      <c r="L28" s="4"/>
      <c r="M28" s="4"/>
      <c r="N28" s="4"/>
    </row>
    <row r="29" spans="1:14" x14ac:dyDescent="0.25">
      <c r="A29" s="4"/>
      <c r="B29" s="4"/>
      <c r="C29" s="4"/>
      <c r="D29" s="4"/>
      <c r="E29" s="4"/>
      <c r="F29" s="4"/>
      <c r="G29" s="4"/>
      <c r="H29" s="4"/>
      <c r="I29" s="4"/>
      <c r="J29" s="4"/>
      <c r="K29" s="4"/>
      <c r="L29" s="4"/>
      <c r="M29" s="4"/>
      <c r="N29" s="4"/>
    </row>
    <row r="30" spans="1:14" x14ac:dyDescent="0.25">
      <c r="A30" s="18" t="s">
        <v>30</v>
      </c>
      <c r="B30" s="28"/>
      <c r="C30" s="29" t="s">
        <v>23</v>
      </c>
      <c r="D30" s="29"/>
      <c r="E30" s="30"/>
      <c r="F30" s="31"/>
      <c r="G30" s="32"/>
      <c r="H30" s="32"/>
      <c r="I30" s="32"/>
      <c r="J30" s="32"/>
      <c r="K30" s="32"/>
      <c r="L30" s="32"/>
      <c r="M30" s="32"/>
      <c r="N30" s="32"/>
    </row>
    <row r="31" spans="1:14" x14ac:dyDescent="0.25">
      <c r="A31" s="18"/>
      <c r="B31" s="17" t="s">
        <v>24</v>
      </c>
      <c r="C31" s="18" t="s">
        <v>25</v>
      </c>
      <c r="D31" s="18"/>
      <c r="E31" s="19" t="s">
        <v>26</v>
      </c>
      <c r="F31" s="20" t="s">
        <v>12</v>
      </c>
      <c r="G31" s="21">
        <v>2.7</v>
      </c>
      <c r="H31" s="21">
        <v>3.4</v>
      </c>
      <c r="I31" s="21">
        <v>5.2</v>
      </c>
      <c r="J31" s="21">
        <v>7.9</v>
      </c>
      <c r="K31" s="21">
        <v>9.1999999999999993</v>
      </c>
      <c r="L31" s="21">
        <v>10.7</v>
      </c>
      <c r="M31" s="21">
        <v>12.5</v>
      </c>
      <c r="N31" s="21">
        <v>14.7</v>
      </c>
    </row>
    <row r="32" spans="1:14" x14ac:dyDescent="0.25">
      <c r="A32" s="18"/>
      <c r="B32" s="17" t="s">
        <v>31</v>
      </c>
      <c r="C32" s="18" t="s">
        <v>32</v>
      </c>
      <c r="D32" s="18"/>
      <c r="E32" s="19" t="s">
        <v>26</v>
      </c>
      <c r="F32" s="20" t="s">
        <v>12</v>
      </c>
      <c r="G32" s="21">
        <v>81.5</v>
      </c>
      <c r="H32" s="21">
        <v>105.4</v>
      </c>
      <c r="I32" s="21">
        <v>159.9</v>
      </c>
      <c r="J32" s="21">
        <v>242.8</v>
      </c>
      <c r="K32" s="21">
        <v>282.7</v>
      </c>
      <c r="L32" s="21">
        <v>329.5</v>
      </c>
      <c r="M32" s="21">
        <v>384.6</v>
      </c>
      <c r="N32" s="21">
        <v>449.4</v>
      </c>
    </row>
    <row r="33" spans="1:14" x14ac:dyDescent="0.25">
      <c r="A33" s="18"/>
      <c r="B33" s="17" t="s">
        <v>33</v>
      </c>
      <c r="C33" s="18" t="s">
        <v>34</v>
      </c>
      <c r="D33" s="18"/>
      <c r="E33" s="19" t="s">
        <v>26</v>
      </c>
      <c r="F33" s="20" t="s">
        <v>12</v>
      </c>
      <c r="G33" s="21">
        <v>3.5</v>
      </c>
      <c r="H33" s="21">
        <v>4.5999999999999996</v>
      </c>
      <c r="I33" s="21">
        <v>7</v>
      </c>
      <c r="J33" s="21">
        <v>10.6</v>
      </c>
      <c r="K33" s="21">
        <v>12.3</v>
      </c>
      <c r="L33" s="21">
        <v>14.3</v>
      </c>
      <c r="M33" s="21">
        <v>16.7</v>
      </c>
      <c r="N33" s="21">
        <v>19.5</v>
      </c>
    </row>
    <row r="34" spans="1:14" x14ac:dyDescent="0.25">
      <c r="A34" s="18"/>
      <c r="B34" s="17" t="s">
        <v>35</v>
      </c>
      <c r="C34" s="18" t="s">
        <v>36</v>
      </c>
      <c r="D34" s="18"/>
      <c r="E34" s="19" t="s">
        <v>26</v>
      </c>
      <c r="F34" s="20" t="s">
        <v>12</v>
      </c>
      <c r="G34" s="21">
        <v>0.9</v>
      </c>
      <c r="H34" s="21">
        <v>1.1000000000000001</v>
      </c>
      <c r="I34" s="21">
        <v>1.7</v>
      </c>
      <c r="J34" s="21">
        <v>2.6</v>
      </c>
      <c r="K34" s="21">
        <v>3.1</v>
      </c>
      <c r="L34" s="21">
        <v>3.6</v>
      </c>
      <c r="M34" s="21">
        <v>4.2</v>
      </c>
      <c r="N34" s="21">
        <v>4.9000000000000004</v>
      </c>
    </row>
    <row r="35" spans="1:14" x14ac:dyDescent="0.25">
      <c r="A35" s="18"/>
      <c r="B35" s="17"/>
      <c r="C35" s="18"/>
      <c r="D35" s="18"/>
      <c r="E35" s="19"/>
      <c r="F35" s="20"/>
      <c r="G35" s="21"/>
      <c r="H35" s="21"/>
      <c r="I35" s="21"/>
      <c r="J35" s="21"/>
      <c r="K35" s="21"/>
      <c r="L35" s="21"/>
      <c r="M35" s="21"/>
      <c r="N35" s="21"/>
    </row>
    <row r="36" spans="1:14" x14ac:dyDescent="0.25">
      <c r="A36" s="1" t="s">
        <v>10</v>
      </c>
      <c r="B36" s="4"/>
      <c r="C36" s="4"/>
      <c r="D36" s="4"/>
      <c r="E36" s="4"/>
      <c r="F36" s="4"/>
      <c r="G36" s="4"/>
      <c r="H36" s="4"/>
      <c r="I36" s="4"/>
      <c r="J36" s="4"/>
      <c r="K36" s="4"/>
      <c r="L36" s="4"/>
      <c r="M36" s="4"/>
      <c r="N36" s="4"/>
    </row>
    <row r="37" spans="1:14" x14ac:dyDescent="0.25">
      <c r="A37" s="4"/>
      <c r="B37" s="4"/>
      <c r="C37" s="4"/>
      <c r="D37" s="4"/>
      <c r="E37" s="4"/>
      <c r="F37" s="4"/>
      <c r="G37" s="4"/>
      <c r="H37" s="4"/>
      <c r="I37" s="4"/>
      <c r="J37" s="4"/>
      <c r="K37" s="4"/>
      <c r="L37" s="4"/>
      <c r="M37" s="4"/>
      <c r="N37" s="4"/>
    </row>
    <row r="38" spans="1:14" x14ac:dyDescent="0.25">
      <c r="A38" s="18" t="s">
        <v>30</v>
      </c>
      <c r="B38" s="28"/>
      <c r="C38" s="29" t="s">
        <v>23</v>
      </c>
      <c r="D38" s="29"/>
      <c r="E38" s="30"/>
      <c r="F38" s="33"/>
      <c r="G38" s="33"/>
      <c r="H38" s="33"/>
      <c r="I38" s="33"/>
      <c r="J38" s="33"/>
      <c r="K38" s="33"/>
      <c r="L38" s="33"/>
      <c r="M38" s="33"/>
      <c r="N38" s="33"/>
    </row>
    <row r="39" spans="1:14" x14ac:dyDescent="0.25">
      <c r="A39" s="18"/>
      <c r="B39" s="17" t="s">
        <v>24</v>
      </c>
      <c r="C39" s="18" t="s">
        <v>25</v>
      </c>
      <c r="D39" s="18"/>
      <c r="E39" s="19" t="s">
        <v>26</v>
      </c>
      <c r="F39" s="23" t="s">
        <v>12</v>
      </c>
      <c r="G39" s="24">
        <v>3</v>
      </c>
      <c r="H39" s="24">
        <v>3.3</v>
      </c>
      <c r="I39" s="24">
        <v>3.7</v>
      </c>
      <c r="J39" s="24">
        <v>4.0999999999999996</v>
      </c>
      <c r="K39" s="24">
        <v>4.5999999999999996</v>
      </c>
      <c r="L39" s="24">
        <v>5.0999999999999996</v>
      </c>
      <c r="M39" s="24">
        <v>5.3</v>
      </c>
      <c r="N39" s="24">
        <v>5.7</v>
      </c>
    </row>
    <row r="40" spans="1:14" x14ac:dyDescent="0.25">
      <c r="A40" s="18"/>
      <c r="B40" s="17" t="s">
        <v>31</v>
      </c>
      <c r="C40" s="18" t="s">
        <v>32</v>
      </c>
      <c r="D40" s="18"/>
      <c r="E40" s="19" t="s">
        <v>26</v>
      </c>
      <c r="F40" s="23" t="s">
        <v>12</v>
      </c>
      <c r="G40" s="24">
        <v>7</v>
      </c>
      <c r="H40" s="24">
        <v>7.8</v>
      </c>
      <c r="I40" s="24">
        <v>8.6</v>
      </c>
      <c r="J40" s="24">
        <v>9.6999999999999993</v>
      </c>
      <c r="K40" s="24">
        <v>10.8</v>
      </c>
      <c r="L40" s="24">
        <v>11.9</v>
      </c>
      <c r="M40" s="24">
        <v>12.4</v>
      </c>
      <c r="N40" s="24">
        <v>13.3</v>
      </c>
    </row>
    <row r="41" spans="1:14" x14ac:dyDescent="0.25">
      <c r="A41" s="18"/>
      <c r="B41" s="17" t="s">
        <v>33</v>
      </c>
      <c r="C41" s="18" t="s">
        <v>34</v>
      </c>
      <c r="D41" s="18"/>
      <c r="E41" s="19" t="s">
        <v>26</v>
      </c>
      <c r="F41" s="23" t="s">
        <v>12</v>
      </c>
      <c r="G41" s="24">
        <v>2.5</v>
      </c>
      <c r="H41" s="24">
        <v>2.8</v>
      </c>
      <c r="I41" s="24">
        <v>3</v>
      </c>
      <c r="J41" s="24">
        <v>3.4</v>
      </c>
      <c r="K41" s="24">
        <v>3.8</v>
      </c>
      <c r="L41" s="24">
        <v>4.2</v>
      </c>
      <c r="M41" s="24">
        <v>4.4000000000000004</v>
      </c>
      <c r="N41" s="24">
        <v>4.7</v>
      </c>
    </row>
    <row r="42" spans="1:14" x14ac:dyDescent="0.25">
      <c r="A42" s="18"/>
      <c r="B42" s="17" t="s">
        <v>35</v>
      </c>
      <c r="C42" s="18" t="s">
        <v>36</v>
      </c>
      <c r="D42" s="18"/>
      <c r="E42" s="19" t="s">
        <v>26</v>
      </c>
      <c r="F42" s="34" t="s">
        <v>12</v>
      </c>
      <c r="G42" s="35">
        <v>0.51700000000000002</v>
      </c>
      <c r="H42" s="36">
        <v>0.58099999999999996</v>
      </c>
      <c r="I42" s="36">
        <v>0.64100000000000001</v>
      </c>
      <c r="J42" s="37">
        <v>0.72</v>
      </c>
      <c r="K42" s="24">
        <v>0.8</v>
      </c>
      <c r="L42" s="24">
        <v>0.9</v>
      </c>
      <c r="M42" s="24">
        <v>0.9</v>
      </c>
      <c r="N42" s="24">
        <v>1</v>
      </c>
    </row>
    <row r="43" spans="1:14" x14ac:dyDescent="0.25">
      <c r="A43" s="1" t="s">
        <v>29</v>
      </c>
      <c r="B43" s="17" t="s">
        <v>29</v>
      </c>
      <c r="C43" s="4"/>
      <c r="D43" s="4"/>
      <c r="E43" s="4"/>
      <c r="F43" s="4"/>
      <c r="G43" s="4"/>
      <c r="H43" s="4"/>
      <c r="I43" s="4"/>
      <c r="J43" s="4"/>
      <c r="K43" s="4"/>
      <c r="L43" s="4"/>
      <c r="M43" s="4"/>
      <c r="N43" s="4"/>
    </row>
    <row r="44" spans="1:14" x14ac:dyDescent="0.25">
      <c r="A44" s="4" t="s">
        <v>30</v>
      </c>
      <c r="B44" s="4"/>
      <c r="C44" s="4" t="s">
        <v>23</v>
      </c>
      <c r="D44" s="4"/>
      <c r="E44" s="4"/>
      <c r="F44" s="26"/>
      <c r="G44" s="26"/>
      <c r="H44" s="26"/>
      <c r="I44" s="26"/>
      <c r="J44" s="26"/>
      <c r="K44" s="26"/>
      <c r="L44" s="26"/>
      <c r="M44" s="26"/>
      <c r="N44" s="26"/>
    </row>
    <row r="45" spans="1:14" x14ac:dyDescent="0.25">
      <c r="A45" s="4"/>
      <c r="B45" s="4" t="s">
        <v>24</v>
      </c>
      <c r="C45" s="4" t="s">
        <v>25</v>
      </c>
      <c r="D45" s="4"/>
      <c r="E45" s="4" t="s">
        <v>26</v>
      </c>
      <c r="F45" s="26">
        <v>0</v>
      </c>
      <c r="G45" s="26">
        <v>4.9990411834316983</v>
      </c>
      <c r="H45" s="26">
        <v>4.5321292155031436</v>
      </c>
      <c r="I45" s="26">
        <v>4.4506750332162648</v>
      </c>
      <c r="J45" s="26">
        <v>4.6730487070703113</v>
      </c>
      <c r="K45" s="26">
        <v>5.0997270234748688</v>
      </c>
      <c r="L45" s="26">
        <v>5.5654778544007044</v>
      </c>
      <c r="M45" s="26">
        <v>6.073888434239394</v>
      </c>
      <c r="N45" s="26">
        <v>6.6288760826777384</v>
      </c>
    </row>
    <row r="46" spans="1:14" x14ac:dyDescent="0.25">
      <c r="A46" s="4"/>
      <c r="B46" s="4" t="s">
        <v>31</v>
      </c>
      <c r="C46" s="4" t="s">
        <v>32</v>
      </c>
      <c r="D46" s="4"/>
      <c r="E46" s="4" t="s">
        <v>26</v>
      </c>
      <c r="F46" s="26">
        <v>0</v>
      </c>
      <c r="G46" s="26">
        <v>2.4556693532646943</v>
      </c>
      <c r="H46" s="26">
        <v>2.226309088317334</v>
      </c>
      <c r="I46" s="26">
        <v>2.1862965075448324</v>
      </c>
      <c r="J46" s="26">
        <v>2.295532698209978</v>
      </c>
      <c r="K46" s="26">
        <v>2.5051290641630937</v>
      </c>
      <c r="L46" s="26">
        <v>2.7339189460213991</v>
      </c>
      <c r="M46" s="26">
        <v>2.9836644940123347</v>
      </c>
      <c r="N46" s="26">
        <v>3.2562900055259072</v>
      </c>
    </row>
    <row r="47" spans="1:14" x14ac:dyDescent="0.25">
      <c r="A47" s="4"/>
      <c r="B47" s="4" t="s">
        <v>33</v>
      </c>
      <c r="C47" s="4" t="s">
        <v>34</v>
      </c>
      <c r="D47" s="4"/>
      <c r="E47" s="4" t="s">
        <v>26</v>
      </c>
      <c r="F47" s="26">
        <v>0</v>
      </c>
      <c r="G47" s="26">
        <v>0.35080990760924202</v>
      </c>
      <c r="H47" s="26">
        <v>0.31804415547390485</v>
      </c>
      <c r="I47" s="26">
        <v>0.3123280725064046</v>
      </c>
      <c r="J47" s="26">
        <v>0.32793324260142542</v>
      </c>
      <c r="K47" s="26">
        <v>0.35787558059472768</v>
      </c>
      <c r="L47" s="26">
        <v>0.39055984943162841</v>
      </c>
      <c r="M47" s="26">
        <v>0.4262377848589049</v>
      </c>
      <c r="N47" s="26">
        <v>0.46518428650370097</v>
      </c>
    </row>
    <row r="48" spans="1:14" x14ac:dyDescent="0.25">
      <c r="A48" s="4"/>
      <c r="B48" s="4" t="s">
        <v>35</v>
      </c>
      <c r="C48" s="4" t="s">
        <v>36</v>
      </c>
      <c r="D48" s="4"/>
      <c r="E48" s="4" t="s">
        <v>26</v>
      </c>
      <c r="F48" s="38">
        <v>0</v>
      </c>
      <c r="G48" s="38">
        <v>0.96472724592541559</v>
      </c>
      <c r="H48" s="38">
        <v>0.87462142755323835</v>
      </c>
      <c r="I48" s="38">
        <v>0.85890219939261259</v>
      </c>
      <c r="J48" s="38">
        <v>0.90181641715391991</v>
      </c>
      <c r="K48" s="26">
        <v>0.9841578466355011</v>
      </c>
      <c r="L48" s="26">
        <v>1.0740395859369782</v>
      </c>
      <c r="M48" s="26">
        <v>1.1721539083619885</v>
      </c>
      <c r="N48" s="26">
        <v>1.2792567878851777</v>
      </c>
    </row>
    <row r="49" spans="1:14" x14ac:dyDescent="0.25">
      <c r="A49" s="4"/>
      <c r="B49" s="4"/>
      <c r="C49" s="4"/>
      <c r="D49" s="4"/>
      <c r="E49" s="4"/>
      <c r="F49" s="4"/>
      <c r="G49" s="4"/>
      <c r="H49" s="4"/>
      <c r="I49" s="4"/>
      <c r="J49" s="4"/>
      <c r="K49" s="4"/>
      <c r="L49" s="4"/>
      <c r="M49" s="4"/>
      <c r="N49" s="4"/>
    </row>
    <row r="50" spans="1:14" x14ac:dyDescent="0.25">
      <c r="A50" s="1" t="s">
        <v>22</v>
      </c>
      <c r="B50" s="4"/>
      <c r="C50" s="4"/>
      <c r="D50" s="4"/>
      <c r="E50" s="4"/>
      <c r="F50" s="4"/>
      <c r="G50" s="4"/>
      <c r="H50" s="4"/>
      <c r="I50" s="4"/>
      <c r="J50" s="4"/>
      <c r="K50" s="4"/>
      <c r="L50" s="4"/>
      <c r="M50" s="4"/>
      <c r="N50" s="4"/>
    </row>
    <row r="51" spans="1:14" x14ac:dyDescent="0.25">
      <c r="A51" s="18" t="s">
        <v>30</v>
      </c>
      <c r="B51" s="28"/>
      <c r="C51" s="29" t="s">
        <v>23</v>
      </c>
      <c r="D51" s="29"/>
      <c r="E51" s="30"/>
      <c r="F51" s="39"/>
      <c r="G51" s="39"/>
      <c r="H51" s="39"/>
      <c r="I51" s="39"/>
      <c r="J51" s="39"/>
      <c r="K51" s="39"/>
      <c r="L51" s="39"/>
      <c r="M51" s="39"/>
      <c r="N51" s="39"/>
    </row>
    <row r="52" spans="1:14" x14ac:dyDescent="0.25">
      <c r="A52" s="18"/>
      <c r="B52" s="17" t="s">
        <v>24</v>
      </c>
      <c r="C52" s="18" t="s">
        <v>25</v>
      </c>
      <c r="D52" s="18"/>
      <c r="E52" s="19" t="s">
        <v>26</v>
      </c>
      <c r="F52" s="23" t="s">
        <v>12</v>
      </c>
      <c r="G52" s="24">
        <v>249.9</v>
      </c>
      <c r="H52" s="24">
        <v>284.5</v>
      </c>
      <c r="I52" s="24">
        <v>347.5</v>
      </c>
      <c r="J52" s="24">
        <v>428.7</v>
      </c>
      <c r="K52" s="24">
        <v>524.20000000000005</v>
      </c>
      <c r="L52" s="24">
        <v>665.1</v>
      </c>
      <c r="M52" s="24">
        <v>850.3</v>
      </c>
      <c r="N52" s="24">
        <v>1014.8</v>
      </c>
    </row>
    <row r="53" spans="1:14" x14ac:dyDescent="0.25">
      <c r="A53" s="18"/>
      <c r="B53" s="17" t="s">
        <v>31</v>
      </c>
      <c r="C53" s="18" t="s">
        <v>32</v>
      </c>
      <c r="D53" s="18"/>
      <c r="E53" s="19" t="s">
        <v>26</v>
      </c>
      <c r="F53" s="23" t="s">
        <v>12</v>
      </c>
      <c r="G53" s="24">
        <v>184.8</v>
      </c>
      <c r="H53" s="24">
        <v>207.2</v>
      </c>
      <c r="I53" s="24">
        <v>249.2</v>
      </c>
      <c r="J53" s="24">
        <v>303</v>
      </c>
      <c r="K53" s="24">
        <v>365</v>
      </c>
      <c r="L53" s="24">
        <v>456.5</v>
      </c>
      <c r="M53" s="24">
        <v>575.4</v>
      </c>
      <c r="N53" s="24">
        <v>677.2</v>
      </c>
    </row>
    <row r="54" spans="1:14" x14ac:dyDescent="0.25">
      <c r="A54" s="18"/>
      <c r="B54" s="17" t="s">
        <v>33</v>
      </c>
      <c r="C54" s="18" t="s">
        <v>34</v>
      </c>
      <c r="D54" s="18"/>
      <c r="E54" s="19" t="s">
        <v>26</v>
      </c>
      <c r="F54" s="23" t="s">
        <v>12</v>
      </c>
      <c r="G54" s="24">
        <v>360.7</v>
      </c>
      <c r="H54" s="24">
        <v>400.1</v>
      </c>
      <c r="I54" s="24">
        <v>476.1</v>
      </c>
      <c r="J54" s="24">
        <v>572.5</v>
      </c>
      <c r="K54" s="24">
        <v>682.1</v>
      </c>
      <c r="L54" s="24">
        <v>843.5</v>
      </c>
      <c r="M54" s="24">
        <v>1051.2</v>
      </c>
      <c r="N54" s="24">
        <v>1222.9000000000001</v>
      </c>
    </row>
    <row r="55" spans="1:14" x14ac:dyDescent="0.25">
      <c r="A55" s="18"/>
      <c r="B55" s="17" t="s">
        <v>35</v>
      </c>
      <c r="C55" s="18" t="s">
        <v>36</v>
      </c>
      <c r="D55" s="18"/>
      <c r="E55" s="19" t="s">
        <v>26</v>
      </c>
      <c r="F55" s="23" t="s">
        <v>12</v>
      </c>
      <c r="G55" s="24">
        <v>127.6</v>
      </c>
      <c r="H55" s="24">
        <v>143.1</v>
      </c>
      <c r="I55" s="24">
        <v>172.1</v>
      </c>
      <c r="J55" s="24">
        <v>209.2</v>
      </c>
      <c r="K55" s="24">
        <v>252.1</v>
      </c>
      <c r="L55" s="24">
        <v>315.3</v>
      </c>
      <c r="M55" s="24">
        <v>397.4</v>
      </c>
      <c r="N55" s="24">
        <v>467.6</v>
      </c>
    </row>
    <row r="57" spans="1:14" s="4" customFormat="1" x14ac:dyDescent="0.25">
      <c r="A57" s="1" t="s">
        <v>11</v>
      </c>
    </row>
    <row r="58" spans="1:14" s="4" customFormat="1" x14ac:dyDescent="0.25"/>
    <row r="59" spans="1:14" s="4" customFormat="1" x14ac:dyDescent="0.25">
      <c r="B59" s="4" t="s">
        <v>370</v>
      </c>
      <c r="N59" s="4" t="s">
        <v>26</v>
      </c>
    </row>
    <row r="60" spans="1:14" s="4" customFormat="1" x14ac:dyDescent="0.25"/>
    <row r="61" spans="1:14" s="4" customFormat="1" x14ac:dyDescent="0.25">
      <c r="B61" s="4" t="s">
        <v>293</v>
      </c>
      <c r="C61" s="4" t="s">
        <v>294</v>
      </c>
      <c r="D61" s="4" t="s">
        <v>288</v>
      </c>
      <c r="E61" s="239">
        <v>2007</v>
      </c>
      <c r="F61" s="239">
        <v>2012</v>
      </c>
      <c r="G61" s="239">
        <v>2017</v>
      </c>
      <c r="H61" s="239">
        <v>2022</v>
      </c>
      <c r="I61" s="239">
        <v>2027</v>
      </c>
      <c r="J61" s="239">
        <v>2032</v>
      </c>
      <c r="K61" s="239">
        <v>2037</v>
      </c>
      <c r="L61" s="239">
        <v>2042</v>
      </c>
      <c r="M61" s="239">
        <v>2047</v>
      </c>
      <c r="N61" s="239">
        <v>2052</v>
      </c>
    </row>
    <row r="62" spans="1:14" s="4" customFormat="1" x14ac:dyDescent="0.25">
      <c r="B62" s="4" t="s">
        <v>371</v>
      </c>
      <c r="C62" s="4" t="s">
        <v>4</v>
      </c>
      <c r="E62" s="4">
        <v>0</v>
      </c>
      <c r="F62" s="4">
        <v>2366.8479451178373</v>
      </c>
      <c r="G62" s="4">
        <v>3140.4691277429283</v>
      </c>
      <c r="H62" s="4">
        <v>4139.4717532408913</v>
      </c>
      <c r="I62" s="4">
        <v>5391.9744871171133</v>
      </c>
      <c r="J62" s="4">
        <v>6845.4577977388253</v>
      </c>
      <c r="K62" s="4">
        <v>8557.9605804708008</v>
      </c>
      <c r="L62" s="4">
        <v>10320.50857843232</v>
      </c>
      <c r="M62" s="4">
        <v>11838.635827562221</v>
      </c>
    </row>
    <row r="63" spans="1:14" s="4" customFormat="1" x14ac:dyDescent="0.25">
      <c r="B63" s="4" t="s">
        <v>24</v>
      </c>
      <c r="C63" s="4" t="s">
        <v>25</v>
      </c>
      <c r="E63" s="4">
        <v>0</v>
      </c>
      <c r="F63" s="4">
        <v>-336</v>
      </c>
      <c r="G63" s="4">
        <v>-400.80675030280702</v>
      </c>
      <c r="H63" s="4">
        <v>-507.73773024287993</v>
      </c>
      <c r="I63" s="4">
        <v>-643.55214435879498</v>
      </c>
      <c r="J63" s="4">
        <v>-802.61929651644471</v>
      </c>
      <c r="K63" s="4">
        <v>-1015.2144732964093</v>
      </c>
      <c r="L63" s="4">
        <v>-1272.2422274088708</v>
      </c>
      <c r="M63" s="4">
        <v>-1502.3802984266285</v>
      </c>
    </row>
    <row r="64" spans="1:14" s="4" customFormat="1" x14ac:dyDescent="0.25">
      <c r="B64" s="4" t="s">
        <v>31</v>
      </c>
      <c r="C64" s="4" t="s">
        <v>32</v>
      </c>
      <c r="E64" s="4">
        <v>0</v>
      </c>
      <c r="F64" s="4">
        <v>-1082.6600000000001</v>
      </c>
      <c r="G64" s="4">
        <v>-1455.611144531679</v>
      </c>
      <c r="H64" s="4">
        <v>-2088.6896013009432</v>
      </c>
      <c r="I64" s="4">
        <v>-2923.5343165351733</v>
      </c>
      <c r="J64" s="4">
        <v>-3897.0659094357102</v>
      </c>
      <c r="K64" s="4">
        <v>-4987.3268162510749</v>
      </c>
      <c r="L64" s="4">
        <v>-6020.6817475255384</v>
      </c>
      <c r="M64" s="4">
        <v>-6900.2255284253979</v>
      </c>
    </row>
    <row r="65" spans="1:39" s="4" customFormat="1" x14ac:dyDescent="0.25">
      <c r="B65" s="4" t="s">
        <v>372</v>
      </c>
      <c r="C65" s="4" t="s">
        <v>34</v>
      </c>
      <c r="E65" s="4">
        <v>0</v>
      </c>
      <c r="F65" s="4">
        <v>-619.87900000000002</v>
      </c>
      <c r="G65" s="4">
        <v>-707.95706221152466</v>
      </c>
      <c r="H65" s="4">
        <v>-851.33768957017071</v>
      </c>
      <c r="I65" s="4">
        <v>-1027.8632233873063</v>
      </c>
      <c r="J65" s="4">
        <v>-1226.7348626389348</v>
      </c>
      <c r="K65" s="4">
        <v>-1490.5755558394801</v>
      </c>
      <c r="L65" s="4">
        <v>-1803.0014113846967</v>
      </c>
      <c r="M65" s="4">
        <v>-2073.5289566428482</v>
      </c>
    </row>
    <row r="66" spans="1:39" s="4" customFormat="1" x14ac:dyDescent="0.25">
      <c r="B66" s="4" t="s">
        <v>373</v>
      </c>
      <c r="C66" s="4" t="s">
        <v>36</v>
      </c>
      <c r="E66" s="4">
        <v>0</v>
      </c>
      <c r="F66" s="4">
        <v>-328.3089451178372</v>
      </c>
      <c r="G66" s="4">
        <v>-576.09417069691744</v>
      </c>
      <c r="H66" s="4">
        <v>-691.70673212689712</v>
      </c>
      <c r="I66" s="4">
        <v>-797.02480283583759</v>
      </c>
      <c r="J66" s="4">
        <v>-919.03772914773526</v>
      </c>
      <c r="K66" s="4">
        <v>-1064.8437350838356</v>
      </c>
      <c r="L66" s="4">
        <v>-1224.583192113211</v>
      </c>
      <c r="M66" s="4">
        <v>-1362.5010440673457</v>
      </c>
    </row>
    <row r="67" spans="1:39" s="4" customFormat="1" x14ac:dyDescent="0.25">
      <c r="B67" s="4" t="s">
        <v>11</v>
      </c>
      <c r="E67" s="4">
        <v>0</v>
      </c>
      <c r="F67" s="4">
        <v>0</v>
      </c>
      <c r="G67" s="4">
        <v>0</v>
      </c>
      <c r="H67" s="4">
        <v>0</v>
      </c>
      <c r="I67" s="4">
        <v>1.1368683772161603E-12</v>
      </c>
      <c r="J67" s="4">
        <v>0</v>
      </c>
      <c r="K67" s="4">
        <v>0</v>
      </c>
      <c r="L67" s="4">
        <v>2.7284841053187847E-12</v>
      </c>
      <c r="M67" s="4">
        <v>0</v>
      </c>
    </row>
    <row r="68" spans="1:39" s="4" customFormat="1" x14ac:dyDescent="0.25"/>
    <row r="69" spans="1:39" s="4" customFormat="1" x14ac:dyDescent="0.25"/>
    <row r="70" spans="1:39" s="3" customFormat="1" x14ac:dyDescent="0.25">
      <c r="A70" s="3" t="s">
        <v>280</v>
      </c>
    </row>
    <row r="71" spans="1:39" x14ac:dyDescent="0.25">
      <c r="A71" s="4">
        <v>2012</v>
      </c>
      <c r="B71" s="4">
        <v>2013</v>
      </c>
      <c r="C71" s="4">
        <v>2014</v>
      </c>
      <c r="D71" s="4">
        <v>2015</v>
      </c>
      <c r="E71" s="4">
        <v>2016</v>
      </c>
      <c r="F71" s="4">
        <v>2017</v>
      </c>
      <c r="G71" s="4">
        <v>2018</v>
      </c>
      <c r="H71" s="4">
        <v>2019</v>
      </c>
      <c r="I71" s="4">
        <v>2020</v>
      </c>
      <c r="J71" s="4">
        <v>2021</v>
      </c>
      <c r="K71" s="4">
        <v>2022</v>
      </c>
      <c r="L71" s="4">
        <v>2023</v>
      </c>
      <c r="M71" s="4">
        <v>2024</v>
      </c>
      <c r="N71" s="4">
        <v>2025</v>
      </c>
      <c r="O71" s="4">
        <v>2026</v>
      </c>
      <c r="P71" s="4">
        <v>2027</v>
      </c>
      <c r="Q71" s="4">
        <v>2028</v>
      </c>
      <c r="R71" s="4">
        <v>2029</v>
      </c>
      <c r="S71" s="4">
        <v>2030</v>
      </c>
      <c r="T71" s="4">
        <v>2031</v>
      </c>
      <c r="U71" s="4">
        <v>2032</v>
      </c>
      <c r="V71" s="4">
        <v>2033</v>
      </c>
      <c r="W71" s="4">
        <v>2034</v>
      </c>
      <c r="X71" s="4">
        <v>2035</v>
      </c>
      <c r="Y71" s="4">
        <v>2036</v>
      </c>
      <c r="Z71" s="4">
        <v>2037</v>
      </c>
      <c r="AA71" s="4">
        <v>2038</v>
      </c>
      <c r="AB71" s="4">
        <v>2039</v>
      </c>
      <c r="AC71" s="4">
        <v>2040</v>
      </c>
      <c r="AD71" s="4">
        <v>2041</v>
      </c>
      <c r="AE71" s="4">
        <v>2042</v>
      </c>
      <c r="AF71" s="4">
        <v>2043</v>
      </c>
      <c r="AG71" s="4">
        <v>2044</v>
      </c>
      <c r="AH71" s="4">
        <v>2045</v>
      </c>
      <c r="AI71" s="4">
        <v>2046</v>
      </c>
      <c r="AJ71" s="4">
        <v>2047</v>
      </c>
      <c r="AK71" s="4">
        <v>2048</v>
      </c>
      <c r="AL71" s="4">
        <v>2049</v>
      </c>
      <c r="AM71" s="4">
        <v>2050</v>
      </c>
    </row>
    <row r="72" spans="1:39" x14ac:dyDescent="0.25">
      <c r="A72" s="4">
        <v>1263065852</v>
      </c>
      <c r="B72" s="4">
        <v>1278562207</v>
      </c>
      <c r="C72" s="4">
        <v>1293859294</v>
      </c>
      <c r="D72" s="4">
        <v>1309053980</v>
      </c>
      <c r="E72" s="4">
        <v>1324171354</v>
      </c>
      <c r="F72" s="4">
        <v>1339180000</v>
      </c>
      <c r="G72" s="4">
        <v>1354052000</v>
      </c>
      <c r="H72" s="4">
        <v>1368738000</v>
      </c>
      <c r="I72" s="4">
        <v>1383198000</v>
      </c>
      <c r="J72" s="4">
        <v>1397423000</v>
      </c>
      <c r="K72" s="4">
        <v>1411415000</v>
      </c>
      <c r="L72" s="4">
        <v>1425158000</v>
      </c>
      <c r="M72" s="4">
        <v>1438635000</v>
      </c>
      <c r="N72" s="4">
        <v>1451829000</v>
      </c>
      <c r="O72" s="4">
        <v>1464726000</v>
      </c>
      <c r="P72" s="4">
        <v>1477312000</v>
      </c>
      <c r="Q72" s="4">
        <v>1489565000</v>
      </c>
      <c r="R72" s="4">
        <v>1501462000</v>
      </c>
      <c r="S72" s="4">
        <v>1512985000</v>
      </c>
      <c r="T72" s="4">
        <v>1524124000</v>
      </c>
      <c r="U72" s="4">
        <v>1534869000</v>
      </c>
      <c r="V72" s="4">
        <v>1545204000</v>
      </c>
      <c r="W72" s="4">
        <v>1555108000</v>
      </c>
      <c r="X72" s="4">
        <v>1564570000</v>
      </c>
      <c r="Y72" s="4">
        <v>1573582000</v>
      </c>
      <c r="Z72" s="4">
        <v>1582147000</v>
      </c>
      <c r="AA72" s="4">
        <v>1590282000</v>
      </c>
      <c r="AB72" s="4">
        <v>1598011000</v>
      </c>
      <c r="AC72" s="4">
        <v>1605356000</v>
      </c>
      <c r="AD72" s="4">
        <v>1612320000</v>
      </c>
      <c r="AE72" s="4">
        <v>1618906000</v>
      </c>
      <c r="AF72" s="4">
        <v>1625123000</v>
      </c>
      <c r="AG72" s="4">
        <v>1630984000</v>
      </c>
      <c r="AH72" s="4">
        <v>1636496000</v>
      </c>
      <c r="AI72" s="4">
        <v>1641667000</v>
      </c>
      <c r="AJ72" s="4">
        <v>1646498000</v>
      </c>
      <c r="AK72" s="4">
        <v>1650994000</v>
      </c>
      <c r="AL72" s="4">
        <v>1655153000</v>
      </c>
      <c r="AM72" s="4">
        <v>1658978000</v>
      </c>
    </row>
    <row r="74" spans="1:39" s="3" customFormat="1" x14ac:dyDescent="0.25">
      <c r="A74" s="3" t="s">
        <v>282</v>
      </c>
    </row>
    <row r="75" spans="1:39" s="4" customFormat="1" x14ac:dyDescent="0.25">
      <c r="A75" s="203" t="s">
        <v>302</v>
      </c>
      <c r="B75" s="167"/>
      <c r="C75" s="171"/>
      <c r="D75" s="168"/>
      <c r="E75" s="167"/>
      <c r="F75" s="167"/>
      <c r="G75" s="167"/>
      <c r="H75" s="167"/>
      <c r="I75" s="167"/>
      <c r="J75" s="167"/>
      <c r="K75" s="167"/>
      <c r="L75" s="167"/>
      <c r="M75" s="171" t="s">
        <v>26</v>
      </c>
    </row>
    <row r="76" spans="1:39" s="4" customFormat="1" x14ac:dyDescent="0.25">
      <c r="A76" s="172" t="s">
        <v>286</v>
      </c>
      <c r="B76" s="172" t="s">
        <v>287</v>
      </c>
      <c r="C76" s="172" t="s">
        <v>288</v>
      </c>
      <c r="D76" s="204">
        <v>2007</v>
      </c>
      <c r="E76" s="205">
        <v>2012</v>
      </c>
      <c r="F76" s="205">
        <v>2017</v>
      </c>
      <c r="G76" s="205">
        <v>2022</v>
      </c>
      <c r="H76" s="205">
        <v>2027</v>
      </c>
      <c r="I76" s="205">
        <v>2032</v>
      </c>
      <c r="J76" s="205">
        <v>2037</v>
      </c>
      <c r="K76" s="205">
        <v>2042</v>
      </c>
      <c r="L76" s="205">
        <v>2047</v>
      </c>
      <c r="M76" s="173">
        <v>2052</v>
      </c>
    </row>
    <row r="77" spans="1:39" s="4" customFormat="1" x14ac:dyDescent="0.25">
      <c r="A77" s="175">
        <v>1</v>
      </c>
      <c r="B77" s="176"/>
      <c r="C77" s="177"/>
      <c r="D77" s="206">
        <v>296.5420125</v>
      </c>
      <c r="E77" s="207">
        <v>449.08933274999998</v>
      </c>
      <c r="F77" s="207">
        <v>369.11591997862416</v>
      </c>
      <c r="G77" s="207">
        <v>400.4814274902775</v>
      </c>
      <c r="H77" s="207">
        <v>454.35793920989613</v>
      </c>
      <c r="I77" s="207">
        <v>516.49270039260762</v>
      </c>
      <c r="J77" s="207">
        <v>588.30770813970162</v>
      </c>
      <c r="K77" s="207">
        <v>671.64786227229433</v>
      </c>
      <c r="L77" s="207">
        <v>768.79966802906813</v>
      </c>
      <c r="M77" s="206">
        <v>803.22299999999996</v>
      </c>
    </row>
    <row r="78" spans="1:39" s="4" customFormat="1" x14ac:dyDescent="0.25">
      <c r="A78" s="175">
        <v>2</v>
      </c>
      <c r="B78" s="176"/>
      <c r="C78" s="176"/>
      <c r="D78" s="206">
        <v>298.229535</v>
      </c>
      <c r="E78" s="207">
        <v>449.08933274999998</v>
      </c>
      <c r="F78" s="207">
        <v>371.9158874786242</v>
      </c>
      <c r="G78" s="207">
        <v>433.90327958798514</v>
      </c>
      <c r="H78" s="207">
        <v>535.14673973098036</v>
      </c>
      <c r="I78" s="207">
        <v>654.19532204525899</v>
      </c>
      <c r="J78" s="207">
        <v>793.31201948281432</v>
      </c>
      <c r="K78" s="207">
        <v>971.28353267009959</v>
      </c>
      <c r="L78" s="207">
        <v>1202.5874060242666</v>
      </c>
      <c r="M78" s="206">
        <v>1408.4685000000002</v>
      </c>
    </row>
    <row r="79" spans="1:39" s="4" customFormat="1" x14ac:dyDescent="0.25">
      <c r="A79" s="175">
        <v>3</v>
      </c>
      <c r="B79" s="176"/>
      <c r="C79" s="176"/>
      <c r="D79" s="206">
        <v>298.229535</v>
      </c>
      <c r="E79" s="207">
        <v>449.08933274999998</v>
      </c>
      <c r="F79" s="207">
        <v>393.58869750000002</v>
      </c>
      <c r="G79" s="207">
        <v>501.1760769366673</v>
      </c>
      <c r="H79" s="207">
        <v>641.64705423673297</v>
      </c>
      <c r="I79" s="207">
        <v>802.00801312941076</v>
      </c>
      <c r="J79" s="207">
        <v>1019.2239461599642</v>
      </c>
      <c r="K79" s="207">
        <v>1276.5118617167132</v>
      </c>
      <c r="L79" s="207">
        <v>1607.066993059691</v>
      </c>
      <c r="M79" s="206">
        <v>1814.7937500000003</v>
      </c>
    </row>
    <row r="80" spans="1:39" s="4" customFormat="1" x14ac:dyDescent="0.25">
      <c r="A80" s="208">
        <v>4</v>
      </c>
      <c r="B80" s="209"/>
      <c r="C80" s="209"/>
      <c r="D80" s="206">
        <v>298.229535</v>
      </c>
      <c r="E80" s="207">
        <v>449.08933274999998</v>
      </c>
      <c r="F80" s="207">
        <v>414.80999999999995</v>
      </c>
      <c r="G80" s="207">
        <v>530.18776904823073</v>
      </c>
      <c r="H80" s="207">
        <v>723.45774271406776</v>
      </c>
      <c r="I80" s="207">
        <v>971.66406871481036</v>
      </c>
      <c r="J80" s="207">
        <v>1262.1961875836116</v>
      </c>
      <c r="K80" s="207">
        <v>1635.4326960306203</v>
      </c>
      <c r="L80" s="207">
        <v>2116.3463368880703</v>
      </c>
      <c r="M80" s="206">
        <v>2327.64975</v>
      </c>
    </row>
    <row r="81" spans="1:13" s="4" customFormat="1" x14ac:dyDescent="0.25">
      <c r="A81" s="210" t="s">
        <v>67</v>
      </c>
      <c r="B81" s="211"/>
      <c r="C81" s="211"/>
      <c r="D81" s="212">
        <v>296.5420125</v>
      </c>
      <c r="E81" s="213">
        <v>449.08933274999998</v>
      </c>
      <c r="F81" s="213">
        <v>369.11591997862416</v>
      </c>
      <c r="G81" s="213">
        <v>400.4814274902775</v>
      </c>
      <c r="H81" s="213">
        <v>454.35793920989613</v>
      </c>
      <c r="I81" s="213">
        <v>516.49270039260762</v>
      </c>
      <c r="J81" s="213">
        <v>588.30770813970162</v>
      </c>
      <c r="K81" s="213">
        <v>671.64786227229433</v>
      </c>
      <c r="L81" s="213">
        <v>768.79966802906813</v>
      </c>
      <c r="M81" s="212">
        <v>803.22299999999996</v>
      </c>
    </row>
    <row r="82" spans="1:13" s="4" customFormat="1" x14ac:dyDescent="0.25">
      <c r="A82" s="166" t="s">
        <v>303</v>
      </c>
      <c r="B82" s="167"/>
      <c r="C82" s="171"/>
      <c r="D82" s="168"/>
      <c r="E82" s="167"/>
      <c r="F82" s="167"/>
      <c r="G82" s="167"/>
      <c r="H82" s="167"/>
      <c r="I82" s="167"/>
      <c r="J82" s="167"/>
      <c r="K82" s="167"/>
      <c r="L82" s="167"/>
      <c r="M82" s="171" t="s">
        <v>26</v>
      </c>
    </row>
    <row r="83" spans="1:13" s="4" customFormat="1" x14ac:dyDescent="0.25">
      <c r="A83" s="172" t="s">
        <v>286</v>
      </c>
      <c r="B83" s="172" t="s">
        <v>287</v>
      </c>
      <c r="C83" s="172" t="s">
        <v>288</v>
      </c>
      <c r="D83" s="173">
        <v>2007</v>
      </c>
      <c r="E83" s="174">
        <v>2012</v>
      </c>
      <c r="F83" s="174">
        <v>2017</v>
      </c>
      <c r="G83" s="174">
        <v>2022</v>
      </c>
      <c r="H83" s="174">
        <v>2027</v>
      </c>
      <c r="I83" s="174">
        <v>2032</v>
      </c>
      <c r="J83" s="174">
        <v>2037</v>
      </c>
      <c r="K83" s="174">
        <v>2042</v>
      </c>
      <c r="L83" s="174">
        <v>2047</v>
      </c>
      <c r="M83" s="214">
        <v>2052</v>
      </c>
    </row>
    <row r="84" spans="1:13" s="4" customFormat="1" x14ac:dyDescent="0.25">
      <c r="A84" s="175">
        <v>1</v>
      </c>
      <c r="B84" s="176"/>
      <c r="C84" s="177"/>
      <c r="D84" s="215">
        <v>395.28044</v>
      </c>
      <c r="E84" s="216">
        <v>442.98669999999993</v>
      </c>
      <c r="F84" s="216">
        <v>480.4207945988</v>
      </c>
      <c r="G84" s="216">
        <v>406.8218875356273</v>
      </c>
      <c r="H84" s="216">
        <v>404.69271243177428</v>
      </c>
      <c r="I84" s="216">
        <v>402.83638767071136</v>
      </c>
      <c r="J84" s="216">
        <v>401.68501767071086</v>
      </c>
      <c r="K84" s="216">
        <v>401.13024685060918</v>
      </c>
      <c r="L84" s="216">
        <v>401.18988105870324</v>
      </c>
      <c r="M84" s="215">
        <v>401.88812295573837</v>
      </c>
    </row>
    <row r="85" spans="1:13" s="4" customFormat="1" x14ac:dyDescent="0.25">
      <c r="A85" s="175">
        <v>2</v>
      </c>
      <c r="B85" s="176"/>
      <c r="C85" s="176"/>
      <c r="D85" s="215">
        <v>395.28044</v>
      </c>
      <c r="E85" s="216">
        <v>442.98669999999993</v>
      </c>
      <c r="F85" s="216">
        <v>480.42646736389997</v>
      </c>
      <c r="G85" s="216">
        <v>506.73094463842949</v>
      </c>
      <c r="H85" s="216">
        <v>537.47256747133986</v>
      </c>
      <c r="I85" s="216">
        <v>570.18140351646389</v>
      </c>
      <c r="J85" s="216">
        <v>604.99048197186255</v>
      </c>
      <c r="K85" s="216">
        <v>642.04230533834652</v>
      </c>
      <c r="L85" s="216">
        <v>681.48955457326065</v>
      </c>
      <c r="M85" s="215">
        <v>723.49584861567996</v>
      </c>
    </row>
    <row r="86" spans="1:13" s="4" customFormat="1" x14ac:dyDescent="0.25">
      <c r="A86" s="175">
        <v>3</v>
      </c>
      <c r="B86" s="176"/>
      <c r="C86" s="176"/>
      <c r="D86" s="215">
        <v>395.28044</v>
      </c>
      <c r="E86" s="216">
        <v>442.98669999999993</v>
      </c>
      <c r="F86" s="216">
        <v>495.82441838</v>
      </c>
      <c r="G86" s="216">
        <v>535.45263111541863</v>
      </c>
      <c r="H86" s="216">
        <v>578.27970387422522</v>
      </c>
      <c r="I86" s="216">
        <v>624.56703661490883</v>
      </c>
      <c r="J86" s="216">
        <v>674.59770711888518</v>
      </c>
      <c r="K86" s="216">
        <v>728.67829994060742</v>
      </c>
      <c r="L86" s="216">
        <v>787.14089269317458</v>
      </c>
      <c r="M86" s="215">
        <v>850.34521349292891</v>
      </c>
    </row>
    <row r="87" spans="1:13" s="4" customFormat="1" x14ac:dyDescent="0.25">
      <c r="A87" s="208">
        <v>4</v>
      </c>
      <c r="B87" s="209"/>
      <c r="C87" s="209"/>
      <c r="D87" s="215">
        <v>395.28044</v>
      </c>
      <c r="E87" s="216">
        <v>442.98669999999993</v>
      </c>
      <c r="F87" s="216">
        <v>502.27462164949998</v>
      </c>
      <c r="G87" s="216">
        <v>545.61383365243262</v>
      </c>
      <c r="H87" s="216">
        <v>603.96984952112371</v>
      </c>
      <c r="I87" s="216">
        <v>668.61233494597343</v>
      </c>
      <c r="J87" s="216">
        <v>740.21687633523459</v>
      </c>
      <c r="K87" s="216">
        <v>819.53884144823724</v>
      </c>
      <c r="L87" s="216">
        <v>907.41625831164606</v>
      </c>
      <c r="M87" s="215">
        <v>1004.7789495849996</v>
      </c>
    </row>
    <row r="88" spans="1:13" s="4" customFormat="1" x14ac:dyDescent="0.25">
      <c r="A88" s="217" t="s">
        <v>67</v>
      </c>
      <c r="B88" s="211"/>
      <c r="C88" s="211"/>
      <c r="D88" s="218">
        <v>395.28044</v>
      </c>
      <c r="E88" s="219">
        <v>442.98669999999993</v>
      </c>
      <c r="F88" s="219">
        <v>480.4207945988</v>
      </c>
      <c r="G88" s="219">
        <v>406.8218875356273</v>
      </c>
      <c r="H88" s="219">
        <v>404.69271243177428</v>
      </c>
      <c r="I88" s="219">
        <v>402.83638767071136</v>
      </c>
      <c r="J88" s="219">
        <v>401.68501767071086</v>
      </c>
      <c r="K88" s="219">
        <v>401.13024685060918</v>
      </c>
      <c r="L88" s="219">
        <v>401.18988105870324</v>
      </c>
      <c r="M88" s="218">
        <v>401.88812295573837</v>
      </c>
    </row>
    <row r="89" spans="1:13" s="4" customFormat="1" x14ac:dyDescent="0.25"/>
    <row r="90" spans="1:13" s="4" customFormat="1" x14ac:dyDescent="0.25">
      <c r="A90" s="1" t="s">
        <v>304</v>
      </c>
      <c r="B90" s="1"/>
      <c r="C90" s="1"/>
      <c r="D90" s="1"/>
      <c r="E90" s="221">
        <f>SUM(E88,E81)</f>
        <v>892.07603274999997</v>
      </c>
      <c r="F90" s="221">
        <f t="shared" ref="F90:L90" si="0">SUM(F88,F81)</f>
        <v>849.53671457742416</v>
      </c>
      <c r="G90" s="221">
        <f t="shared" si="0"/>
        <v>807.30331502590479</v>
      </c>
      <c r="H90" s="221">
        <f t="shared" si="0"/>
        <v>859.05065164167036</v>
      </c>
      <c r="I90" s="221">
        <f t="shared" si="0"/>
        <v>919.32908806331898</v>
      </c>
      <c r="J90" s="221">
        <f t="shared" si="0"/>
        <v>989.99272581041248</v>
      </c>
      <c r="K90" s="221">
        <f t="shared" si="0"/>
        <v>1072.7781091229035</v>
      </c>
      <c r="L90" s="221">
        <f t="shared" si="0"/>
        <v>1169.9895490877714</v>
      </c>
    </row>
    <row r="91" spans="1:13" s="4" customFormat="1" x14ac:dyDescent="0.25"/>
    <row r="92" spans="1:13" s="3" customFormat="1" x14ac:dyDescent="0.25">
      <c r="A92" s="3" t="s">
        <v>283</v>
      </c>
    </row>
    <row r="93" spans="1:13" s="4" customFormat="1" x14ac:dyDescent="0.25">
      <c r="A93" s="166" t="s">
        <v>285</v>
      </c>
      <c r="B93" s="167"/>
      <c r="C93" s="167"/>
      <c r="D93" s="168"/>
      <c r="E93" s="167"/>
      <c r="F93" s="167"/>
      <c r="G93" s="167"/>
      <c r="H93" s="167"/>
      <c r="I93" s="167"/>
      <c r="J93" s="167"/>
      <c r="K93" s="167"/>
      <c r="L93" s="167"/>
      <c r="M93" s="167"/>
    </row>
    <row r="94" spans="1:13" s="4" customFormat="1" x14ac:dyDescent="0.25">
      <c r="A94" s="169"/>
      <c r="B94" s="170"/>
      <c r="C94" s="171"/>
      <c r="D94" s="168"/>
      <c r="E94" s="167"/>
      <c r="F94" s="167"/>
      <c r="G94" s="167"/>
      <c r="H94" s="167"/>
      <c r="I94" s="167"/>
      <c r="J94" s="167"/>
      <c r="K94" s="167"/>
      <c r="L94" s="167"/>
      <c r="M94" s="171" t="s">
        <v>289</v>
      </c>
    </row>
    <row r="95" spans="1:13" s="4" customFormat="1" x14ac:dyDescent="0.25">
      <c r="A95" s="172" t="s">
        <v>286</v>
      </c>
      <c r="B95" s="172" t="s">
        <v>287</v>
      </c>
      <c r="C95" s="172" t="s">
        <v>288</v>
      </c>
      <c r="D95" s="173"/>
      <c r="E95" s="174">
        <v>2012</v>
      </c>
      <c r="F95" s="174">
        <v>2017</v>
      </c>
      <c r="G95" s="174">
        <v>2022</v>
      </c>
      <c r="H95" s="174">
        <v>2027</v>
      </c>
      <c r="I95" s="174">
        <v>2032</v>
      </c>
      <c r="J95" s="174">
        <v>2037</v>
      </c>
      <c r="K95" s="174">
        <v>2042</v>
      </c>
      <c r="L95" s="174">
        <v>2047</v>
      </c>
      <c r="M95" s="174"/>
    </row>
    <row r="96" spans="1:13" s="4" customFormat="1" x14ac:dyDescent="0.25">
      <c r="A96" s="175">
        <v>1</v>
      </c>
      <c r="B96" s="176"/>
      <c r="C96" s="177"/>
      <c r="D96" s="178"/>
      <c r="E96" s="179">
        <v>2706.3</v>
      </c>
      <c r="F96" s="179">
        <v>3180.6000000000004</v>
      </c>
      <c r="G96" s="179">
        <v>3552.6000000000004</v>
      </c>
      <c r="H96" s="179">
        <v>3724.65</v>
      </c>
      <c r="I96" s="179">
        <v>3696.7500000000005</v>
      </c>
      <c r="J96" s="179">
        <v>3673.5000000000005</v>
      </c>
      <c r="K96" s="179">
        <v>3036.4500000000003</v>
      </c>
      <c r="L96" s="179">
        <v>2511</v>
      </c>
      <c r="M96" s="179"/>
    </row>
    <row r="97" spans="1:41" s="4" customFormat="1" x14ac:dyDescent="0.25"/>
    <row r="98" spans="1:41" s="3" customFormat="1" x14ac:dyDescent="0.25">
      <c r="A98" s="3" t="s">
        <v>290</v>
      </c>
    </row>
    <row r="99" spans="1:41" s="4" customFormat="1" ht="15.75" x14ac:dyDescent="0.25">
      <c r="A99" s="180" t="s">
        <v>291</v>
      </c>
      <c r="B99" s="181"/>
      <c r="C99" s="181"/>
      <c r="D99" s="181"/>
      <c r="E99" s="181"/>
      <c r="F99" s="181"/>
      <c r="G99" s="181"/>
      <c r="H99" s="181"/>
      <c r="I99" s="181"/>
      <c r="J99" s="181"/>
      <c r="K99" s="181"/>
      <c r="L99" s="181"/>
      <c r="M99" s="181"/>
      <c r="N99" s="181"/>
    </row>
    <row r="100" spans="1:41" s="4" customFormat="1" x14ac:dyDescent="0.25">
      <c r="A100" s="182"/>
      <c r="B100" s="183"/>
      <c r="C100" s="183"/>
      <c r="D100" s="183"/>
      <c r="E100" s="183"/>
      <c r="F100" s="183"/>
      <c r="G100" s="183"/>
      <c r="H100" s="183"/>
      <c r="I100" s="183"/>
      <c r="J100" s="183"/>
      <c r="K100" s="183"/>
      <c r="L100" s="183"/>
      <c r="M100" s="183"/>
      <c r="N100" s="183"/>
    </row>
    <row r="101" spans="1:41" s="4" customFormat="1" x14ac:dyDescent="0.25">
      <c r="A101" s="182"/>
      <c r="B101" s="184" t="s">
        <v>292</v>
      </c>
      <c r="C101" s="183"/>
      <c r="D101" s="185"/>
      <c r="E101" s="186"/>
      <c r="F101" s="185"/>
      <c r="G101" s="183"/>
      <c r="H101" s="183"/>
      <c r="I101" s="183"/>
      <c r="J101" s="183"/>
      <c r="K101" s="183"/>
      <c r="L101" s="183"/>
      <c r="M101" s="183"/>
      <c r="N101" s="185" t="s">
        <v>26</v>
      </c>
    </row>
    <row r="102" spans="1:41" s="4" customFormat="1" x14ac:dyDescent="0.25">
      <c r="A102" s="182"/>
      <c r="B102" s="183"/>
      <c r="C102" s="183"/>
      <c r="D102" s="183"/>
      <c r="E102" s="183"/>
      <c r="F102" s="183"/>
      <c r="G102" s="183"/>
      <c r="H102" s="183"/>
      <c r="I102" s="183"/>
      <c r="J102" s="183"/>
      <c r="K102" s="183"/>
      <c r="L102" s="183"/>
      <c r="M102" s="183"/>
      <c r="N102" s="183"/>
    </row>
    <row r="103" spans="1:41" s="4" customFormat="1" ht="15.75" x14ac:dyDescent="0.25">
      <c r="A103" s="187"/>
      <c r="B103" s="188" t="s">
        <v>293</v>
      </c>
      <c r="C103" s="188" t="s">
        <v>294</v>
      </c>
      <c r="D103" s="188" t="s">
        <v>288</v>
      </c>
      <c r="E103" s="189" t="s">
        <v>295</v>
      </c>
      <c r="F103" s="190">
        <v>2012</v>
      </c>
      <c r="G103" s="190">
        <v>2017</v>
      </c>
      <c r="H103" s="190">
        <v>2022</v>
      </c>
      <c r="I103" s="190">
        <v>2027</v>
      </c>
      <c r="J103" s="190">
        <v>2032</v>
      </c>
      <c r="K103" s="190">
        <v>2037</v>
      </c>
      <c r="L103" s="190">
        <v>2042</v>
      </c>
      <c r="M103" s="190">
        <v>2047</v>
      </c>
      <c r="N103" s="191" t="s">
        <v>296</v>
      </c>
    </row>
    <row r="104" spans="1:41" s="4" customFormat="1" ht="15.75" x14ac:dyDescent="0.25">
      <c r="A104" s="187"/>
      <c r="B104" s="192" t="s">
        <v>297</v>
      </c>
      <c r="C104" s="192" t="s">
        <v>299</v>
      </c>
      <c r="D104" s="192"/>
      <c r="E104" s="193">
        <v>177.82856075231598</v>
      </c>
      <c r="F104" s="194">
        <v>237.20689383625</v>
      </c>
      <c r="G104" s="194">
        <v>328.28524058963927</v>
      </c>
      <c r="H104" s="194">
        <v>453.51772092097099</v>
      </c>
      <c r="I104" s="194">
        <v>591.38499180914857</v>
      </c>
      <c r="J104" s="194">
        <v>750.10240185765565</v>
      </c>
      <c r="K104" s="194">
        <v>850.28842752484661</v>
      </c>
      <c r="L104" s="194">
        <v>969.30878318682096</v>
      </c>
      <c r="M104" s="194">
        <v>1047.8059052018175</v>
      </c>
      <c r="N104" s="193">
        <v>1134.4954568667354</v>
      </c>
    </row>
    <row r="105" spans="1:41" s="4" customFormat="1" ht="15.75" x14ac:dyDescent="0.25">
      <c r="A105" s="187"/>
      <c r="B105" s="192" t="s">
        <v>24</v>
      </c>
      <c r="C105" s="192" t="s">
        <v>25</v>
      </c>
      <c r="D105" s="192"/>
      <c r="E105" s="193">
        <v>-99.549000000000007</v>
      </c>
      <c r="F105" s="194">
        <v>-135.84360999999998</v>
      </c>
      <c r="G105" s="194">
        <v>-188.77501314929791</v>
      </c>
      <c r="H105" s="194">
        <v>-262.32571067939568</v>
      </c>
      <c r="I105" s="194">
        <v>-335.74068575957824</v>
      </c>
      <c r="J105" s="194">
        <v>-428.7780628500808</v>
      </c>
      <c r="K105" s="194">
        <v>-506.91064092382578</v>
      </c>
      <c r="L105" s="194">
        <v>-599.26784878596698</v>
      </c>
      <c r="M105" s="194">
        <v>-658.56749564700988</v>
      </c>
      <c r="N105" s="193">
        <v>-723.71929535837114</v>
      </c>
    </row>
    <row r="106" spans="1:41" s="4" customFormat="1" ht="15.75" x14ac:dyDescent="0.25">
      <c r="A106" s="187"/>
      <c r="B106" s="192" t="s">
        <v>33</v>
      </c>
      <c r="C106" s="192" t="s">
        <v>34</v>
      </c>
      <c r="D106" s="192"/>
      <c r="E106" s="193">
        <v>-78.279560752315973</v>
      </c>
      <c r="F106" s="194">
        <v>-101.36328383625001</v>
      </c>
      <c r="G106" s="194">
        <v>-139.51022744034137</v>
      </c>
      <c r="H106" s="194">
        <v>-191.19201024157528</v>
      </c>
      <c r="I106" s="194">
        <v>-255.64430604957033</v>
      </c>
      <c r="J106" s="194">
        <v>-321.32433900757485</v>
      </c>
      <c r="K106" s="194">
        <v>-343.37778660102089</v>
      </c>
      <c r="L106" s="194">
        <v>-370.04093440085398</v>
      </c>
      <c r="M106" s="194">
        <v>-389.2384095548075</v>
      </c>
      <c r="N106" s="193">
        <v>-410.77616150836423</v>
      </c>
    </row>
    <row r="107" spans="1:41" s="4" customFormat="1" ht="15.75" x14ac:dyDescent="0.25">
      <c r="A107" s="187"/>
      <c r="B107" s="195" t="s">
        <v>298</v>
      </c>
      <c r="C107" s="192" t="s">
        <v>300</v>
      </c>
      <c r="D107" s="195"/>
      <c r="E107" s="196">
        <v>0</v>
      </c>
      <c r="F107" s="197">
        <v>0</v>
      </c>
      <c r="G107" s="197">
        <v>0</v>
      </c>
      <c r="H107" s="197">
        <v>0</v>
      </c>
      <c r="I107" s="197">
        <v>0</v>
      </c>
      <c r="J107" s="197">
        <v>0</v>
      </c>
      <c r="K107" s="197">
        <v>0</v>
      </c>
      <c r="L107" s="197">
        <v>0</v>
      </c>
      <c r="M107" s="197">
        <v>0</v>
      </c>
      <c r="N107" s="196">
        <v>0</v>
      </c>
    </row>
    <row r="108" spans="1:41" s="4" customFormat="1" ht="15.75" x14ac:dyDescent="0.25">
      <c r="A108" s="187"/>
      <c r="B108" s="192" t="s">
        <v>11</v>
      </c>
      <c r="C108" s="192"/>
      <c r="D108" s="192"/>
      <c r="E108" s="198">
        <v>0</v>
      </c>
      <c r="F108" s="199">
        <v>1.4210854715202004E-14</v>
      </c>
      <c r="G108" s="199">
        <v>0</v>
      </c>
      <c r="H108" s="199">
        <v>2.8421709430404007E-14</v>
      </c>
      <c r="I108" s="199">
        <v>0</v>
      </c>
      <c r="J108" s="199">
        <v>0</v>
      </c>
      <c r="K108" s="199">
        <v>-5.6843418860808015E-14</v>
      </c>
      <c r="L108" s="199">
        <v>0</v>
      </c>
      <c r="M108" s="199">
        <v>1.1368683772161603E-13</v>
      </c>
      <c r="N108" s="198">
        <v>0</v>
      </c>
    </row>
    <row r="109" spans="1:41" s="4" customFormat="1" x14ac:dyDescent="0.25"/>
    <row r="110" spans="1:41" s="4" customFormat="1" x14ac:dyDescent="0.25"/>
    <row r="111" spans="1:41" s="3" customFormat="1" x14ac:dyDescent="0.25">
      <c r="A111" s="3" t="s">
        <v>301</v>
      </c>
    </row>
    <row r="112" spans="1:41" x14ac:dyDescent="0.25">
      <c r="A112" s="4" t="s">
        <v>4</v>
      </c>
      <c r="B112" s="4" t="s">
        <v>3</v>
      </c>
      <c r="C112" s="4">
        <v>2012</v>
      </c>
      <c r="D112" s="4">
        <v>2013</v>
      </c>
      <c r="E112" s="4">
        <v>2014</v>
      </c>
      <c r="F112" s="4">
        <v>2015</v>
      </c>
      <c r="G112" s="4">
        <v>2016</v>
      </c>
      <c r="H112" s="4">
        <v>2017</v>
      </c>
      <c r="I112" s="4">
        <v>2018</v>
      </c>
      <c r="J112" s="4">
        <v>2019</v>
      </c>
      <c r="K112" s="4">
        <v>2020</v>
      </c>
      <c r="L112" s="4">
        <v>2021</v>
      </c>
      <c r="M112" s="4">
        <v>2022</v>
      </c>
      <c r="N112" s="4">
        <v>2023</v>
      </c>
      <c r="O112" s="4">
        <v>2024</v>
      </c>
      <c r="P112" s="4">
        <v>2025</v>
      </c>
      <c r="Q112" s="4">
        <v>2026</v>
      </c>
      <c r="R112" s="4">
        <v>2027</v>
      </c>
      <c r="S112" s="4">
        <v>2028</v>
      </c>
      <c r="T112" s="4">
        <v>2029</v>
      </c>
      <c r="U112" s="4">
        <v>2030</v>
      </c>
      <c r="V112" s="4">
        <v>2031</v>
      </c>
      <c r="W112" s="4">
        <v>2032</v>
      </c>
      <c r="X112" s="4">
        <v>2033</v>
      </c>
      <c r="Y112" s="4">
        <v>2034</v>
      </c>
      <c r="Z112" s="4">
        <v>2035</v>
      </c>
      <c r="AA112" s="4">
        <v>2036</v>
      </c>
      <c r="AB112" s="4">
        <v>2037</v>
      </c>
      <c r="AC112" s="4">
        <v>2038</v>
      </c>
      <c r="AD112" s="4">
        <v>2039</v>
      </c>
      <c r="AE112" s="4">
        <v>2040</v>
      </c>
      <c r="AF112" s="4">
        <v>2041</v>
      </c>
      <c r="AG112" s="4">
        <v>2042</v>
      </c>
      <c r="AH112" s="4">
        <v>2043</v>
      </c>
      <c r="AI112" s="4">
        <v>2044</v>
      </c>
      <c r="AJ112" s="4">
        <v>2045</v>
      </c>
      <c r="AK112" s="4">
        <v>2046</v>
      </c>
      <c r="AL112" s="4">
        <v>2047</v>
      </c>
      <c r="AM112" s="4">
        <v>2048</v>
      </c>
      <c r="AN112" s="4">
        <v>2049</v>
      </c>
      <c r="AO112" s="4">
        <v>2050</v>
      </c>
    </row>
    <row r="113" spans="1:41" x14ac:dyDescent="0.25">
      <c r="A113" s="4" t="s">
        <v>13</v>
      </c>
      <c r="B113" s="4" t="s">
        <v>9</v>
      </c>
      <c r="C113" s="165">
        <f>G5</f>
        <v>7</v>
      </c>
      <c r="D113" s="202">
        <f>($H113-$C113)/5*(D$112-$C$112)+$C113</f>
        <v>7.1</v>
      </c>
      <c r="E113" s="202">
        <f t="shared" ref="E113:G117" si="1">($H113-$C113)/5*(E$112-$C$112)+$C113</f>
        <v>7.2</v>
      </c>
      <c r="F113" s="202">
        <f t="shared" si="1"/>
        <v>7.3</v>
      </c>
      <c r="G113" s="202">
        <f t="shared" si="1"/>
        <v>7.4</v>
      </c>
      <c r="H113" s="202">
        <f>H5</f>
        <v>7.5</v>
      </c>
      <c r="I113" s="202">
        <f>($M113-$H113)/5*(I$112-$H$112)+$H113</f>
        <v>7.9399999999999995</v>
      </c>
      <c r="J113" s="202">
        <f t="shared" ref="J113:L117" si="2">($M113-$H113)/5*(J$112-$H$112)+$H113</f>
        <v>8.379999999999999</v>
      </c>
      <c r="K113" s="202">
        <f t="shared" si="2"/>
        <v>8.82</v>
      </c>
      <c r="L113" s="202">
        <f t="shared" si="2"/>
        <v>9.26</v>
      </c>
      <c r="M113" s="26">
        <f>I5</f>
        <v>9.6999999999999993</v>
      </c>
      <c r="N113" s="202">
        <f>($R113-$M113)/5*(N$112-$M$112)+$M113</f>
        <v>10.34</v>
      </c>
      <c r="O113" s="202">
        <f t="shared" ref="O113:Q117" si="3">($R113-$M113)/5*(O$112-$M$112)+$M113</f>
        <v>10.98</v>
      </c>
      <c r="P113" s="202">
        <f t="shared" si="3"/>
        <v>11.620000000000001</v>
      </c>
      <c r="Q113" s="202">
        <f t="shared" si="3"/>
        <v>12.26</v>
      </c>
      <c r="R113" s="26">
        <f>J5</f>
        <v>12.9</v>
      </c>
      <c r="S113" s="202">
        <f>($W113-$R113)/5*(S$112-$R$112)+$R113</f>
        <v>13.76</v>
      </c>
      <c r="T113" s="202">
        <f t="shared" ref="T113:V117" si="4">($W113-$R113)/5*(T$112-$R$112)+$R113</f>
        <v>14.62</v>
      </c>
      <c r="U113" s="202">
        <f t="shared" si="4"/>
        <v>15.48</v>
      </c>
      <c r="V113" s="202">
        <f t="shared" si="4"/>
        <v>16.34</v>
      </c>
      <c r="W113" s="26">
        <f>K5</f>
        <v>17.2</v>
      </c>
      <c r="X113" s="202">
        <f>($AB113-$W113)/5*(X$112-$W$112)+$W113</f>
        <v>18.099999999999998</v>
      </c>
      <c r="Y113" s="202">
        <f t="shared" ref="Y113:AA117" si="5">($AB113-$W113)/5*(Y$112-$W$112)+$W113</f>
        <v>19</v>
      </c>
      <c r="Z113" s="202">
        <f t="shared" si="5"/>
        <v>19.899999999999999</v>
      </c>
      <c r="AA113" s="202">
        <f t="shared" si="5"/>
        <v>20.8</v>
      </c>
      <c r="AB113" s="26">
        <f>L5</f>
        <v>21.7</v>
      </c>
      <c r="AC113" s="202">
        <f>($AG113-$AB113)/5*(AC$112-$AB$112)+$AB113</f>
        <v>22.36</v>
      </c>
      <c r="AD113" s="202">
        <f t="shared" ref="AD113:AF117" si="6">($AG113-$AB113)/5*(AD$112-$AB$112)+$AB113</f>
        <v>23.02</v>
      </c>
      <c r="AE113" s="202">
        <f t="shared" si="6"/>
        <v>23.68</v>
      </c>
      <c r="AF113" s="202">
        <f t="shared" si="6"/>
        <v>24.34</v>
      </c>
      <c r="AG113" s="26">
        <f>M5</f>
        <v>25</v>
      </c>
      <c r="AH113" s="202">
        <f>($AL113-$AG113)/5*(AH$112-$AG$112)+$AG113</f>
        <v>25.44</v>
      </c>
      <c r="AI113" s="202">
        <f t="shared" ref="AI113:AK117" si="7">($AL113-$AG113)/5*(AI$112-$AG$112)+$AG113</f>
        <v>25.88</v>
      </c>
      <c r="AJ113" s="202">
        <f t="shared" si="7"/>
        <v>26.32</v>
      </c>
      <c r="AK113" s="202">
        <f t="shared" si="7"/>
        <v>26.759999999999998</v>
      </c>
      <c r="AL113" s="26">
        <f>N5</f>
        <v>27.2</v>
      </c>
      <c r="AM113" s="202">
        <f t="shared" ref="AM113:AO117" si="8">($AL113-$AG113)/5*(AM$112-$AG$112)+$AG113</f>
        <v>27.64</v>
      </c>
      <c r="AN113" s="202">
        <f t="shared" si="8"/>
        <v>28.08</v>
      </c>
      <c r="AO113" s="202">
        <f t="shared" si="8"/>
        <v>28.52</v>
      </c>
    </row>
    <row r="114" spans="1:41" x14ac:dyDescent="0.25">
      <c r="A114" s="4" t="s">
        <v>14</v>
      </c>
      <c r="B114" s="4" t="s">
        <v>9</v>
      </c>
      <c r="C114" s="220">
        <f>E$90</f>
        <v>892.07603274999997</v>
      </c>
      <c r="D114" s="202">
        <f>($H114-$C114)/5*(D$112-$C$112)+$C114</f>
        <v>883.56816911548481</v>
      </c>
      <c r="E114" s="202">
        <f t="shared" si="1"/>
        <v>875.06030548096965</v>
      </c>
      <c r="F114" s="202">
        <f t="shared" si="1"/>
        <v>866.55244184645449</v>
      </c>
      <c r="G114" s="202">
        <f t="shared" si="1"/>
        <v>858.04457821193932</v>
      </c>
      <c r="H114" s="220">
        <f>F$90</f>
        <v>849.53671457742416</v>
      </c>
      <c r="I114" s="202">
        <f>($M114-$H114)/5*(I$112-$H$112)+$H114</f>
        <v>841.09003466712034</v>
      </c>
      <c r="J114" s="202">
        <f t="shared" si="2"/>
        <v>832.64335475681639</v>
      </c>
      <c r="K114" s="202">
        <f t="shared" si="2"/>
        <v>824.19667484651256</v>
      </c>
      <c r="L114" s="202">
        <f t="shared" si="2"/>
        <v>815.74999493620862</v>
      </c>
      <c r="M114" s="220">
        <f>G$90</f>
        <v>807.30331502590479</v>
      </c>
      <c r="N114" s="202">
        <f>($R114-$M114)/5*(N$112-$M$112)+$M114</f>
        <v>817.65278234905793</v>
      </c>
      <c r="O114" s="202">
        <f t="shared" si="3"/>
        <v>828.00224967221106</v>
      </c>
      <c r="P114" s="202">
        <f t="shared" si="3"/>
        <v>838.35171699536409</v>
      </c>
      <c r="Q114" s="202">
        <f t="shared" si="3"/>
        <v>848.70118431851722</v>
      </c>
      <c r="R114" s="220">
        <f>H$90</f>
        <v>859.05065164167036</v>
      </c>
      <c r="S114" s="202">
        <f>($W114-$R114)/5*(S$112-$R$112)+$R114</f>
        <v>871.10633892600003</v>
      </c>
      <c r="T114" s="202">
        <f t="shared" si="4"/>
        <v>883.16202621032983</v>
      </c>
      <c r="U114" s="202">
        <f t="shared" si="4"/>
        <v>895.21771349465951</v>
      </c>
      <c r="V114" s="202">
        <f t="shared" si="4"/>
        <v>907.2734007789893</v>
      </c>
      <c r="W114" s="220">
        <f>I$90</f>
        <v>919.32908806331898</v>
      </c>
      <c r="X114" s="202">
        <f t="shared" ref="X114:AA130" si="9">($AB114-$W114)/5*(X$112-$W$112)+$W114</f>
        <v>933.46181561273772</v>
      </c>
      <c r="Y114" s="202">
        <f t="shared" si="5"/>
        <v>947.59454316215636</v>
      </c>
      <c r="Z114" s="202">
        <f t="shared" si="5"/>
        <v>961.7272707115751</v>
      </c>
      <c r="AA114" s="202">
        <f t="shared" si="5"/>
        <v>975.85999826099373</v>
      </c>
      <c r="AB114" s="220">
        <f>J$90</f>
        <v>989.99272581041248</v>
      </c>
      <c r="AC114" s="202">
        <f>($AG114-$AB114)/5*(AC$112-$AB$112)+$AB114</f>
        <v>1006.5498024729106</v>
      </c>
      <c r="AD114" s="202">
        <f t="shared" si="6"/>
        <v>1023.1068791354089</v>
      </c>
      <c r="AE114" s="202">
        <f t="shared" si="6"/>
        <v>1039.6639557979072</v>
      </c>
      <c r="AF114" s="202">
        <f t="shared" si="6"/>
        <v>1056.2210324604052</v>
      </c>
      <c r="AG114" s="220">
        <f>K$90</f>
        <v>1072.7781091229035</v>
      </c>
      <c r="AH114" s="202">
        <f>($AL114-$AG114)/5*(AH$112-$AG$112)+$AG114</f>
        <v>1092.2203971158772</v>
      </c>
      <c r="AI114" s="202">
        <f t="shared" si="7"/>
        <v>1111.6626851088506</v>
      </c>
      <c r="AJ114" s="202">
        <f t="shared" si="7"/>
        <v>1131.1049731018243</v>
      </c>
      <c r="AK114" s="202">
        <f t="shared" si="7"/>
        <v>1150.5472610947977</v>
      </c>
      <c r="AL114" s="220">
        <f>L$90</f>
        <v>1169.9895490877714</v>
      </c>
      <c r="AM114" s="202">
        <f t="shared" si="8"/>
        <v>1189.431837080745</v>
      </c>
      <c r="AN114" s="202">
        <f t="shared" si="8"/>
        <v>1208.8741250737185</v>
      </c>
      <c r="AO114" s="202">
        <f t="shared" si="8"/>
        <v>1228.3164130666921</v>
      </c>
    </row>
    <row r="115" spans="1:41" x14ac:dyDescent="0.25">
      <c r="A115" s="4" t="s">
        <v>15</v>
      </c>
      <c r="B115" s="4" t="s">
        <v>9</v>
      </c>
      <c r="C115" s="165">
        <f>G23</f>
        <v>35.444403431960666</v>
      </c>
      <c r="D115" s="202">
        <f>($H115-$C115)/5*(D$112-$C$112)+$C115</f>
        <v>39.47181427137037</v>
      </c>
      <c r="E115" s="202">
        <f t="shared" si="1"/>
        <v>43.499225110780074</v>
      </c>
      <c r="F115" s="202">
        <f t="shared" si="1"/>
        <v>47.526635950189778</v>
      </c>
      <c r="G115" s="202">
        <f t="shared" si="1"/>
        <v>51.554046789599482</v>
      </c>
      <c r="H115" s="202">
        <f>H23</f>
        <v>55.581457629009186</v>
      </c>
      <c r="I115" s="202">
        <f>($M115-$H115)/5*(I$112-$H$112)+$H115</f>
        <v>61.306545389769227</v>
      </c>
      <c r="J115" s="202">
        <f t="shared" si="2"/>
        <v>67.031633150529274</v>
      </c>
      <c r="K115" s="202">
        <f t="shared" si="2"/>
        <v>72.756720911289307</v>
      </c>
      <c r="L115" s="202">
        <f t="shared" si="2"/>
        <v>78.481808672049354</v>
      </c>
      <c r="M115" s="26">
        <f>I23</f>
        <v>84.206896432809401</v>
      </c>
      <c r="N115" s="202">
        <f>($R115-$M115)/5*(N$112-$M$112)+$M115</f>
        <v>91.024753538326664</v>
      </c>
      <c r="O115" s="202">
        <f t="shared" si="3"/>
        <v>97.842610643843926</v>
      </c>
      <c r="P115" s="202">
        <f t="shared" si="3"/>
        <v>104.66046774936119</v>
      </c>
      <c r="Q115" s="202">
        <f t="shared" si="3"/>
        <v>111.47832485487845</v>
      </c>
      <c r="R115" s="26">
        <f>J23</f>
        <v>118.29618196039571</v>
      </c>
      <c r="S115" s="202">
        <f>($W115-$R115)/5*(S$112-$R$112)+$R115</f>
        <v>126.24741727079923</v>
      </c>
      <c r="T115" s="202">
        <f t="shared" si="4"/>
        <v>134.19865258120274</v>
      </c>
      <c r="U115" s="202">
        <f t="shared" si="4"/>
        <v>142.14988789160626</v>
      </c>
      <c r="V115" s="202">
        <f t="shared" si="4"/>
        <v>150.10112320200977</v>
      </c>
      <c r="W115" s="26">
        <f>K23</f>
        <v>158.05235851241329</v>
      </c>
      <c r="X115" s="202">
        <f t="shared" si="9"/>
        <v>165.67402742665763</v>
      </c>
      <c r="Y115" s="202">
        <f t="shared" si="5"/>
        <v>173.29569634090197</v>
      </c>
      <c r="Z115" s="202">
        <f t="shared" si="5"/>
        <v>180.91736525514631</v>
      </c>
      <c r="AA115" s="202">
        <f t="shared" si="5"/>
        <v>188.53903416939062</v>
      </c>
      <c r="AB115" s="26">
        <f>L23</f>
        <v>196.16070308363496</v>
      </c>
      <c r="AC115" s="202">
        <f>($AG115-$AB115)/5*(AC$112-$AB$112)+$AB115</f>
        <v>202.48085738779528</v>
      </c>
      <c r="AD115" s="202">
        <f t="shared" si="6"/>
        <v>208.80101169195561</v>
      </c>
      <c r="AE115" s="202">
        <f t="shared" si="6"/>
        <v>215.12116599611591</v>
      </c>
      <c r="AF115" s="202">
        <f t="shared" si="6"/>
        <v>221.44132030027623</v>
      </c>
      <c r="AG115" s="26">
        <f>M23</f>
        <v>227.76147460443656</v>
      </c>
      <c r="AH115" s="202">
        <f>($AL115-$AG115)/5*(AH$112-$AG$112)+$AG115</f>
        <v>232.5135879656103</v>
      </c>
      <c r="AI115" s="202">
        <f t="shared" si="7"/>
        <v>237.26570132678404</v>
      </c>
      <c r="AJ115" s="202">
        <f t="shared" si="7"/>
        <v>242.01781468795778</v>
      </c>
      <c r="AK115" s="202">
        <f t="shared" si="7"/>
        <v>246.76992804913152</v>
      </c>
      <c r="AL115" s="26">
        <f>N23</f>
        <v>251.52204141030526</v>
      </c>
      <c r="AM115" s="202">
        <f t="shared" si="8"/>
        <v>256.274154771479</v>
      </c>
      <c r="AN115" s="202">
        <f t="shared" si="8"/>
        <v>261.02626813265272</v>
      </c>
      <c r="AO115" s="202">
        <f t="shared" si="8"/>
        <v>265.77838149382649</v>
      </c>
    </row>
    <row r="116" spans="1:41" x14ac:dyDescent="0.25">
      <c r="A116" s="4" t="s">
        <v>16</v>
      </c>
      <c r="B116" s="4" t="s">
        <v>9</v>
      </c>
      <c r="C116" s="165">
        <f>SUM(G10,G45)</f>
        <v>37.673512572356358</v>
      </c>
      <c r="D116" s="202">
        <f>($H116-$C116)/5*(D$112-$C$112)+$C116</f>
        <v>38.321250040820296</v>
      </c>
      <c r="E116" s="202">
        <f t="shared" si="1"/>
        <v>38.968987509284233</v>
      </c>
      <c r="F116" s="202">
        <f t="shared" si="1"/>
        <v>39.616724977748163</v>
      </c>
      <c r="G116" s="202">
        <f t="shared" si="1"/>
        <v>40.2644624462121</v>
      </c>
      <c r="H116" s="165">
        <f>SUM(H10,H45)</f>
        <v>40.912199914676037</v>
      </c>
      <c r="I116" s="202">
        <f>($M116-$H116)/5*(I$112-$H$112)+$H116</f>
        <v>41.290561914526165</v>
      </c>
      <c r="J116" s="202">
        <f t="shared" si="2"/>
        <v>41.668923914376293</v>
      </c>
      <c r="K116" s="202">
        <f t="shared" si="2"/>
        <v>42.047285914226414</v>
      </c>
      <c r="L116" s="202">
        <f t="shared" si="2"/>
        <v>42.425647914076542</v>
      </c>
      <c r="M116" s="165">
        <f>SUM(I10,I45)</f>
        <v>42.80400991392667</v>
      </c>
      <c r="N116" s="202">
        <f>($R116-$M116)/5*(N$112-$M$112)+$M116</f>
        <v>43.029372293852369</v>
      </c>
      <c r="O116" s="202">
        <f t="shared" si="3"/>
        <v>43.254734673778067</v>
      </c>
      <c r="P116" s="202">
        <f t="shared" si="3"/>
        <v>43.480097053703773</v>
      </c>
      <c r="Q116" s="202">
        <f t="shared" si="3"/>
        <v>43.705459433629471</v>
      </c>
      <c r="R116" s="165">
        <f>SUM(J10,J45)</f>
        <v>43.93082181355517</v>
      </c>
      <c r="S116" s="202">
        <f>($W116-$R116)/5*(S$112-$R$112)+$R116</f>
        <v>44.048907782009827</v>
      </c>
      <c r="T116" s="202">
        <f t="shared" si="4"/>
        <v>44.166993750464485</v>
      </c>
      <c r="U116" s="202">
        <f t="shared" si="4"/>
        <v>44.285079718919135</v>
      </c>
      <c r="V116" s="202">
        <f t="shared" si="4"/>
        <v>44.403165687373793</v>
      </c>
      <c r="W116" s="165">
        <f>SUM(K10,K45)</f>
        <v>44.521251655828451</v>
      </c>
      <c r="X116" s="202">
        <f t="shared" si="9"/>
        <v>44.608545349942275</v>
      </c>
      <c r="Y116" s="202">
        <f t="shared" si="5"/>
        <v>44.6958390440561</v>
      </c>
      <c r="Z116" s="202">
        <f t="shared" si="5"/>
        <v>44.783132738169925</v>
      </c>
      <c r="AA116" s="202">
        <f t="shared" si="5"/>
        <v>44.87042643228375</v>
      </c>
      <c r="AB116" s="165">
        <f>SUM(L10,L45)</f>
        <v>44.957720126397575</v>
      </c>
      <c r="AC116" s="202">
        <f>($AG116-$AB116)/5*(AC$112-$AB$112)+$AB116</f>
        <v>45.045075538115164</v>
      </c>
      <c r="AD116" s="202">
        <f t="shared" si="6"/>
        <v>45.132430949832745</v>
      </c>
      <c r="AE116" s="202">
        <f t="shared" si="6"/>
        <v>45.219786361550334</v>
      </c>
      <c r="AF116" s="202">
        <f t="shared" si="6"/>
        <v>45.307141773267915</v>
      </c>
      <c r="AG116" s="165">
        <f>SUM(M10,M45)</f>
        <v>45.394497184985504</v>
      </c>
      <c r="AH116" s="202">
        <f>($AL116-$AG116)/5*(AH$112-$AG$112)+$AG116</f>
        <v>45.402022543478559</v>
      </c>
      <c r="AI116" s="202">
        <f t="shared" si="7"/>
        <v>45.409547901971614</v>
      </c>
      <c r="AJ116" s="202">
        <f t="shared" si="7"/>
        <v>45.417073260464676</v>
      </c>
      <c r="AK116" s="202">
        <f t="shared" si="7"/>
        <v>45.424598618957731</v>
      </c>
      <c r="AL116" s="165">
        <f>SUM(N10,N45)</f>
        <v>45.432123977450786</v>
      </c>
      <c r="AM116" s="202">
        <f t="shared" si="8"/>
        <v>45.439649335943841</v>
      </c>
      <c r="AN116" s="202">
        <f t="shared" si="8"/>
        <v>45.447174694436896</v>
      </c>
      <c r="AO116" s="202">
        <f t="shared" si="8"/>
        <v>45.454700052929958</v>
      </c>
    </row>
    <row r="117" spans="1:41" x14ac:dyDescent="0.25">
      <c r="A117" s="4" t="s">
        <v>17</v>
      </c>
      <c r="B117" s="4" t="s">
        <v>9</v>
      </c>
      <c r="C117" s="220">
        <f>E$96</f>
        <v>2706.3</v>
      </c>
      <c r="D117" s="202">
        <f>($H117-$C117)/5*(D$112-$C$112)+$C117</f>
        <v>2801.1600000000003</v>
      </c>
      <c r="E117" s="202">
        <f t="shared" si="1"/>
        <v>2896.0200000000004</v>
      </c>
      <c r="F117" s="202">
        <f t="shared" si="1"/>
        <v>2990.88</v>
      </c>
      <c r="G117" s="202">
        <f t="shared" si="1"/>
        <v>3085.7400000000002</v>
      </c>
      <c r="H117" s="220">
        <f>F$96</f>
        <v>3180.6000000000004</v>
      </c>
      <c r="I117" s="202">
        <f>($M117-$H117)/5*(I$112-$H$112)+$H117</f>
        <v>3255.0000000000005</v>
      </c>
      <c r="J117" s="202">
        <f t="shared" si="2"/>
        <v>3329.4000000000005</v>
      </c>
      <c r="K117" s="202">
        <f t="shared" si="2"/>
        <v>3403.8</v>
      </c>
      <c r="L117" s="202">
        <f t="shared" si="2"/>
        <v>3478.2000000000003</v>
      </c>
      <c r="M117" s="220">
        <f>G$96</f>
        <v>3552.6000000000004</v>
      </c>
      <c r="N117" s="202">
        <f>($R117-$M117)/5*(N$112-$M$112)+$M117</f>
        <v>3587.01</v>
      </c>
      <c r="O117" s="202">
        <f t="shared" si="3"/>
        <v>3621.42</v>
      </c>
      <c r="P117" s="202">
        <f t="shared" si="3"/>
        <v>3655.8300000000004</v>
      </c>
      <c r="Q117" s="202">
        <f t="shared" si="3"/>
        <v>3690.2400000000002</v>
      </c>
      <c r="R117" s="220">
        <f>H$96</f>
        <v>3724.65</v>
      </c>
      <c r="S117" s="202">
        <f>($W117-$R117)/5*(S$112-$R$112)+$R117</f>
        <v>3719.07</v>
      </c>
      <c r="T117" s="202">
        <f t="shared" si="4"/>
        <v>3713.4900000000002</v>
      </c>
      <c r="U117" s="202">
        <f t="shared" si="4"/>
        <v>3707.9100000000003</v>
      </c>
      <c r="V117" s="202">
        <f t="shared" si="4"/>
        <v>3702.3300000000004</v>
      </c>
      <c r="W117" s="220">
        <f>I$96</f>
        <v>3696.7500000000005</v>
      </c>
      <c r="X117" s="202">
        <f t="shared" si="9"/>
        <v>3692.1000000000004</v>
      </c>
      <c r="Y117" s="202">
        <f t="shared" si="5"/>
        <v>3687.4500000000003</v>
      </c>
      <c r="Z117" s="202">
        <f t="shared" si="5"/>
        <v>3682.8000000000006</v>
      </c>
      <c r="AA117" s="202">
        <f t="shared" si="5"/>
        <v>3678.1500000000005</v>
      </c>
      <c r="AB117" s="220">
        <f>J$96</f>
        <v>3673.5000000000005</v>
      </c>
      <c r="AC117" s="202">
        <f>($AG117-$AB117)/5*(AC$112-$AB$112)+$AB117</f>
        <v>3546.0900000000006</v>
      </c>
      <c r="AD117" s="202">
        <f t="shared" si="6"/>
        <v>3418.6800000000003</v>
      </c>
      <c r="AE117" s="202">
        <f t="shared" si="6"/>
        <v>3291.2700000000004</v>
      </c>
      <c r="AF117" s="202">
        <f t="shared" si="6"/>
        <v>3163.86</v>
      </c>
      <c r="AG117" s="220">
        <f>K$96</f>
        <v>3036.4500000000003</v>
      </c>
      <c r="AH117" s="202">
        <f>($AL117-$AG117)/5*(AH$112-$AG$112)+$AG117</f>
        <v>2931.36</v>
      </c>
      <c r="AI117" s="202">
        <f t="shared" si="7"/>
        <v>2826.27</v>
      </c>
      <c r="AJ117" s="202">
        <f t="shared" si="7"/>
        <v>2721.1800000000003</v>
      </c>
      <c r="AK117" s="202">
        <f t="shared" si="7"/>
        <v>2616.09</v>
      </c>
      <c r="AL117" s="220">
        <f>L$96</f>
        <v>2511</v>
      </c>
      <c r="AM117" s="202">
        <f t="shared" si="8"/>
        <v>2405.91</v>
      </c>
      <c r="AN117" s="202">
        <f t="shared" si="8"/>
        <v>2300.8199999999997</v>
      </c>
      <c r="AO117" s="202">
        <f t="shared" si="8"/>
        <v>2195.7299999999996</v>
      </c>
    </row>
    <row r="118" spans="1:41" x14ac:dyDescent="0.25">
      <c r="A118" s="4" t="s">
        <v>18</v>
      </c>
      <c r="B118" s="4" t="s">
        <v>9</v>
      </c>
      <c r="C118">
        <f>A$72/$A$72</f>
        <v>1</v>
      </c>
      <c r="D118" s="4">
        <f t="shared" ref="D118:AO118" si="10">B$72/$A$72</f>
        <v>1.0122688417040666</v>
      </c>
      <c r="E118" s="4">
        <f t="shared" si="10"/>
        <v>1.0243799180788873</v>
      </c>
      <c r="F118" s="4">
        <f t="shared" si="10"/>
        <v>1.0364099210877882</v>
      </c>
      <c r="G118" s="4">
        <f t="shared" si="10"/>
        <v>1.0483787143031715</v>
      </c>
      <c r="H118" s="4">
        <f t="shared" si="10"/>
        <v>1.0602614249126261</v>
      </c>
      <c r="I118" s="4">
        <f t="shared" si="10"/>
        <v>1.0720359495555423</v>
      </c>
      <c r="J118" s="4">
        <f t="shared" si="10"/>
        <v>1.0836632134679862</v>
      </c>
      <c r="K118" s="4">
        <f t="shared" si="10"/>
        <v>1.095111547675663</v>
      </c>
      <c r="L118" s="4">
        <f t="shared" si="10"/>
        <v>1.1063738266593561</v>
      </c>
      <c r="M118" s="4">
        <f t="shared" si="10"/>
        <v>1.1174516338677802</v>
      </c>
      <c r="N118" s="4">
        <f t="shared" si="10"/>
        <v>1.1283323017112175</v>
      </c>
      <c r="O118" s="4">
        <f t="shared" si="10"/>
        <v>1.1390023708755923</v>
      </c>
      <c r="P118" s="4">
        <f t="shared" si="10"/>
        <v>1.1494483820468293</v>
      </c>
      <c r="Q118" s="4">
        <f t="shared" si="10"/>
        <v>1.1596592510839252</v>
      </c>
      <c r="R118" s="4">
        <f t="shared" si="10"/>
        <v>1.1696238938458769</v>
      </c>
      <c r="S118" s="4">
        <f t="shared" si="10"/>
        <v>1.1793248923968218</v>
      </c>
      <c r="T118" s="4">
        <f t="shared" si="10"/>
        <v>1.1887440370765403</v>
      </c>
      <c r="U118" s="4">
        <f t="shared" si="10"/>
        <v>1.1978670768465998</v>
      </c>
      <c r="V118" s="4">
        <f t="shared" si="10"/>
        <v>1.2066860944634263</v>
      </c>
      <c r="W118" s="4">
        <f t="shared" si="10"/>
        <v>1.2151931726834462</v>
      </c>
      <c r="X118" s="4">
        <f t="shared" si="10"/>
        <v>1.2233756439169412</v>
      </c>
      <c r="Y118" s="4">
        <f t="shared" si="10"/>
        <v>1.2312168819524067</v>
      </c>
      <c r="Z118" s="4">
        <f t="shared" si="10"/>
        <v>1.2387081778219113</v>
      </c>
      <c r="AA118" s="4">
        <f t="shared" si="10"/>
        <v>1.2458431977305962</v>
      </c>
      <c r="AB118" s="4">
        <f t="shared" si="10"/>
        <v>1.2526243168515334</v>
      </c>
      <c r="AC118" s="4">
        <f t="shared" si="10"/>
        <v>1.2590649944987984</v>
      </c>
      <c r="AD118" s="4">
        <f t="shared" si="10"/>
        <v>1.265184232056968</v>
      </c>
      <c r="AE118" s="4">
        <f t="shared" si="10"/>
        <v>1.2709994474619049</v>
      </c>
      <c r="AF118" s="4">
        <f t="shared" si="10"/>
        <v>1.2765130158866809</v>
      </c>
      <c r="AG118" s="4">
        <f t="shared" si="10"/>
        <v>1.2817273125043682</v>
      </c>
      <c r="AH118" s="4">
        <f t="shared" si="10"/>
        <v>1.2866494628341834</v>
      </c>
      <c r="AI118" s="4">
        <f t="shared" si="10"/>
        <v>1.2912897592927721</v>
      </c>
      <c r="AJ118" s="4">
        <f t="shared" si="10"/>
        <v>1.2956537439506361</v>
      </c>
      <c r="AK118" s="4">
        <f t="shared" si="10"/>
        <v>1.2997477506026345</v>
      </c>
      <c r="AL118" s="4">
        <f t="shared" si="10"/>
        <v>1.3035725709731245</v>
      </c>
      <c r="AM118" s="4">
        <f t="shared" si="10"/>
        <v>1.3071321636838933</v>
      </c>
      <c r="AN118" s="4">
        <f t="shared" si="10"/>
        <v>1.3104249452862258</v>
      </c>
      <c r="AO118" s="4">
        <f t="shared" si="10"/>
        <v>1.3134532909531942</v>
      </c>
    </row>
    <row r="119" spans="1:41" x14ac:dyDescent="0.25">
      <c r="A119" s="4" t="s">
        <v>19</v>
      </c>
      <c r="B119" s="4" t="s">
        <v>9</v>
      </c>
      <c r="C119" s="26">
        <f>-F105</f>
        <v>135.84360999999998</v>
      </c>
      <c r="D119" s="202">
        <f t="shared" ref="D119:G125" si="11">($H119-$C119)/5*(D$112-$C$112)+$C119</f>
        <v>146.42989062985956</v>
      </c>
      <c r="E119" s="202">
        <f t="shared" si="11"/>
        <v>157.01617125971916</v>
      </c>
      <c r="F119" s="202">
        <f t="shared" si="11"/>
        <v>167.60245188957873</v>
      </c>
      <c r="G119" s="202">
        <f t="shared" si="11"/>
        <v>178.1887325194383</v>
      </c>
      <c r="H119" s="26">
        <f>-G105</f>
        <v>188.77501314929791</v>
      </c>
      <c r="I119" s="202">
        <f t="shared" ref="I119:L125" si="12">($M119-$H119)/5*(I$112-$H$112)+$H119</f>
        <v>203.48515265531745</v>
      </c>
      <c r="J119" s="202">
        <f t="shared" si="12"/>
        <v>218.19529216133702</v>
      </c>
      <c r="K119" s="202">
        <f t="shared" si="12"/>
        <v>232.90543166735657</v>
      </c>
      <c r="L119" s="202">
        <f t="shared" si="12"/>
        <v>247.61557117337611</v>
      </c>
      <c r="M119" s="26">
        <f>-H105</f>
        <v>262.32571067939568</v>
      </c>
      <c r="N119" s="202">
        <f t="shared" ref="N119:Q125" si="13">($R119-$M119)/5*(N$112-$M$112)+$M119</f>
        <v>277.00870569543218</v>
      </c>
      <c r="O119" s="202">
        <f t="shared" si="13"/>
        <v>291.69170071146868</v>
      </c>
      <c r="P119" s="202">
        <f t="shared" si="13"/>
        <v>306.37469572750524</v>
      </c>
      <c r="Q119" s="202">
        <f t="shared" si="13"/>
        <v>321.05769074354174</v>
      </c>
      <c r="R119" s="26">
        <f>-I105</f>
        <v>335.74068575957824</v>
      </c>
      <c r="S119" s="202">
        <f t="shared" ref="S119:V125" si="14">($W119-$R119)/5*(S$112-$R$112)+$R119</f>
        <v>354.34816117767878</v>
      </c>
      <c r="T119" s="202">
        <f t="shared" si="14"/>
        <v>372.95563659577925</v>
      </c>
      <c r="U119" s="202">
        <f t="shared" si="14"/>
        <v>391.56311201387979</v>
      </c>
      <c r="V119" s="202">
        <f t="shared" si="14"/>
        <v>410.17058743198027</v>
      </c>
      <c r="W119" s="26">
        <f>-J105</f>
        <v>428.7780628500808</v>
      </c>
      <c r="X119" s="202">
        <f t="shared" si="9"/>
        <v>444.4045784648298</v>
      </c>
      <c r="Y119" s="202">
        <f t="shared" si="9"/>
        <v>460.03109407957879</v>
      </c>
      <c r="Z119" s="202">
        <f t="shared" si="9"/>
        <v>475.65760969432779</v>
      </c>
      <c r="AA119" s="202">
        <f t="shared" si="9"/>
        <v>491.28412530907679</v>
      </c>
      <c r="AB119" s="26">
        <f>-K105</f>
        <v>506.91064092382578</v>
      </c>
      <c r="AC119" s="202">
        <f t="shared" ref="AC119:AF125" si="15">($AG119-$AB119)/5*(AC$112-$AB$112)+$AB119</f>
        <v>525.38208249625404</v>
      </c>
      <c r="AD119" s="202">
        <f t="shared" si="15"/>
        <v>543.8535240686823</v>
      </c>
      <c r="AE119" s="202">
        <f t="shared" si="15"/>
        <v>562.32496564111045</v>
      </c>
      <c r="AF119" s="202">
        <f t="shared" si="15"/>
        <v>580.79640721353871</v>
      </c>
      <c r="AG119" s="26">
        <f>-L105</f>
        <v>599.26784878596698</v>
      </c>
      <c r="AH119" s="202">
        <f t="shared" ref="AH119:AK125" si="16">($AL119-$AG119)/5*(AH$112-$AG$112)+$AG119</f>
        <v>611.1277781581756</v>
      </c>
      <c r="AI119" s="202">
        <f t="shared" si="16"/>
        <v>622.98770753038411</v>
      </c>
      <c r="AJ119" s="202">
        <f t="shared" si="16"/>
        <v>634.84763690259274</v>
      </c>
      <c r="AK119" s="202">
        <f t="shared" si="16"/>
        <v>646.70756627480125</v>
      </c>
      <c r="AL119" s="26">
        <f>-M105</f>
        <v>658.56749564700988</v>
      </c>
      <c r="AM119" s="202">
        <f t="shared" ref="AM119:AO125" si="17">($AL119-$AG119)/5*(AM$112-$AG$112)+$AG119</f>
        <v>670.42742501921839</v>
      </c>
      <c r="AN119" s="202">
        <f t="shared" si="17"/>
        <v>682.28735439142702</v>
      </c>
      <c r="AO119" s="202">
        <f t="shared" si="17"/>
        <v>694.14728376363564</v>
      </c>
    </row>
    <row r="120" spans="1:41" x14ac:dyDescent="0.25">
      <c r="A120" s="4" t="s">
        <v>20</v>
      </c>
      <c r="B120" s="4" t="s">
        <v>9</v>
      </c>
      <c r="C120" s="26">
        <f>G52</f>
        <v>249.9</v>
      </c>
      <c r="D120" s="202">
        <f t="shared" si="11"/>
        <v>256.82</v>
      </c>
      <c r="E120" s="202">
        <f t="shared" si="11"/>
        <v>263.74</v>
      </c>
      <c r="F120" s="202">
        <f t="shared" si="11"/>
        <v>270.66000000000003</v>
      </c>
      <c r="G120" s="202">
        <f t="shared" si="11"/>
        <v>277.58</v>
      </c>
      <c r="H120" s="26">
        <f>H52</f>
        <v>284.5</v>
      </c>
      <c r="I120" s="202">
        <f t="shared" si="12"/>
        <v>297.10000000000002</v>
      </c>
      <c r="J120" s="202">
        <f t="shared" si="12"/>
        <v>309.7</v>
      </c>
      <c r="K120" s="202">
        <f t="shared" si="12"/>
        <v>322.3</v>
      </c>
      <c r="L120" s="202">
        <f t="shared" si="12"/>
        <v>334.9</v>
      </c>
      <c r="M120" s="26">
        <f>I52</f>
        <v>347.5</v>
      </c>
      <c r="N120" s="202">
        <f t="shared" si="13"/>
        <v>363.74</v>
      </c>
      <c r="O120" s="202">
        <f t="shared" si="13"/>
        <v>379.98</v>
      </c>
      <c r="P120" s="202">
        <f t="shared" si="13"/>
        <v>396.22</v>
      </c>
      <c r="Q120" s="202">
        <f t="shared" si="13"/>
        <v>412.46</v>
      </c>
      <c r="R120" s="26">
        <f>J52</f>
        <v>428.7</v>
      </c>
      <c r="S120" s="202">
        <f t="shared" si="14"/>
        <v>447.8</v>
      </c>
      <c r="T120" s="202">
        <f t="shared" si="14"/>
        <v>466.90000000000003</v>
      </c>
      <c r="U120" s="202">
        <f t="shared" si="14"/>
        <v>486</v>
      </c>
      <c r="V120" s="202">
        <f t="shared" si="14"/>
        <v>505.1</v>
      </c>
      <c r="W120" s="26">
        <f>K52</f>
        <v>524.20000000000005</v>
      </c>
      <c r="X120" s="202">
        <f t="shared" si="9"/>
        <v>552.38</v>
      </c>
      <c r="Y120" s="202">
        <f t="shared" si="9"/>
        <v>580.56000000000006</v>
      </c>
      <c r="Z120" s="202">
        <f t="shared" si="9"/>
        <v>608.74</v>
      </c>
      <c r="AA120" s="202">
        <f t="shared" si="9"/>
        <v>636.92000000000007</v>
      </c>
      <c r="AB120" s="26">
        <f>L52</f>
        <v>665.1</v>
      </c>
      <c r="AC120" s="202">
        <f t="shared" si="15"/>
        <v>702.14</v>
      </c>
      <c r="AD120" s="202">
        <f t="shared" si="15"/>
        <v>739.18</v>
      </c>
      <c r="AE120" s="202">
        <f t="shared" si="15"/>
        <v>776.22</v>
      </c>
      <c r="AF120" s="202">
        <f t="shared" si="15"/>
        <v>813.26</v>
      </c>
      <c r="AG120" s="26">
        <f>M52</f>
        <v>850.3</v>
      </c>
      <c r="AH120" s="202">
        <f t="shared" si="16"/>
        <v>883.19999999999993</v>
      </c>
      <c r="AI120" s="202">
        <f t="shared" si="16"/>
        <v>916.09999999999991</v>
      </c>
      <c r="AJ120" s="202">
        <f t="shared" si="16"/>
        <v>949</v>
      </c>
      <c r="AK120" s="202">
        <f t="shared" si="16"/>
        <v>981.9</v>
      </c>
      <c r="AL120" s="26">
        <f>N52</f>
        <v>1014.8</v>
      </c>
      <c r="AM120" s="202">
        <f t="shared" si="17"/>
        <v>1047.6999999999998</v>
      </c>
      <c r="AN120" s="202">
        <f t="shared" si="17"/>
        <v>1080.5999999999999</v>
      </c>
      <c r="AO120" s="202">
        <f t="shared" si="17"/>
        <v>1113.5</v>
      </c>
    </row>
    <row r="121" spans="1:41" x14ac:dyDescent="0.25">
      <c r="A121" s="4" t="s">
        <v>13</v>
      </c>
      <c r="B121" s="4" t="s">
        <v>66</v>
      </c>
      <c r="C121" s="165">
        <f>G6</f>
        <v>214.2</v>
      </c>
      <c r="D121" s="202">
        <f t="shared" si="11"/>
        <v>217.32</v>
      </c>
      <c r="E121" s="202">
        <f t="shared" si="11"/>
        <v>220.44</v>
      </c>
      <c r="F121" s="202">
        <f t="shared" si="11"/>
        <v>223.56</v>
      </c>
      <c r="G121" s="202">
        <f t="shared" si="11"/>
        <v>226.68</v>
      </c>
      <c r="H121" s="202">
        <f>H6</f>
        <v>229.8</v>
      </c>
      <c r="I121" s="202">
        <f t="shared" si="12"/>
        <v>243.36</v>
      </c>
      <c r="J121" s="202">
        <f t="shared" si="12"/>
        <v>256.92</v>
      </c>
      <c r="K121" s="202">
        <f t="shared" si="12"/>
        <v>270.48</v>
      </c>
      <c r="L121" s="202">
        <f t="shared" si="12"/>
        <v>284.04000000000002</v>
      </c>
      <c r="M121" s="26">
        <f>I6</f>
        <v>297.60000000000002</v>
      </c>
      <c r="N121" s="202">
        <f t="shared" si="13"/>
        <v>317.24</v>
      </c>
      <c r="O121" s="202">
        <f t="shared" si="13"/>
        <v>336.88</v>
      </c>
      <c r="P121" s="202">
        <f t="shared" si="13"/>
        <v>356.52</v>
      </c>
      <c r="Q121" s="202">
        <f t="shared" si="13"/>
        <v>376.16</v>
      </c>
      <c r="R121" s="26">
        <f>J6</f>
        <v>395.8</v>
      </c>
      <c r="S121" s="202">
        <f t="shared" si="14"/>
        <v>421.86</v>
      </c>
      <c r="T121" s="202">
        <f t="shared" si="14"/>
        <v>447.92</v>
      </c>
      <c r="U121" s="202">
        <f t="shared" si="14"/>
        <v>473.98</v>
      </c>
      <c r="V121" s="202">
        <f t="shared" si="14"/>
        <v>500.04</v>
      </c>
      <c r="W121" s="26">
        <f>K6</f>
        <v>526.1</v>
      </c>
      <c r="X121" s="202">
        <f t="shared" si="9"/>
        <v>553.92000000000007</v>
      </c>
      <c r="Y121" s="202">
        <f t="shared" si="9"/>
        <v>581.74</v>
      </c>
      <c r="Z121" s="202">
        <f t="shared" si="9"/>
        <v>609.56000000000006</v>
      </c>
      <c r="AA121" s="202">
        <f t="shared" si="9"/>
        <v>637.38</v>
      </c>
      <c r="AB121" s="26">
        <f>L6</f>
        <v>665.2</v>
      </c>
      <c r="AC121" s="202">
        <f t="shared" si="15"/>
        <v>685.72</v>
      </c>
      <c r="AD121" s="202">
        <f t="shared" si="15"/>
        <v>706.24</v>
      </c>
      <c r="AE121" s="202">
        <f t="shared" si="15"/>
        <v>726.76</v>
      </c>
      <c r="AF121" s="202">
        <f t="shared" si="15"/>
        <v>747.28</v>
      </c>
      <c r="AG121" s="26">
        <f>M6</f>
        <v>767.8</v>
      </c>
      <c r="AH121" s="202">
        <f t="shared" si="16"/>
        <v>780.93999999999994</v>
      </c>
      <c r="AI121" s="202">
        <f t="shared" si="16"/>
        <v>794.07999999999993</v>
      </c>
      <c r="AJ121" s="202">
        <f t="shared" si="16"/>
        <v>807.22</v>
      </c>
      <c r="AK121" s="202">
        <f t="shared" si="16"/>
        <v>820.36</v>
      </c>
      <c r="AL121" s="26">
        <f>N6</f>
        <v>833.5</v>
      </c>
      <c r="AM121" s="202">
        <f t="shared" si="17"/>
        <v>846.64</v>
      </c>
      <c r="AN121" s="202">
        <f t="shared" si="17"/>
        <v>859.78</v>
      </c>
      <c r="AO121" s="202">
        <f t="shared" si="17"/>
        <v>872.92000000000007</v>
      </c>
    </row>
    <row r="122" spans="1:41" x14ac:dyDescent="0.25">
      <c r="A122" s="4" t="s">
        <v>14</v>
      </c>
      <c r="B122" s="4" t="s">
        <v>66</v>
      </c>
      <c r="C122" s="220">
        <f>E$90</f>
        <v>892.07603274999997</v>
      </c>
      <c r="D122" s="202">
        <f t="shared" si="11"/>
        <v>883.56816911548481</v>
      </c>
      <c r="E122" s="202">
        <f t="shared" si="11"/>
        <v>875.06030548096965</v>
      </c>
      <c r="F122" s="202">
        <f t="shared" si="11"/>
        <v>866.55244184645449</v>
      </c>
      <c r="G122" s="202">
        <f t="shared" si="11"/>
        <v>858.04457821193932</v>
      </c>
      <c r="H122" s="220">
        <f>F$90</f>
        <v>849.53671457742416</v>
      </c>
      <c r="I122" s="202">
        <f t="shared" si="12"/>
        <v>841.09003466712034</v>
      </c>
      <c r="J122" s="202">
        <f t="shared" si="12"/>
        <v>832.64335475681639</v>
      </c>
      <c r="K122" s="202">
        <f t="shared" si="12"/>
        <v>824.19667484651256</v>
      </c>
      <c r="L122" s="202">
        <f t="shared" si="12"/>
        <v>815.74999493620862</v>
      </c>
      <c r="M122" s="220">
        <f>G$90</f>
        <v>807.30331502590479</v>
      </c>
      <c r="N122" s="202">
        <f t="shared" si="13"/>
        <v>817.65278234905793</v>
      </c>
      <c r="O122" s="202">
        <f t="shared" si="13"/>
        <v>828.00224967221106</v>
      </c>
      <c r="P122" s="202">
        <f t="shared" si="13"/>
        <v>838.35171699536409</v>
      </c>
      <c r="Q122" s="202">
        <f t="shared" si="13"/>
        <v>848.70118431851722</v>
      </c>
      <c r="R122" s="220">
        <f>H$90</f>
        <v>859.05065164167036</v>
      </c>
      <c r="S122" s="202">
        <f t="shared" si="14"/>
        <v>871.10633892600003</v>
      </c>
      <c r="T122" s="202">
        <f t="shared" si="14"/>
        <v>883.16202621032983</v>
      </c>
      <c r="U122" s="202">
        <f t="shared" si="14"/>
        <v>895.21771349465951</v>
      </c>
      <c r="V122" s="202">
        <f t="shared" si="14"/>
        <v>907.2734007789893</v>
      </c>
      <c r="W122" s="220">
        <f>I$90</f>
        <v>919.32908806331898</v>
      </c>
      <c r="X122" s="202">
        <f t="shared" si="9"/>
        <v>933.46181561273772</v>
      </c>
      <c r="Y122" s="202">
        <f t="shared" si="9"/>
        <v>947.59454316215636</v>
      </c>
      <c r="Z122" s="202">
        <f t="shared" si="9"/>
        <v>961.7272707115751</v>
      </c>
      <c r="AA122" s="202">
        <f t="shared" si="9"/>
        <v>975.85999826099373</v>
      </c>
      <c r="AB122" s="220">
        <f>J$90</f>
        <v>989.99272581041248</v>
      </c>
      <c r="AC122" s="202">
        <f t="shared" si="15"/>
        <v>1006.5498024729106</v>
      </c>
      <c r="AD122" s="202">
        <f t="shared" si="15"/>
        <v>1023.1068791354089</v>
      </c>
      <c r="AE122" s="202">
        <f t="shared" si="15"/>
        <v>1039.6639557979072</v>
      </c>
      <c r="AF122" s="202">
        <f t="shared" si="15"/>
        <v>1056.2210324604052</v>
      </c>
      <c r="AG122" s="220">
        <f>K$90</f>
        <v>1072.7781091229035</v>
      </c>
      <c r="AH122" s="202">
        <f t="shared" si="16"/>
        <v>1092.2203971158772</v>
      </c>
      <c r="AI122" s="202">
        <f t="shared" si="16"/>
        <v>1111.6626851088506</v>
      </c>
      <c r="AJ122" s="202">
        <f t="shared" si="16"/>
        <v>1131.1049731018243</v>
      </c>
      <c r="AK122" s="202">
        <f t="shared" si="16"/>
        <v>1150.5472610947977</v>
      </c>
      <c r="AL122" s="220">
        <f>L$90</f>
        <v>1169.9895490877714</v>
      </c>
      <c r="AM122" s="202">
        <f t="shared" si="17"/>
        <v>1189.431837080745</v>
      </c>
      <c r="AN122" s="202">
        <f t="shared" si="17"/>
        <v>1208.8741250737185</v>
      </c>
      <c r="AO122" s="202">
        <f t="shared" si="17"/>
        <v>1228.3164130666921</v>
      </c>
    </row>
    <row r="123" spans="1:41" x14ac:dyDescent="0.25">
      <c r="A123" s="4" t="s">
        <v>15</v>
      </c>
      <c r="B123" s="4" t="s">
        <v>66</v>
      </c>
      <c r="C123" s="165">
        <f>G24</f>
        <v>484.40684690346245</v>
      </c>
      <c r="D123" s="202">
        <f t="shared" si="11"/>
        <v>539.44812837539507</v>
      </c>
      <c r="E123" s="202">
        <f t="shared" si="11"/>
        <v>594.48940984732769</v>
      </c>
      <c r="F123" s="202">
        <f t="shared" si="11"/>
        <v>649.53069131926031</v>
      </c>
      <c r="G123" s="202">
        <f t="shared" si="11"/>
        <v>704.57197279119293</v>
      </c>
      <c r="H123" s="202">
        <f>H24</f>
        <v>759.61325426312555</v>
      </c>
      <c r="I123" s="202">
        <f t="shared" si="12"/>
        <v>837.85612032684617</v>
      </c>
      <c r="J123" s="202">
        <f t="shared" si="12"/>
        <v>916.09898639056667</v>
      </c>
      <c r="K123" s="202">
        <f t="shared" si="12"/>
        <v>994.34185245428728</v>
      </c>
      <c r="L123" s="202">
        <f t="shared" si="12"/>
        <v>1072.5847185180078</v>
      </c>
      <c r="M123" s="26">
        <f>I24</f>
        <v>1150.8275845817284</v>
      </c>
      <c r="N123" s="202">
        <f t="shared" si="13"/>
        <v>1244.0049650237977</v>
      </c>
      <c r="O123" s="202">
        <f t="shared" si="13"/>
        <v>1337.182345465867</v>
      </c>
      <c r="P123" s="202">
        <f t="shared" si="13"/>
        <v>1430.3597259079361</v>
      </c>
      <c r="Q123" s="202">
        <f t="shared" si="13"/>
        <v>1523.5371063500054</v>
      </c>
      <c r="R123" s="26">
        <f>J24</f>
        <v>1616.7144867920747</v>
      </c>
      <c r="S123" s="202">
        <f t="shared" si="14"/>
        <v>1725.3813693675893</v>
      </c>
      <c r="T123" s="202">
        <f t="shared" si="14"/>
        <v>1834.0482519431041</v>
      </c>
      <c r="U123" s="202">
        <f t="shared" si="14"/>
        <v>1942.7151345186187</v>
      </c>
      <c r="V123" s="202">
        <f t="shared" si="14"/>
        <v>2051.3820170941335</v>
      </c>
      <c r="W123" s="26">
        <f>K24</f>
        <v>2160.0488996696481</v>
      </c>
      <c r="X123" s="202">
        <f t="shared" si="9"/>
        <v>2264.2117081643205</v>
      </c>
      <c r="Y123" s="202">
        <f t="shared" si="9"/>
        <v>2368.3745166589933</v>
      </c>
      <c r="Z123" s="202">
        <f t="shared" si="9"/>
        <v>2472.5373251536657</v>
      </c>
      <c r="AA123" s="202">
        <f t="shared" si="9"/>
        <v>2576.7001336483386</v>
      </c>
      <c r="AB123" s="26">
        <f>L24</f>
        <v>2680.862942143011</v>
      </c>
      <c r="AC123" s="202">
        <f t="shared" si="15"/>
        <v>2767.2383842998688</v>
      </c>
      <c r="AD123" s="202">
        <f t="shared" si="15"/>
        <v>2853.6138264567267</v>
      </c>
      <c r="AE123" s="202">
        <f t="shared" si="15"/>
        <v>2939.9892686135845</v>
      </c>
      <c r="AF123" s="202">
        <f t="shared" si="15"/>
        <v>3026.3647107704419</v>
      </c>
      <c r="AG123" s="26">
        <f>M24</f>
        <v>3112.7401529272997</v>
      </c>
      <c r="AH123" s="202">
        <f t="shared" si="16"/>
        <v>3177.6857021966744</v>
      </c>
      <c r="AI123" s="202">
        <f t="shared" si="16"/>
        <v>3242.6312514660485</v>
      </c>
      <c r="AJ123" s="202">
        <f t="shared" si="16"/>
        <v>3307.5768007354231</v>
      </c>
      <c r="AK123" s="202">
        <f t="shared" si="16"/>
        <v>3372.5223500047973</v>
      </c>
      <c r="AL123" s="26">
        <f>N24</f>
        <v>3437.4678992741719</v>
      </c>
      <c r="AM123" s="202">
        <f t="shared" si="17"/>
        <v>3502.4134485435461</v>
      </c>
      <c r="AN123" s="202">
        <f t="shared" si="17"/>
        <v>3567.3589978129207</v>
      </c>
      <c r="AO123" s="202">
        <f t="shared" si="17"/>
        <v>3632.3045470822954</v>
      </c>
    </row>
    <row r="124" spans="1:41" x14ac:dyDescent="0.25">
      <c r="A124" s="4" t="s">
        <v>16</v>
      </c>
      <c r="B124" s="4" t="s">
        <v>66</v>
      </c>
      <c r="C124" s="165">
        <f>SUM(G11,G46)</f>
        <v>78.696102594088899</v>
      </c>
      <c r="D124" s="202">
        <f t="shared" si="11"/>
        <v>80.379510219215263</v>
      </c>
      <c r="E124" s="202">
        <f t="shared" si="11"/>
        <v>82.062917844341627</v>
      </c>
      <c r="F124" s="202">
        <f t="shared" si="11"/>
        <v>83.746325469468005</v>
      </c>
      <c r="G124" s="202">
        <f t="shared" si="11"/>
        <v>85.429733094594368</v>
      </c>
      <c r="H124" s="165">
        <f>SUM(H11,H46)</f>
        <v>87.113140719720732</v>
      </c>
      <c r="I124" s="202">
        <f t="shared" si="12"/>
        <v>88.025994821617076</v>
      </c>
      <c r="J124" s="202">
        <f t="shared" si="12"/>
        <v>88.938848923513419</v>
      </c>
      <c r="K124" s="202">
        <f t="shared" si="12"/>
        <v>89.851703025409762</v>
      </c>
      <c r="L124" s="202">
        <f t="shared" si="12"/>
        <v>90.764557127306105</v>
      </c>
      <c r="M124" s="165">
        <f>SUM(I11,I46)</f>
        <v>91.677411229202448</v>
      </c>
      <c r="N124" s="202">
        <f t="shared" si="13"/>
        <v>92.121329639363552</v>
      </c>
      <c r="O124" s="202">
        <f t="shared" si="13"/>
        <v>92.565248049524669</v>
      </c>
      <c r="P124" s="202">
        <f t="shared" si="13"/>
        <v>93.009166459685773</v>
      </c>
      <c r="Q124" s="202">
        <f t="shared" si="13"/>
        <v>93.45308486984689</v>
      </c>
      <c r="R124" s="165">
        <f>SUM(J11,J46)</f>
        <v>93.897003280007993</v>
      </c>
      <c r="S124" s="202">
        <f t="shared" si="14"/>
        <v>94.015339931937348</v>
      </c>
      <c r="T124" s="202">
        <f t="shared" si="14"/>
        <v>94.133676583866716</v>
      </c>
      <c r="U124" s="202">
        <f t="shared" si="14"/>
        <v>94.25201323579607</v>
      </c>
      <c r="V124" s="202">
        <f t="shared" si="14"/>
        <v>94.370349887725439</v>
      </c>
      <c r="W124" s="165">
        <f>SUM(K11,K46)</f>
        <v>94.488686539654793</v>
      </c>
      <c r="X124" s="202">
        <f t="shared" si="9"/>
        <v>94.520779414526658</v>
      </c>
      <c r="Y124" s="202">
        <f t="shared" si="9"/>
        <v>94.552872289398522</v>
      </c>
      <c r="Z124" s="202">
        <f t="shared" si="9"/>
        <v>94.584965164270372</v>
      </c>
      <c r="AA124" s="202">
        <f t="shared" si="9"/>
        <v>94.617058039142236</v>
      </c>
      <c r="AB124" s="165">
        <f>SUM(L11,L46)</f>
        <v>94.649150914014101</v>
      </c>
      <c r="AC124" s="202">
        <f t="shared" si="15"/>
        <v>94.665671047028596</v>
      </c>
      <c r="AD124" s="202">
        <f t="shared" si="15"/>
        <v>94.682191180043091</v>
      </c>
      <c r="AE124" s="202">
        <f t="shared" si="15"/>
        <v>94.698711313057601</v>
      </c>
      <c r="AF124" s="202">
        <f t="shared" si="15"/>
        <v>94.715231446072096</v>
      </c>
      <c r="AG124" s="165">
        <f>SUM(M11,M46)</f>
        <v>94.731751579086591</v>
      </c>
      <c r="AH124" s="202">
        <f t="shared" si="16"/>
        <v>94.544841615268538</v>
      </c>
      <c r="AI124" s="202">
        <f t="shared" si="16"/>
        <v>94.357931651450485</v>
      </c>
      <c r="AJ124" s="202">
        <f t="shared" si="16"/>
        <v>94.171021687632447</v>
      </c>
      <c r="AK124" s="202">
        <f t="shared" si="16"/>
        <v>93.984111723814394</v>
      </c>
      <c r="AL124" s="165">
        <f>SUM(N11,N46)</f>
        <v>93.797201759996341</v>
      </c>
      <c r="AM124" s="202">
        <f t="shared" si="17"/>
        <v>93.610291796178288</v>
      </c>
      <c r="AN124" s="202">
        <f t="shared" si="17"/>
        <v>93.423381832360235</v>
      </c>
      <c r="AO124" s="202">
        <f t="shared" si="17"/>
        <v>93.236471868542196</v>
      </c>
    </row>
    <row r="125" spans="1:41" x14ac:dyDescent="0.25">
      <c r="A125" s="4" t="s">
        <v>17</v>
      </c>
      <c r="B125" s="4" t="s">
        <v>66</v>
      </c>
      <c r="C125" s="220">
        <f>E$96</f>
        <v>2706.3</v>
      </c>
      <c r="D125" s="202">
        <f t="shared" si="11"/>
        <v>2801.1600000000003</v>
      </c>
      <c r="E125" s="202">
        <f t="shared" si="11"/>
        <v>2896.0200000000004</v>
      </c>
      <c r="F125" s="202">
        <f t="shared" si="11"/>
        <v>2990.88</v>
      </c>
      <c r="G125" s="202">
        <f t="shared" si="11"/>
        <v>3085.7400000000002</v>
      </c>
      <c r="H125" s="220">
        <f>F$96</f>
        <v>3180.6000000000004</v>
      </c>
      <c r="I125" s="202">
        <f t="shared" si="12"/>
        <v>3255.0000000000005</v>
      </c>
      <c r="J125" s="202">
        <f t="shared" si="12"/>
        <v>3329.4000000000005</v>
      </c>
      <c r="K125" s="202">
        <f t="shared" si="12"/>
        <v>3403.8</v>
      </c>
      <c r="L125" s="202">
        <f t="shared" si="12"/>
        <v>3478.2000000000003</v>
      </c>
      <c r="M125" s="220">
        <f>G$96</f>
        <v>3552.6000000000004</v>
      </c>
      <c r="N125" s="202">
        <f t="shared" si="13"/>
        <v>3587.01</v>
      </c>
      <c r="O125" s="202">
        <f t="shared" si="13"/>
        <v>3621.42</v>
      </c>
      <c r="P125" s="202">
        <f t="shared" si="13"/>
        <v>3655.8300000000004</v>
      </c>
      <c r="Q125" s="202">
        <f t="shared" si="13"/>
        <v>3690.2400000000002</v>
      </c>
      <c r="R125" s="220">
        <f>H$96</f>
        <v>3724.65</v>
      </c>
      <c r="S125" s="202">
        <f t="shared" si="14"/>
        <v>3719.07</v>
      </c>
      <c r="T125" s="202">
        <f t="shared" si="14"/>
        <v>3713.4900000000002</v>
      </c>
      <c r="U125" s="202">
        <f t="shared" si="14"/>
        <v>3707.9100000000003</v>
      </c>
      <c r="V125" s="202">
        <f t="shared" si="14"/>
        <v>3702.3300000000004</v>
      </c>
      <c r="W125" s="220">
        <f>I$96</f>
        <v>3696.7500000000005</v>
      </c>
      <c r="X125" s="202">
        <f t="shared" si="9"/>
        <v>3692.1000000000004</v>
      </c>
      <c r="Y125" s="202">
        <f t="shared" si="9"/>
        <v>3687.4500000000003</v>
      </c>
      <c r="Z125" s="202">
        <f t="shared" si="9"/>
        <v>3682.8000000000006</v>
      </c>
      <c r="AA125" s="202">
        <f t="shared" si="9"/>
        <v>3678.1500000000005</v>
      </c>
      <c r="AB125" s="220">
        <f>J$96</f>
        <v>3673.5000000000005</v>
      </c>
      <c r="AC125" s="202">
        <f t="shared" si="15"/>
        <v>3546.0900000000006</v>
      </c>
      <c r="AD125" s="202">
        <f t="shared" si="15"/>
        <v>3418.6800000000003</v>
      </c>
      <c r="AE125" s="202">
        <f t="shared" si="15"/>
        <v>3291.2700000000004</v>
      </c>
      <c r="AF125" s="202">
        <f t="shared" si="15"/>
        <v>3163.86</v>
      </c>
      <c r="AG125" s="220">
        <f>K$96</f>
        <v>3036.4500000000003</v>
      </c>
      <c r="AH125" s="202">
        <f t="shared" si="16"/>
        <v>2931.36</v>
      </c>
      <c r="AI125" s="202">
        <f t="shared" si="16"/>
        <v>2826.27</v>
      </c>
      <c r="AJ125" s="202">
        <f t="shared" si="16"/>
        <v>2721.1800000000003</v>
      </c>
      <c r="AK125" s="202">
        <f t="shared" si="16"/>
        <v>2616.09</v>
      </c>
      <c r="AL125" s="220">
        <f>L$96</f>
        <v>2511</v>
      </c>
      <c r="AM125" s="202">
        <f t="shared" si="17"/>
        <v>2405.91</v>
      </c>
      <c r="AN125" s="202">
        <f t="shared" si="17"/>
        <v>2300.8199999999997</v>
      </c>
      <c r="AO125" s="202">
        <f t="shared" si="17"/>
        <v>2195.7299999999996</v>
      </c>
    </row>
    <row r="126" spans="1:41" x14ac:dyDescent="0.25">
      <c r="A126" s="4" t="s">
        <v>18</v>
      </c>
      <c r="B126" s="4" t="s">
        <v>66</v>
      </c>
      <c r="C126" s="4">
        <f t="shared" ref="C126:AO126" si="18">A$72/$A$72</f>
        <v>1</v>
      </c>
      <c r="D126" s="4">
        <f t="shared" si="18"/>
        <v>1.0122688417040666</v>
      </c>
      <c r="E126" s="4">
        <f t="shared" si="18"/>
        <v>1.0243799180788873</v>
      </c>
      <c r="F126" s="4">
        <f t="shared" si="18"/>
        <v>1.0364099210877882</v>
      </c>
      <c r="G126" s="4">
        <f t="shared" si="18"/>
        <v>1.0483787143031715</v>
      </c>
      <c r="H126" s="4">
        <f t="shared" si="18"/>
        <v>1.0602614249126261</v>
      </c>
      <c r="I126" s="4">
        <f t="shared" si="18"/>
        <v>1.0720359495555423</v>
      </c>
      <c r="J126" s="4">
        <f t="shared" si="18"/>
        <v>1.0836632134679862</v>
      </c>
      <c r="K126" s="4">
        <f t="shared" si="18"/>
        <v>1.095111547675663</v>
      </c>
      <c r="L126" s="4">
        <f t="shared" si="18"/>
        <v>1.1063738266593561</v>
      </c>
      <c r="M126" s="4">
        <f t="shared" si="18"/>
        <v>1.1174516338677802</v>
      </c>
      <c r="N126" s="4">
        <f t="shared" si="18"/>
        <v>1.1283323017112175</v>
      </c>
      <c r="O126" s="4">
        <f t="shared" si="18"/>
        <v>1.1390023708755923</v>
      </c>
      <c r="P126" s="4">
        <f t="shared" si="18"/>
        <v>1.1494483820468293</v>
      </c>
      <c r="Q126" s="4">
        <f t="shared" si="18"/>
        <v>1.1596592510839252</v>
      </c>
      <c r="R126" s="4">
        <f t="shared" si="18"/>
        <v>1.1696238938458769</v>
      </c>
      <c r="S126" s="4">
        <f t="shared" si="18"/>
        <v>1.1793248923968218</v>
      </c>
      <c r="T126" s="4">
        <f t="shared" si="18"/>
        <v>1.1887440370765403</v>
      </c>
      <c r="U126" s="4">
        <f t="shared" si="18"/>
        <v>1.1978670768465998</v>
      </c>
      <c r="V126" s="4">
        <f t="shared" si="18"/>
        <v>1.2066860944634263</v>
      </c>
      <c r="W126" s="4">
        <f t="shared" si="18"/>
        <v>1.2151931726834462</v>
      </c>
      <c r="X126" s="4">
        <f t="shared" si="18"/>
        <v>1.2233756439169412</v>
      </c>
      <c r="Y126" s="4">
        <f t="shared" si="18"/>
        <v>1.2312168819524067</v>
      </c>
      <c r="Z126" s="4">
        <f t="shared" si="18"/>
        <v>1.2387081778219113</v>
      </c>
      <c r="AA126" s="4">
        <f t="shared" si="18"/>
        <v>1.2458431977305962</v>
      </c>
      <c r="AB126" s="4">
        <f t="shared" si="18"/>
        <v>1.2526243168515334</v>
      </c>
      <c r="AC126" s="4">
        <f t="shared" si="18"/>
        <v>1.2590649944987984</v>
      </c>
      <c r="AD126" s="4">
        <f t="shared" si="18"/>
        <v>1.265184232056968</v>
      </c>
      <c r="AE126" s="4">
        <f t="shared" si="18"/>
        <v>1.2709994474619049</v>
      </c>
      <c r="AF126" s="4">
        <f t="shared" si="18"/>
        <v>1.2765130158866809</v>
      </c>
      <c r="AG126" s="4">
        <f t="shared" si="18"/>
        <v>1.2817273125043682</v>
      </c>
      <c r="AH126" s="4">
        <f t="shared" si="18"/>
        <v>1.2866494628341834</v>
      </c>
      <c r="AI126" s="4">
        <f t="shared" si="18"/>
        <v>1.2912897592927721</v>
      </c>
      <c r="AJ126" s="4">
        <f t="shared" si="18"/>
        <v>1.2956537439506361</v>
      </c>
      <c r="AK126" s="4">
        <f t="shared" si="18"/>
        <v>1.2997477506026345</v>
      </c>
      <c r="AL126" s="4">
        <f t="shared" si="18"/>
        <v>1.3035725709731245</v>
      </c>
      <c r="AM126" s="4">
        <f t="shared" si="18"/>
        <v>1.3071321636838933</v>
      </c>
      <c r="AN126" s="4">
        <f t="shared" si="18"/>
        <v>1.3104249452862258</v>
      </c>
      <c r="AO126" s="4">
        <f t="shared" si="18"/>
        <v>1.3134532909531942</v>
      </c>
    </row>
    <row r="127" spans="1:41" x14ac:dyDescent="0.25">
      <c r="A127" s="4" t="s">
        <v>19</v>
      </c>
      <c r="B127" s="4" t="s">
        <v>66</v>
      </c>
      <c r="C127" s="165">
        <f>-SUM(F$105:F$106)</f>
        <v>237.20689383625</v>
      </c>
      <c r="D127" s="202">
        <f t="shared" ref="D127:G128" si="19">($H127-$C127)/5*(D$112-$C$112)+$C127</f>
        <v>255.42256318692785</v>
      </c>
      <c r="E127" s="202">
        <f t="shared" si="19"/>
        <v>273.63823253760569</v>
      </c>
      <c r="F127" s="202">
        <f t="shared" si="19"/>
        <v>291.85390188828353</v>
      </c>
      <c r="G127" s="202">
        <f t="shared" si="19"/>
        <v>310.06957123896143</v>
      </c>
      <c r="H127" s="165">
        <f>-SUM(G$105:G$106)</f>
        <v>328.28524058963927</v>
      </c>
      <c r="I127" s="202">
        <f t="shared" ref="I127:L128" si="20">($M127-$H127)/5*(I$112-$H$112)+$H127</f>
        <v>353.33173665590562</v>
      </c>
      <c r="J127" s="202">
        <f t="shared" si="20"/>
        <v>378.37823272217196</v>
      </c>
      <c r="K127" s="202">
        <f t="shared" si="20"/>
        <v>403.4247287884383</v>
      </c>
      <c r="L127" s="202">
        <f t="shared" si="20"/>
        <v>428.47122485470464</v>
      </c>
      <c r="M127" s="165">
        <f>-SUM(H$105:H$106)</f>
        <v>453.51772092097099</v>
      </c>
      <c r="N127" s="202">
        <f t="shared" ref="N127:Q128" si="21">($R127-$M127)/5*(N$112-$M$112)+$M127</f>
        <v>481.09117509860653</v>
      </c>
      <c r="O127" s="202">
        <f t="shared" si="21"/>
        <v>508.66462927624201</v>
      </c>
      <c r="P127" s="202">
        <f t="shared" si="21"/>
        <v>536.23808345387761</v>
      </c>
      <c r="Q127" s="202">
        <f t="shared" si="21"/>
        <v>563.81153763151303</v>
      </c>
      <c r="R127" s="165">
        <f>-SUM(I$105:I$106)</f>
        <v>591.38499180914857</v>
      </c>
      <c r="S127" s="202">
        <f t="shared" ref="S127:V128" si="22">($W127-$R127)/5*(S$112-$R$112)+$R127</f>
        <v>623.12847381885001</v>
      </c>
      <c r="T127" s="202">
        <f t="shared" si="22"/>
        <v>654.87195582855145</v>
      </c>
      <c r="U127" s="202">
        <f t="shared" si="22"/>
        <v>686.61543783825277</v>
      </c>
      <c r="V127" s="202">
        <f t="shared" si="22"/>
        <v>718.35891984795421</v>
      </c>
      <c r="W127" s="165">
        <f>-SUM(J$105:J$106)</f>
        <v>750.10240185765565</v>
      </c>
      <c r="X127" s="202">
        <f t="shared" si="9"/>
        <v>770.13960699109384</v>
      </c>
      <c r="Y127" s="202">
        <f t="shared" si="9"/>
        <v>790.17681212453203</v>
      </c>
      <c r="Z127" s="202">
        <f t="shared" si="9"/>
        <v>810.21401725797023</v>
      </c>
      <c r="AA127" s="202">
        <f t="shared" si="9"/>
        <v>830.25122239140842</v>
      </c>
      <c r="AB127" s="165">
        <f>-SUM(K$105:K$106)</f>
        <v>850.28842752484661</v>
      </c>
      <c r="AC127" s="202">
        <f t="shared" ref="AC127:AF128" si="23">($AG127-$AB127)/5*(AC$112-$AB$112)+$AB127</f>
        <v>874.09249865724144</v>
      </c>
      <c r="AD127" s="202">
        <f t="shared" si="23"/>
        <v>897.89656978963637</v>
      </c>
      <c r="AE127" s="202">
        <f t="shared" si="23"/>
        <v>921.7006409220312</v>
      </c>
      <c r="AF127" s="202">
        <f t="shared" si="23"/>
        <v>945.50471205442614</v>
      </c>
      <c r="AG127" s="165">
        <f>-SUM(L$105:L$106)</f>
        <v>969.30878318682096</v>
      </c>
      <c r="AH127" s="202">
        <f t="shared" ref="AH127:AK128" si="24">($AL127-$AG127)/5*(AH$112-$AG$112)+$AG127</f>
        <v>985.00820758982024</v>
      </c>
      <c r="AI127" s="202">
        <f t="shared" si="24"/>
        <v>1000.7076319928195</v>
      </c>
      <c r="AJ127" s="202">
        <f t="shared" si="24"/>
        <v>1016.4070563958189</v>
      </c>
      <c r="AK127" s="202">
        <f t="shared" si="24"/>
        <v>1032.1064807988182</v>
      </c>
      <c r="AL127" s="165">
        <f>-SUM(M$105:M$106)</f>
        <v>1047.8059052018175</v>
      </c>
      <c r="AM127" s="202">
        <f t="shared" ref="AM127:AO128" si="25">($AL127-$AG127)/5*(AM$112-$AG$112)+$AG127</f>
        <v>1063.5053296048168</v>
      </c>
      <c r="AN127" s="202">
        <f t="shared" si="25"/>
        <v>1079.2047540078161</v>
      </c>
      <c r="AO127" s="202">
        <f t="shared" si="25"/>
        <v>1094.9041784108153</v>
      </c>
    </row>
    <row r="128" spans="1:41" x14ac:dyDescent="0.25">
      <c r="A128" s="4" t="s">
        <v>20</v>
      </c>
      <c r="B128" s="4" t="s">
        <v>66</v>
      </c>
      <c r="C128" s="26">
        <f>G53</f>
        <v>184.8</v>
      </c>
      <c r="D128" s="202">
        <f t="shared" si="19"/>
        <v>189.28</v>
      </c>
      <c r="E128" s="202">
        <f t="shared" si="19"/>
        <v>193.76</v>
      </c>
      <c r="F128" s="202">
        <f t="shared" si="19"/>
        <v>198.24</v>
      </c>
      <c r="G128" s="202">
        <f t="shared" si="19"/>
        <v>202.72</v>
      </c>
      <c r="H128" s="26">
        <f>H53</f>
        <v>207.2</v>
      </c>
      <c r="I128" s="202">
        <f t="shared" si="20"/>
        <v>215.6</v>
      </c>
      <c r="J128" s="202">
        <f t="shared" si="20"/>
        <v>224</v>
      </c>
      <c r="K128" s="202">
        <f t="shared" si="20"/>
        <v>232.39999999999998</v>
      </c>
      <c r="L128" s="202">
        <f t="shared" si="20"/>
        <v>240.79999999999998</v>
      </c>
      <c r="M128" s="26">
        <f>I53</f>
        <v>249.2</v>
      </c>
      <c r="N128" s="202">
        <f t="shared" si="21"/>
        <v>259.95999999999998</v>
      </c>
      <c r="O128" s="202">
        <f t="shared" si="21"/>
        <v>270.71999999999997</v>
      </c>
      <c r="P128" s="202">
        <f t="shared" si="21"/>
        <v>281.48</v>
      </c>
      <c r="Q128" s="202">
        <f t="shared" si="21"/>
        <v>292.24</v>
      </c>
      <c r="R128" s="26">
        <f>J53</f>
        <v>303</v>
      </c>
      <c r="S128" s="202">
        <f t="shared" si="22"/>
        <v>315.39999999999998</v>
      </c>
      <c r="T128" s="202">
        <f t="shared" si="22"/>
        <v>327.8</v>
      </c>
      <c r="U128" s="202">
        <f t="shared" si="22"/>
        <v>340.2</v>
      </c>
      <c r="V128" s="202">
        <f t="shared" si="22"/>
        <v>352.6</v>
      </c>
      <c r="W128" s="26">
        <f>K53</f>
        <v>365</v>
      </c>
      <c r="X128" s="202">
        <f t="shared" si="9"/>
        <v>383.3</v>
      </c>
      <c r="Y128" s="202">
        <f t="shared" si="9"/>
        <v>401.6</v>
      </c>
      <c r="Z128" s="202">
        <f t="shared" si="9"/>
        <v>419.9</v>
      </c>
      <c r="AA128" s="202">
        <f t="shared" si="9"/>
        <v>438.2</v>
      </c>
      <c r="AB128" s="26">
        <f>L53</f>
        <v>456.5</v>
      </c>
      <c r="AC128" s="202">
        <f t="shared" si="23"/>
        <v>480.28</v>
      </c>
      <c r="AD128" s="202">
        <f t="shared" si="23"/>
        <v>504.06</v>
      </c>
      <c r="AE128" s="202">
        <f t="shared" si="23"/>
        <v>527.83999999999992</v>
      </c>
      <c r="AF128" s="202">
        <f t="shared" si="23"/>
        <v>551.62</v>
      </c>
      <c r="AG128" s="26">
        <f>M53</f>
        <v>575.4</v>
      </c>
      <c r="AH128" s="202">
        <f t="shared" si="24"/>
        <v>595.76</v>
      </c>
      <c r="AI128" s="202">
        <f t="shared" si="24"/>
        <v>616.12</v>
      </c>
      <c r="AJ128" s="202">
        <f t="shared" si="24"/>
        <v>636.48</v>
      </c>
      <c r="AK128" s="202">
        <f t="shared" si="24"/>
        <v>656.84</v>
      </c>
      <c r="AL128" s="26">
        <f>N53</f>
        <v>677.2</v>
      </c>
      <c r="AM128" s="202">
        <f t="shared" si="25"/>
        <v>697.56000000000006</v>
      </c>
      <c r="AN128" s="202">
        <f t="shared" si="25"/>
        <v>717.92000000000007</v>
      </c>
      <c r="AO128" s="202">
        <f t="shared" si="25"/>
        <v>738.28000000000009</v>
      </c>
    </row>
    <row r="129" spans="1:41" x14ac:dyDescent="0.25">
      <c r="A129" s="4" t="s">
        <v>13</v>
      </c>
      <c r="B129" s="4" t="s">
        <v>195</v>
      </c>
      <c r="C129" s="165">
        <v>0</v>
      </c>
      <c r="D129" s="165">
        <v>0</v>
      </c>
      <c r="E129" s="165">
        <v>0</v>
      </c>
      <c r="F129" s="165">
        <v>0</v>
      </c>
      <c r="G129" s="165">
        <v>0</v>
      </c>
      <c r="H129" s="165">
        <v>0</v>
      </c>
      <c r="I129" s="165">
        <v>0</v>
      </c>
      <c r="J129" s="165">
        <v>0</v>
      </c>
      <c r="K129" s="165">
        <v>0</v>
      </c>
      <c r="L129" s="165">
        <v>0</v>
      </c>
      <c r="M129" s="165">
        <v>0</v>
      </c>
      <c r="N129" s="165">
        <v>0</v>
      </c>
      <c r="O129" s="165">
        <v>0</v>
      </c>
      <c r="P129" s="165">
        <v>0</v>
      </c>
      <c r="Q129" s="165">
        <v>0</v>
      </c>
      <c r="R129" s="165">
        <v>0</v>
      </c>
      <c r="S129" s="165">
        <v>0</v>
      </c>
      <c r="T129" s="165">
        <v>0</v>
      </c>
      <c r="U129" s="165">
        <v>0</v>
      </c>
      <c r="V129" s="165">
        <v>0</v>
      </c>
      <c r="W129" s="165">
        <v>0</v>
      </c>
      <c r="X129" s="165">
        <v>0</v>
      </c>
      <c r="Y129" s="165">
        <v>0</v>
      </c>
      <c r="Z129" s="165">
        <v>0</v>
      </c>
      <c r="AA129" s="165">
        <v>0</v>
      </c>
      <c r="AB129" s="165">
        <v>0</v>
      </c>
      <c r="AC129" s="165">
        <v>0</v>
      </c>
      <c r="AD129" s="165">
        <v>0</v>
      </c>
      <c r="AE129" s="165">
        <v>0</v>
      </c>
      <c r="AF129" s="165">
        <v>0</v>
      </c>
      <c r="AG129" s="165">
        <v>0</v>
      </c>
      <c r="AH129" s="165">
        <v>0</v>
      </c>
      <c r="AI129" s="165">
        <v>0</v>
      </c>
      <c r="AJ129" s="165">
        <v>0</v>
      </c>
      <c r="AK129" s="165">
        <v>0</v>
      </c>
      <c r="AL129" s="165">
        <v>0</v>
      </c>
      <c r="AM129" s="165">
        <v>0</v>
      </c>
      <c r="AN129" s="165">
        <v>0</v>
      </c>
      <c r="AO129" s="165">
        <v>0</v>
      </c>
    </row>
    <row r="130" spans="1:41" x14ac:dyDescent="0.25">
      <c r="A130" s="4" t="s">
        <v>14</v>
      </c>
      <c r="B130" s="4" t="s">
        <v>195</v>
      </c>
      <c r="C130" s="220">
        <f>E$90</f>
        <v>892.07603274999997</v>
      </c>
      <c r="D130" s="202">
        <f t="shared" ref="D130:G133" si="26">($H130-$C130)/5*(D$112-$C$112)+$C130</f>
        <v>883.56816911548481</v>
      </c>
      <c r="E130" s="202">
        <f t="shared" si="26"/>
        <v>875.06030548096965</v>
      </c>
      <c r="F130" s="202">
        <f t="shared" si="26"/>
        <v>866.55244184645449</v>
      </c>
      <c r="G130" s="202">
        <f t="shared" si="26"/>
        <v>858.04457821193932</v>
      </c>
      <c r="H130" s="220">
        <f>F$90</f>
        <v>849.53671457742416</v>
      </c>
      <c r="I130" s="202">
        <f t="shared" ref="I130:L133" si="27">($M130-$H130)/5*(I$112-$H$112)+$H130</f>
        <v>841.09003466712034</v>
      </c>
      <c r="J130" s="202">
        <f t="shared" si="27"/>
        <v>832.64335475681639</v>
      </c>
      <c r="K130" s="202">
        <f t="shared" si="27"/>
        <v>824.19667484651256</v>
      </c>
      <c r="L130" s="202">
        <f t="shared" si="27"/>
        <v>815.74999493620862</v>
      </c>
      <c r="M130" s="220">
        <f>G$90</f>
        <v>807.30331502590479</v>
      </c>
      <c r="N130" s="202">
        <f t="shared" ref="N130:Q133" si="28">($R130-$M130)/5*(N$112-$M$112)+$M130</f>
        <v>817.65278234905793</v>
      </c>
      <c r="O130" s="202">
        <f t="shared" si="28"/>
        <v>828.00224967221106</v>
      </c>
      <c r="P130" s="202">
        <f t="shared" si="28"/>
        <v>838.35171699536409</v>
      </c>
      <c r="Q130" s="202">
        <f t="shared" si="28"/>
        <v>848.70118431851722</v>
      </c>
      <c r="R130" s="220">
        <f>H$90</f>
        <v>859.05065164167036</v>
      </c>
      <c r="S130" s="202">
        <f t="shared" ref="S130:V133" si="29">($W130-$R130)/5*(S$112-$R$112)+$R130</f>
        <v>871.10633892600003</v>
      </c>
      <c r="T130" s="202">
        <f t="shared" si="29"/>
        <v>883.16202621032983</v>
      </c>
      <c r="U130" s="202">
        <f t="shared" si="29"/>
        <v>895.21771349465951</v>
      </c>
      <c r="V130" s="202">
        <f t="shared" si="29"/>
        <v>907.2734007789893</v>
      </c>
      <c r="W130" s="220">
        <f>I$90</f>
        <v>919.32908806331898</v>
      </c>
      <c r="X130" s="202">
        <f t="shared" si="9"/>
        <v>933.46181561273772</v>
      </c>
      <c r="Y130" s="202">
        <f t="shared" si="9"/>
        <v>947.59454316215636</v>
      </c>
      <c r="Z130" s="202">
        <f t="shared" si="9"/>
        <v>961.7272707115751</v>
      </c>
      <c r="AA130" s="202">
        <f t="shared" si="9"/>
        <v>975.85999826099373</v>
      </c>
      <c r="AB130" s="220">
        <f>J$90</f>
        <v>989.99272581041248</v>
      </c>
      <c r="AC130" s="202">
        <f t="shared" ref="AC130:AF133" si="30">($AG130-$AB130)/5*(AC$112-$AB$112)+$AB130</f>
        <v>1006.5498024729106</v>
      </c>
      <c r="AD130" s="202">
        <f t="shared" si="30"/>
        <v>1023.1068791354089</v>
      </c>
      <c r="AE130" s="202">
        <f t="shared" si="30"/>
        <v>1039.6639557979072</v>
      </c>
      <c r="AF130" s="202">
        <f t="shared" si="30"/>
        <v>1056.2210324604052</v>
      </c>
      <c r="AG130" s="220">
        <f>K$90</f>
        <v>1072.7781091229035</v>
      </c>
      <c r="AH130" s="202">
        <f t="shared" ref="AH130:AK133" si="31">($AL130-$AG130)/5*(AH$112-$AG$112)+$AG130</f>
        <v>1092.2203971158772</v>
      </c>
      <c r="AI130" s="202">
        <f t="shared" si="31"/>
        <v>1111.6626851088506</v>
      </c>
      <c r="AJ130" s="202">
        <f t="shared" si="31"/>
        <v>1131.1049731018243</v>
      </c>
      <c r="AK130" s="202">
        <f t="shared" si="31"/>
        <v>1150.5472610947977</v>
      </c>
      <c r="AL130" s="220">
        <f>L$90</f>
        <v>1169.9895490877714</v>
      </c>
      <c r="AM130" s="202">
        <f t="shared" ref="AM130:AO133" si="32">($AL130-$AG130)/5*(AM$112-$AG$112)+$AG130</f>
        <v>1189.431837080745</v>
      </c>
      <c r="AN130" s="202">
        <f t="shared" si="32"/>
        <v>1208.8741250737185</v>
      </c>
      <c r="AO130" s="202">
        <f t="shared" si="32"/>
        <v>1228.3164130666921</v>
      </c>
    </row>
    <row r="131" spans="1:41" x14ac:dyDescent="0.25">
      <c r="A131" s="4" t="s">
        <v>15</v>
      </c>
      <c r="B131" s="4" t="s">
        <v>195</v>
      </c>
      <c r="C131" s="165">
        <f>G26</f>
        <v>35.444403431960666</v>
      </c>
      <c r="D131" s="202">
        <f t="shared" si="26"/>
        <v>39.47181427137037</v>
      </c>
      <c r="E131" s="202">
        <f t="shared" si="26"/>
        <v>43.499225110780074</v>
      </c>
      <c r="F131" s="202">
        <f t="shared" si="26"/>
        <v>47.526635950189778</v>
      </c>
      <c r="G131" s="202">
        <f t="shared" si="26"/>
        <v>51.554046789599482</v>
      </c>
      <c r="H131" s="202">
        <f>H26</f>
        <v>55.581457629009186</v>
      </c>
      <c r="I131" s="202">
        <f t="shared" si="27"/>
        <v>61.306545389769227</v>
      </c>
      <c r="J131" s="202">
        <f t="shared" si="27"/>
        <v>67.031633150529274</v>
      </c>
      <c r="K131" s="202">
        <f t="shared" si="27"/>
        <v>72.756720911289307</v>
      </c>
      <c r="L131" s="202">
        <f t="shared" si="27"/>
        <v>78.481808672049354</v>
      </c>
      <c r="M131" s="26">
        <f>I26</f>
        <v>84.206896432809401</v>
      </c>
      <c r="N131" s="202">
        <f t="shared" si="28"/>
        <v>91.024753538326664</v>
      </c>
      <c r="O131" s="202">
        <f t="shared" si="28"/>
        <v>97.842610643843926</v>
      </c>
      <c r="P131" s="202">
        <f t="shared" si="28"/>
        <v>104.66046774936119</v>
      </c>
      <c r="Q131" s="202">
        <f t="shared" si="28"/>
        <v>111.47832485487845</v>
      </c>
      <c r="R131" s="26">
        <f>J26</f>
        <v>118.29618196039571</v>
      </c>
      <c r="S131" s="202">
        <f t="shared" si="29"/>
        <v>126.24741727079923</v>
      </c>
      <c r="T131" s="202">
        <f t="shared" si="29"/>
        <v>134.19865258120274</v>
      </c>
      <c r="U131" s="202">
        <f t="shared" si="29"/>
        <v>142.14988789160626</v>
      </c>
      <c r="V131" s="202">
        <f t="shared" si="29"/>
        <v>150.10112320200977</v>
      </c>
      <c r="W131" s="26">
        <f>K26</f>
        <v>158.05235851241329</v>
      </c>
      <c r="X131" s="202">
        <f t="shared" ref="X131:AA133" si="33">($AB131-$W131)/5*(X$112-$W$112)+$W131</f>
        <v>165.67402742665763</v>
      </c>
      <c r="Y131" s="202">
        <f t="shared" si="33"/>
        <v>173.29569634090197</v>
      </c>
      <c r="Z131" s="202">
        <f t="shared" si="33"/>
        <v>180.91736525514631</v>
      </c>
      <c r="AA131" s="202">
        <f t="shared" si="33"/>
        <v>188.53903416939062</v>
      </c>
      <c r="AB131" s="26">
        <f>L26</f>
        <v>196.16070308363496</v>
      </c>
      <c r="AC131" s="202">
        <f t="shared" si="30"/>
        <v>202.48085738779528</v>
      </c>
      <c r="AD131" s="202">
        <f t="shared" si="30"/>
        <v>208.80101169195561</v>
      </c>
      <c r="AE131" s="202">
        <f t="shared" si="30"/>
        <v>215.12116599611591</v>
      </c>
      <c r="AF131" s="202">
        <f t="shared" si="30"/>
        <v>221.44132030027623</v>
      </c>
      <c r="AG131" s="26">
        <f>M26</f>
        <v>227.76147460443656</v>
      </c>
      <c r="AH131" s="202">
        <f t="shared" si="31"/>
        <v>232.5135879656103</v>
      </c>
      <c r="AI131" s="202">
        <f t="shared" si="31"/>
        <v>237.26570132678404</v>
      </c>
      <c r="AJ131" s="202">
        <f t="shared" si="31"/>
        <v>242.01781468795778</v>
      </c>
      <c r="AK131" s="202">
        <f t="shared" si="31"/>
        <v>246.76992804913152</v>
      </c>
      <c r="AL131" s="26">
        <f>N26</f>
        <v>251.52204141030526</v>
      </c>
      <c r="AM131" s="202">
        <f t="shared" si="32"/>
        <v>256.274154771479</v>
      </c>
      <c r="AN131" s="202">
        <f t="shared" si="32"/>
        <v>261.02626813265272</v>
      </c>
      <c r="AO131" s="202">
        <f t="shared" si="32"/>
        <v>265.77838149382649</v>
      </c>
    </row>
    <row r="132" spans="1:41" x14ac:dyDescent="0.25">
      <c r="A132" s="4" t="s">
        <v>16</v>
      </c>
      <c r="B132" s="4" t="s">
        <v>195</v>
      </c>
      <c r="C132" s="165">
        <f>SUM(G42,G48)</f>
        <v>1.4817272459254156</v>
      </c>
      <c r="D132" s="202">
        <f t="shared" si="26"/>
        <v>1.4765060822509801</v>
      </c>
      <c r="E132" s="202">
        <f t="shared" si="26"/>
        <v>1.4712849185765446</v>
      </c>
      <c r="F132" s="202">
        <f t="shared" si="26"/>
        <v>1.4660637549021094</v>
      </c>
      <c r="G132" s="202">
        <f t="shared" si="26"/>
        <v>1.4608425912276739</v>
      </c>
      <c r="H132" s="165">
        <f>SUM(H42,H48)</f>
        <v>1.4556214275532384</v>
      </c>
      <c r="I132" s="202">
        <f t="shared" si="27"/>
        <v>1.4644775819211133</v>
      </c>
      <c r="J132" s="202">
        <f t="shared" si="27"/>
        <v>1.4733337362889882</v>
      </c>
      <c r="K132" s="202">
        <f t="shared" si="27"/>
        <v>1.4821898906568629</v>
      </c>
      <c r="L132" s="202">
        <f t="shared" si="27"/>
        <v>1.4910460450247378</v>
      </c>
      <c r="M132" s="165">
        <f>SUM(I42,I48)</f>
        <v>1.4999021993926127</v>
      </c>
      <c r="N132" s="202">
        <f t="shared" si="28"/>
        <v>1.5242850429448742</v>
      </c>
      <c r="O132" s="202">
        <f t="shared" si="28"/>
        <v>1.5486678864971355</v>
      </c>
      <c r="P132" s="202">
        <f t="shared" si="28"/>
        <v>1.573050730049397</v>
      </c>
      <c r="Q132" s="202">
        <f t="shared" si="28"/>
        <v>1.5974335736016583</v>
      </c>
      <c r="R132" s="165">
        <f>SUM(J42,J48)</f>
        <v>1.6218164171539198</v>
      </c>
      <c r="S132" s="202">
        <f t="shared" si="29"/>
        <v>1.6542847030502361</v>
      </c>
      <c r="T132" s="202">
        <f t="shared" si="29"/>
        <v>1.6867529889465525</v>
      </c>
      <c r="U132" s="202">
        <f t="shared" si="29"/>
        <v>1.7192212748428686</v>
      </c>
      <c r="V132" s="202">
        <f t="shared" si="29"/>
        <v>1.7516895607391849</v>
      </c>
      <c r="W132" s="165">
        <f>SUM(K42,K48)</f>
        <v>1.7841578466355013</v>
      </c>
      <c r="X132" s="202">
        <f t="shared" si="33"/>
        <v>1.8221341944957967</v>
      </c>
      <c r="Y132" s="202">
        <f t="shared" si="33"/>
        <v>1.8601105423560922</v>
      </c>
      <c r="Z132" s="202">
        <f t="shared" si="33"/>
        <v>1.8980868902163874</v>
      </c>
      <c r="AA132" s="202">
        <f t="shared" si="33"/>
        <v>1.9360632380766829</v>
      </c>
      <c r="AB132" s="165">
        <f>SUM(L42,L48)</f>
        <v>1.9740395859369784</v>
      </c>
      <c r="AC132" s="202">
        <f t="shared" si="30"/>
        <v>1.9936624504219804</v>
      </c>
      <c r="AD132" s="202">
        <f t="shared" si="30"/>
        <v>2.0132853149069825</v>
      </c>
      <c r="AE132" s="202">
        <f t="shared" si="30"/>
        <v>2.0329081793919843</v>
      </c>
      <c r="AF132" s="202">
        <f t="shared" si="30"/>
        <v>2.0525310438769866</v>
      </c>
      <c r="AG132" s="165">
        <f>SUM(M42,M48)</f>
        <v>2.0721539083619884</v>
      </c>
      <c r="AH132" s="202">
        <f t="shared" si="31"/>
        <v>2.1135744842666262</v>
      </c>
      <c r="AI132" s="202">
        <f t="shared" si="31"/>
        <v>2.154995060171264</v>
      </c>
      <c r="AJ132" s="202">
        <f t="shared" si="31"/>
        <v>2.1964156360759022</v>
      </c>
      <c r="AK132" s="202">
        <f t="shared" si="31"/>
        <v>2.2378362119805399</v>
      </c>
      <c r="AL132" s="165">
        <f>SUM(N42,N48)</f>
        <v>2.2792567878851777</v>
      </c>
      <c r="AM132" s="202">
        <f t="shared" si="32"/>
        <v>2.3206773637898155</v>
      </c>
      <c r="AN132" s="202">
        <f t="shared" si="32"/>
        <v>2.3620979396944533</v>
      </c>
      <c r="AO132" s="202">
        <f t="shared" si="32"/>
        <v>2.4035185155990915</v>
      </c>
    </row>
    <row r="133" spans="1:41" x14ac:dyDescent="0.25">
      <c r="A133" s="4" t="s">
        <v>17</v>
      </c>
      <c r="B133" s="4" t="s">
        <v>195</v>
      </c>
      <c r="C133" s="220">
        <f>E$96</f>
        <v>2706.3</v>
      </c>
      <c r="D133" s="202">
        <f t="shared" si="26"/>
        <v>2801.1600000000003</v>
      </c>
      <c r="E133" s="202">
        <f t="shared" si="26"/>
        <v>2896.0200000000004</v>
      </c>
      <c r="F133" s="202">
        <f t="shared" si="26"/>
        <v>2990.88</v>
      </c>
      <c r="G133" s="202">
        <f t="shared" si="26"/>
        <v>3085.7400000000002</v>
      </c>
      <c r="H133" s="220">
        <f>F$96</f>
        <v>3180.6000000000004</v>
      </c>
      <c r="I133" s="202">
        <f t="shared" si="27"/>
        <v>3255.0000000000005</v>
      </c>
      <c r="J133" s="202">
        <f t="shared" si="27"/>
        <v>3329.4000000000005</v>
      </c>
      <c r="K133" s="202">
        <f t="shared" si="27"/>
        <v>3403.8</v>
      </c>
      <c r="L133" s="202">
        <f t="shared" si="27"/>
        <v>3478.2000000000003</v>
      </c>
      <c r="M133" s="220">
        <f>G$96</f>
        <v>3552.6000000000004</v>
      </c>
      <c r="N133" s="202">
        <f t="shared" si="28"/>
        <v>3587.01</v>
      </c>
      <c r="O133" s="202">
        <f t="shared" si="28"/>
        <v>3621.42</v>
      </c>
      <c r="P133" s="202">
        <f t="shared" si="28"/>
        <v>3655.8300000000004</v>
      </c>
      <c r="Q133" s="202">
        <f t="shared" si="28"/>
        <v>3690.2400000000002</v>
      </c>
      <c r="R133" s="220">
        <f>H$96</f>
        <v>3724.65</v>
      </c>
      <c r="S133" s="202">
        <f t="shared" si="29"/>
        <v>3719.07</v>
      </c>
      <c r="T133" s="202">
        <f t="shared" si="29"/>
        <v>3713.4900000000002</v>
      </c>
      <c r="U133" s="202">
        <f t="shared" si="29"/>
        <v>3707.9100000000003</v>
      </c>
      <c r="V133" s="202">
        <f t="shared" si="29"/>
        <v>3702.3300000000004</v>
      </c>
      <c r="W133" s="220">
        <f>I$96</f>
        <v>3696.7500000000005</v>
      </c>
      <c r="X133" s="202">
        <f t="shared" si="33"/>
        <v>3692.1000000000004</v>
      </c>
      <c r="Y133" s="202">
        <f t="shared" si="33"/>
        <v>3687.4500000000003</v>
      </c>
      <c r="Z133" s="202">
        <f t="shared" si="33"/>
        <v>3682.8000000000006</v>
      </c>
      <c r="AA133" s="202">
        <f t="shared" si="33"/>
        <v>3678.1500000000005</v>
      </c>
      <c r="AB133" s="220">
        <f>J$96</f>
        <v>3673.5000000000005</v>
      </c>
      <c r="AC133" s="202">
        <f t="shared" si="30"/>
        <v>3546.0900000000006</v>
      </c>
      <c r="AD133" s="202">
        <f t="shared" si="30"/>
        <v>3418.6800000000003</v>
      </c>
      <c r="AE133" s="202">
        <f t="shared" si="30"/>
        <v>3291.2700000000004</v>
      </c>
      <c r="AF133" s="202">
        <f t="shared" si="30"/>
        <v>3163.86</v>
      </c>
      <c r="AG133" s="220">
        <f>K$96</f>
        <v>3036.4500000000003</v>
      </c>
      <c r="AH133" s="202">
        <f t="shared" si="31"/>
        <v>2931.36</v>
      </c>
      <c r="AI133" s="202">
        <f t="shared" si="31"/>
        <v>2826.27</v>
      </c>
      <c r="AJ133" s="202">
        <f t="shared" si="31"/>
        <v>2721.1800000000003</v>
      </c>
      <c r="AK133" s="202">
        <f t="shared" si="31"/>
        <v>2616.09</v>
      </c>
      <c r="AL133" s="220">
        <f>L$96</f>
        <v>2511</v>
      </c>
      <c r="AM133" s="202">
        <f t="shared" si="32"/>
        <v>2405.91</v>
      </c>
      <c r="AN133" s="202">
        <f t="shared" si="32"/>
        <v>2300.8199999999997</v>
      </c>
      <c r="AO133" s="202">
        <f t="shared" si="32"/>
        <v>2195.7299999999996</v>
      </c>
    </row>
    <row r="134" spans="1:41" x14ac:dyDescent="0.25">
      <c r="A134" s="4" t="s">
        <v>18</v>
      </c>
      <c r="B134" s="4" t="s">
        <v>195</v>
      </c>
      <c r="C134" s="4">
        <f t="shared" ref="C134:AO134" si="34">A$72/$A$72</f>
        <v>1</v>
      </c>
      <c r="D134" s="4">
        <f t="shared" si="34"/>
        <v>1.0122688417040666</v>
      </c>
      <c r="E134" s="4">
        <f t="shared" si="34"/>
        <v>1.0243799180788873</v>
      </c>
      <c r="F134" s="4">
        <f t="shared" si="34"/>
        <v>1.0364099210877882</v>
      </c>
      <c r="G134" s="4">
        <f t="shared" si="34"/>
        <v>1.0483787143031715</v>
      </c>
      <c r="H134" s="4">
        <f t="shared" si="34"/>
        <v>1.0602614249126261</v>
      </c>
      <c r="I134" s="4">
        <f t="shared" si="34"/>
        <v>1.0720359495555423</v>
      </c>
      <c r="J134" s="4">
        <f t="shared" si="34"/>
        <v>1.0836632134679862</v>
      </c>
      <c r="K134" s="4">
        <f t="shared" si="34"/>
        <v>1.095111547675663</v>
      </c>
      <c r="L134" s="4">
        <f t="shared" si="34"/>
        <v>1.1063738266593561</v>
      </c>
      <c r="M134" s="4">
        <f t="shared" si="34"/>
        <v>1.1174516338677802</v>
      </c>
      <c r="N134" s="4">
        <f t="shared" si="34"/>
        <v>1.1283323017112175</v>
      </c>
      <c r="O134" s="4">
        <f t="shared" si="34"/>
        <v>1.1390023708755923</v>
      </c>
      <c r="P134" s="4">
        <f t="shared" si="34"/>
        <v>1.1494483820468293</v>
      </c>
      <c r="Q134" s="4">
        <f t="shared" si="34"/>
        <v>1.1596592510839252</v>
      </c>
      <c r="R134" s="4">
        <f t="shared" si="34"/>
        <v>1.1696238938458769</v>
      </c>
      <c r="S134" s="4">
        <f t="shared" si="34"/>
        <v>1.1793248923968218</v>
      </c>
      <c r="T134" s="4">
        <f t="shared" si="34"/>
        <v>1.1887440370765403</v>
      </c>
      <c r="U134" s="4">
        <f t="shared" si="34"/>
        <v>1.1978670768465998</v>
      </c>
      <c r="V134" s="4">
        <f t="shared" si="34"/>
        <v>1.2066860944634263</v>
      </c>
      <c r="W134" s="4">
        <f t="shared" si="34"/>
        <v>1.2151931726834462</v>
      </c>
      <c r="X134" s="4">
        <f t="shared" si="34"/>
        <v>1.2233756439169412</v>
      </c>
      <c r="Y134" s="4">
        <f t="shared" si="34"/>
        <v>1.2312168819524067</v>
      </c>
      <c r="Z134" s="4">
        <f t="shared" si="34"/>
        <v>1.2387081778219113</v>
      </c>
      <c r="AA134" s="4">
        <f t="shared" si="34"/>
        <v>1.2458431977305962</v>
      </c>
      <c r="AB134" s="4">
        <f t="shared" si="34"/>
        <v>1.2526243168515334</v>
      </c>
      <c r="AC134" s="4">
        <f t="shared" si="34"/>
        <v>1.2590649944987984</v>
      </c>
      <c r="AD134" s="4">
        <f t="shared" si="34"/>
        <v>1.265184232056968</v>
      </c>
      <c r="AE134" s="4">
        <f t="shared" si="34"/>
        <v>1.2709994474619049</v>
      </c>
      <c r="AF134" s="4">
        <f t="shared" si="34"/>
        <v>1.2765130158866809</v>
      </c>
      <c r="AG134" s="4">
        <f t="shared" si="34"/>
        <v>1.2817273125043682</v>
      </c>
      <c r="AH134" s="4">
        <f t="shared" si="34"/>
        <v>1.2866494628341834</v>
      </c>
      <c r="AI134" s="4">
        <f t="shared" si="34"/>
        <v>1.2912897592927721</v>
      </c>
      <c r="AJ134" s="4">
        <f t="shared" si="34"/>
        <v>1.2956537439506361</v>
      </c>
      <c r="AK134" s="4">
        <f t="shared" si="34"/>
        <v>1.2997477506026345</v>
      </c>
      <c r="AL134" s="4">
        <f t="shared" si="34"/>
        <v>1.3035725709731245</v>
      </c>
      <c r="AM134" s="4">
        <f t="shared" si="34"/>
        <v>1.3071321636838933</v>
      </c>
      <c r="AN134" s="4">
        <f t="shared" si="34"/>
        <v>1.3104249452862258</v>
      </c>
      <c r="AO134" s="4">
        <f t="shared" si="34"/>
        <v>1.3134532909531942</v>
      </c>
    </row>
    <row r="135" spans="1:41" x14ac:dyDescent="0.25">
      <c r="A135" s="4" t="s">
        <v>19</v>
      </c>
      <c r="B135" s="4" t="s">
        <v>195</v>
      </c>
      <c r="C135" s="165">
        <f>-SUM(F$105:F$106)</f>
        <v>237.20689383625</v>
      </c>
      <c r="D135" s="202">
        <f t="shared" ref="D135:G136" si="35">($H135-$C135)/5*(D$112-$C$112)+$C135</f>
        <v>255.42256318692785</v>
      </c>
      <c r="E135" s="202">
        <f t="shared" si="35"/>
        <v>273.63823253760569</v>
      </c>
      <c r="F135" s="202">
        <f t="shared" si="35"/>
        <v>291.85390188828353</v>
      </c>
      <c r="G135" s="202">
        <f t="shared" si="35"/>
        <v>310.06957123896143</v>
      </c>
      <c r="H135" s="165">
        <f>-SUM(G$105:G$106)</f>
        <v>328.28524058963927</v>
      </c>
      <c r="I135" s="202">
        <f t="shared" ref="I135:L136" si="36">($M135-$H135)/5*(I$112-$H$112)+$H135</f>
        <v>353.33173665590562</v>
      </c>
      <c r="J135" s="202">
        <f t="shared" si="36"/>
        <v>378.37823272217196</v>
      </c>
      <c r="K135" s="202">
        <f t="shared" si="36"/>
        <v>403.4247287884383</v>
      </c>
      <c r="L135" s="202">
        <f t="shared" si="36"/>
        <v>428.47122485470464</v>
      </c>
      <c r="M135" s="165">
        <f>-SUM(H$105:H$106)</f>
        <v>453.51772092097099</v>
      </c>
      <c r="N135" s="202">
        <f t="shared" ref="N135:Q136" si="37">($R135-$M135)/5*(N$112-$M$112)+$M135</f>
        <v>481.09117509860653</v>
      </c>
      <c r="O135" s="202">
        <f t="shared" si="37"/>
        <v>508.66462927624201</v>
      </c>
      <c r="P135" s="202">
        <f t="shared" si="37"/>
        <v>536.23808345387761</v>
      </c>
      <c r="Q135" s="202">
        <f t="shared" si="37"/>
        <v>563.81153763151303</v>
      </c>
      <c r="R135" s="165">
        <f>-SUM(I$105:I$106)</f>
        <v>591.38499180914857</v>
      </c>
      <c r="S135" s="202">
        <f t="shared" ref="S135:V136" si="38">($W135-$R135)/5*(S$112-$R$112)+$R135</f>
        <v>623.12847381885001</v>
      </c>
      <c r="T135" s="202">
        <f t="shared" si="38"/>
        <v>654.87195582855145</v>
      </c>
      <c r="U135" s="202">
        <f t="shared" si="38"/>
        <v>686.61543783825277</v>
      </c>
      <c r="V135" s="202">
        <f t="shared" si="38"/>
        <v>718.35891984795421</v>
      </c>
      <c r="W135" s="165">
        <f>-SUM(J$105:J$106)</f>
        <v>750.10240185765565</v>
      </c>
      <c r="X135" s="202">
        <f t="shared" ref="X135:AA136" si="39">($AB135-$W135)/5*(X$112-$W$112)+$W135</f>
        <v>770.13960699109384</v>
      </c>
      <c r="Y135" s="202">
        <f t="shared" si="39"/>
        <v>790.17681212453203</v>
      </c>
      <c r="Z135" s="202">
        <f t="shared" si="39"/>
        <v>810.21401725797023</v>
      </c>
      <c r="AA135" s="202">
        <f t="shared" si="39"/>
        <v>830.25122239140842</v>
      </c>
      <c r="AB135" s="165">
        <f>-SUM(K$105:K$106)</f>
        <v>850.28842752484661</v>
      </c>
      <c r="AC135" s="202">
        <f t="shared" ref="AC135:AF136" si="40">($AG135-$AB135)/5*(AC$112-$AB$112)+$AB135</f>
        <v>874.09249865724144</v>
      </c>
      <c r="AD135" s="202">
        <f t="shared" si="40"/>
        <v>897.89656978963637</v>
      </c>
      <c r="AE135" s="202">
        <f t="shared" si="40"/>
        <v>921.7006409220312</v>
      </c>
      <c r="AF135" s="202">
        <f t="shared" si="40"/>
        <v>945.50471205442614</v>
      </c>
      <c r="AG135" s="165">
        <f>-SUM(L$105:L$106)</f>
        <v>969.30878318682096</v>
      </c>
      <c r="AH135" s="202">
        <f t="shared" ref="AH135:AK136" si="41">($AL135-$AG135)/5*(AH$112-$AG$112)+$AG135</f>
        <v>985.00820758982024</v>
      </c>
      <c r="AI135" s="202">
        <f t="shared" si="41"/>
        <v>1000.7076319928195</v>
      </c>
      <c r="AJ135" s="202">
        <f t="shared" si="41"/>
        <v>1016.4070563958189</v>
      </c>
      <c r="AK135" s="202">
        <f t="shared" si="41"/>
        <v>1032.1064807988182</v>
      </c>
      <c r="AL135" s="165">
        <f>-SUM(M$105:M$106)</f>
        <v>1047.8059052018175</v>
      </c>
      <c r="AM135" s="202">
        <f t="shared" ref="AM135:AO136" si="42">($AL135-$AG135)/5*(AM$112-$AG$112)+$AG135</f>
        <v>1063.5053296048168</v>
      </c>
      <c r="AN135" s="202">
        <f t="shared" si="42"/>
        <v>1079.2047540078161</v>
      </c>
      <c r="AO135" s="202">
        <f t="shared" si="42"/>
        <v>1094.9041784108153</v>
      </c>
    </row>
    <row r="136" spans="1:41" x14ac:dyDescent="0.25">
      <c r="A136" s="4" t="s">
        <v>20</v>
      </c>
      <c r="B136" s="4" t="s">
        <v>195</v>
      </c>
      <c r="C136" s="26">
        <f>G55</f>
        <v>127.6</v>
      </c>
      <c r="D136" s="202">
        <f t="shared" si="35"/>
        <v>130.69999999999999</v>
      </c>
      <c r="E136" s="202">
        <f t="shared" si="35"/>
        <v>133.79999999999998</v>
      </c>
      <c r="F136" s="202">
        <f t="shared" si="35"/>
        <v>136.9</v>
      </c>
      <c r="G136" s="202">
        <f t="shared" si="35"/>
        <v>140</v>
      </c>
      <c r="H136" s="26">
        <f>H55</f>
        <v>143.1</v>
      </c>
      <c r="I136" s="202">
        <f t="shared" si="36"/>
        <v>148.9</v>
      </c>
      <c r="J136" s="202">
        <f t="shared" si="36"/>
        <v>154.69999999999999</v>
      </c>
      <c r="K136" s="202">
        <f t="shared" si="36"/>
        <v>160.5</v>
      </c>
      <c r="L136" s="202">
        <f t="shared" si="36"/>
        <v>166.29999999999998</v>
      </c>
      <c r="M136" s="26">
        <f>I55</f>
        <v>172.1</v>
      </c>
      <c r="N136" s="202">
        <f t="shared" si="37"/>
        <v>179.51999999999998</v>
      </c>
      <c r="O136" s="202">
        <f t="shared" si="37"/>
        <v>186.94</v>
      </c>
      <c r="P136" s="202">
        <f t="shared" si="37"/>
        <v>194.35999999999999</v>
      </c>
      <c r="Q136" s="202">
        <f t="shared" si="37"/>
        <v>201.78</v>
      </c>
      <c r="R136" s="26">
        <f>J55</f>
        <v>209.2</v>
      </c>
      <c r="S136" s="202">
        <f t="shared" si="38"/>
        <v>217.78</v>
      </c>
      <c r="T136" s="202">
        <f t="shared" si="38"/>
        <v>226.35999999999999</v>
      </c>
      <c r="U136" s="202">
        <f t="shared" si="38"/>
        <v>234.94</v>
      </c>
      <c r="V136" s="202">
        <f t="shared" si="38"/>
        <v>243.51999999999998</v>
      </c>
      <c r="W136" s="26">
        <f>K55</f>
        <v>252.1</v>
      </c>
      <c r="X136" s="202">
        <f t="shared" si="39"/>
        <v>264.74</v>
      </c>
      <c r="Y136" s="202">
        <f t="shared" si="39"/>
        <v>277.38</v>
      </c>
      <c r="Z136" s="202">
        <f t="shared" si="39"/>
        <v>290.02</v>
      </c>
      <c r="AA136" s="202">
        <f t="shared" si="39"/>
        <v>302.66000000000003</v>
      </c>
      <c r="AB136" s="26">
        <f>L55</f>
        <v>315.3</v>
      </c>
      <c r="AC136" s="202">
        <f t="shared" si="40"/>
        <v>331.72</v>
      </c>
      <c r="AD136" s="202">
        <f t="shared" si="40"/>
        <v>348.14</v>
      </c>
      <c r="AE136" s="202">
        <f t="shared" si="40"/>
        <v>364.56</v>
      </c>
      <c r="AF136" s="202">
        <f t="shared" si="40"/>
        <v>380.98</v>
      </c>
      <c r="AG136" s="26">
        <f>M55</f>
        <v>397.4</v>
      </c>
      <c r="AH136" s="202">
        <f t="shared" si="41"/>
        <v>411.44</v>
      </c>
      <c r="AI136" s="202">
        <f t="shared" si="41"/>
        <v>425.48</v>
      </c>
      <c r="AJ136" s="202">
        <f t="shared" si="41"/>
        <v>439.52</v>
      </c>
      <c r="AK136" s="202">
        <f t="shared" si="41"/>
        <v>453.56</v>
      </c>
      <c r="AL136" s="26">
        <f>N55</f>
        <v>467.6</v>
      </c>
      <c r="AM136" s="202">
        <f t="shared" si="42"/>
        <v>481.64000000000004</v>
      </c>
      <c r="AN136" s="202">
        <f t="shared" si="42"/>
        <v>495.68000000000006</v>
      </c>
      <c r="AO136" s="202">
        <f t="shared" si="42"/>
        <v>509.72</v>
      </c>
    </row>
    <row r="137" spans="1:41" x14ac:dyDescent="0.25">
      <c r="A137" s="4" t="s">
        <v>13</v>
      </c>
      <c r="B137" s="4" t="s">
        <v>196</v>
      </c>
      <c r="C137" s="165">
        <v>0</v>
      </c>
      <c r="D137" s="165">
        <v>0</v>
      </c>
      <c r="E137" s="165">
        <v>0</v>
      </c>
      <c r="F137" s="165">
        <v>0</v>
      </c>
      <c r="G137" s="165">
        <v>0</v>
      </c>
      <c r="H137" s="165">
        <v>0</v>
      </c>
      <c r="I137" s="165">
        <v>0</v>
      </c>
      <c r="J137" s="165">
        <v>0</v>
      </c>
      <c r="K137" s="165">
        <v>0</v>
      </c>
      <c r="L137" s="165">
        <v>0</v>
      </c>
      <c r="M137" s="165">
        <v>0</v>
      </c>
      <c r="N137" s="165">
        <v>0</v>
      </c>
      <c r="O137" s="165">
        <v>0</v>
      </c>
      <c r="P137" s="165">
        <v>0</v>
      </c>
      <c r="Q137" s="165">
        <v>0</v>
      </c>
      <c r="R137" s="165">
        <v>0</v>
      </c>
      <c r="S137" s="165">
        <v>0</v>
      </c>
      <c r="T137" s="165">
        <v>0</v>
      </c>
      <c r="U137" s="165">
        <v>0</v>
      </c>
      <c r="V137" s="165">
        <v>0</v>
      </c>
      <c r="W137" s="165">
        <v>0</v>
      </c>
      <c r="X137" s="165">
        <v>0</v>
      </c>
      <c r="Y137" s="165">
        <v>0</v>
      </c>
      <c r="Z137" s="165">
        <v>0</v>
      </c>
      <c r="AA137" s="165">
        <v>0</v>
      </c>
      <c r="AB137" s="165">
        <v>0</v>
      </c>
      <c r="AC137" s="165">
        <v>0</v>
      </c>
      <c r="AD137" s="165">
        <v>0</v>
      </c>
      <c r="AE137" s="165">
        <v>0</v>
      </c>
      <c r="AF137" s="165">
        <v>0</v>
      </c>
      <c r="AG137" s="165">
        <v>0</v>
      </c>
      <c r="AH137" s="165">
        <v>0</v>
      </c>
      <c r="AI137" s="165">
        <v>0</v>
      </c>
      <c r="AJ137" s="165">
        <v>0</v>
      </c>
      <c r="AK137" s="165">
        <v>0</v>
      </c>
      <c r="AL137" s="165">
        <v>0</v>
      </c>
      <c r="AM137" s="165">
        <v>0</v>
      </c>
      <c r="AN137" s="165">
        <v>0</v>
      </c>
      <c r="AO137" s="165">
        <v>0</v>
      </c>
    </row>
    <row r="138" spans="1:41" x14ac:dyDescent="0.25">
      <c r="A138" s="4" t="s">
        <v>14</v>
      </c>
      <c r="B138" s="4" t="s">
        <v>196</v>
      </c>
      <c r="C138" s="165">
        <v>0</v>
      </c>
      <c r="D138" s="165">
        <v>0</v>
      </c>
      <c r="E138" s="165">
        <v>0</v>
      </c>
      <c r="F138" s="165">
        <v>0</v>
      </c>
      <c r="G138" s="165">
        <v>0</v>
      </c>
      <c r="H138" s="165">
        <v>0</v>
      </c>
      <c r="I138" s="165">
        <v>0</v>
      </c>
      <c r="J138" s="165">
        <v>0</v>
      </c>
      <c r="K138" s="165">
        <v>0</v>
      </c>
      <c r="L138" s="165">
        <v>0</v>
      </c>
      <c r="M138" s="165">
        <v>0</v>
      </c>
      <c r="N138" s="165">
        <v>0</v>
      </c>
      <c r="O138" s="165">
        <v>0</v>
      </c>
      <c r="P138" s="165">
        <v>0</v>
      </c>
      <c r="Q138" s="165">
        <v>0</v>
      </c>
      <c r="R138" s="165">
        <v>0</v>
      </c>
      <c r="S138" s="165">
        <v>0</v>
      </c>
      <c r="T138" s="165">
        <v>0</v>
      </c>
      <c r="U138" s="165">
        <v>0</v>
      </c>
      <c r="V138" s="165">
        <v>0</v>
      </c>
      <c r="W138" s="165">
        <v>0</v>
      </c>
      <c r="X138" s="165">
        <v>0</v>
      </c>
      <c r="Y138" s="165">
        <v>0</v>
      </c>
      <c r="Z138" s="165">
        <v>0</v>
      </c>
      <c r="AA138" s="165">
        <v>0</v>
      </c>
      <c r="AB138" s="165">
        <v>0</v>
      </c>
      <c r="AC138" s="165">
        <v>0</v>
      </c>
      <c r="AD138" s="165">
        <v>0</v>
      </c>
      <c r="AE138" s="165">
        <v>0</v>
      </c>
      <c r="AF138" s="165">
        <v>0</v>
      </c>
      <c r="AG138" s="165">
        <v>0</v>
      </c>
      <c r="AH138" s="165">
        <v>0</v>
      </c>
      <c r="AI138" s="165">
        <v>0</v>
      </c>
      <c r="AJ138" s="165">
        <v>0</v>
      </c>
      <c r="AK138" s="165">
        <v>0</v>
      </c>
      <c r="AL138" s="165">
        <v>0</v>
      </c>
      <c r="AM138" s="165">
        <v>0</v>
      </c>
      <c r="AN138" s="165">
        <v>0</v>
      </c>
      <c r="AO138" s="165">
        <v>0</v>
      </c>
    </row>
    <row r="139" spans="1:41" x14ac:dyDescent="0.25">
      <c r="A139" s="4" t="s">
        <v>15</v>
      </c>
      <c r="B139" s="4" t="s">
        <v>196</v>
      </c>
      <c r="C139" s="165">
        <v>0</v>
      </c>
      <c r="D139" s="165">
        <v>0</v>
      </c>
      <c r="E139" s="165">
        <v>0</v>
      </c>
      <c r="F139" s="165">
        <v>0</v>
      </c>
      <c r="G139" s="165">
        <v>0</v>
      </c>
      <c r="H139" s="165">
        <v>0</v>
      </c>
      <c r="I139" s="165">
        <v>0</v>
      </c>
      <c r="J139" s="165">
        <v>0</v>
      </c>
      <c r="K139" s="165">
        <v>0</v>
      </c>
      <c r="L139" s="165">
        <v>0</v>
      </c>
      <c r="M139" s="165">
        <v>0</v>
      </c>
      <c r="N139" s="165">
        <v>0</v>
      </c>
      <c r="O139" s="165">
        <v>0</v>
      </c>
      <c r="P139" s="165">
        <v>0</v>
      </c>
      <c r="Q139" s="165">
        <v>0</v>
      </c>
      <c r="R139" s="165">
        <v>0</v>
      </c>
      <c r="S139" s="165">
        <v>0</v>
      </c>
      <c r="T139" s="165">
        <v>0</v>
      </c>
      <c r="U139" s="165">
        <v>0</v>
      </c>
      <c r="V139" s="165">
        <v>0</v>
      </c>
      <c r="W139" s="165">
        <v>0</v>
      </c>
      <c r="X139" s="165">
        <v>0</v>
      </c>
      <c r="Y139" s="165">
        <v>0</v>
      </c>
      <c r="Z139" s="165">
        <v>0</v>
      </c>
      <c r="AA139" s="165">
        <v>0</v>
      </c>
      <c r="AB139" s="165">
        <v>0</v>
      </c>
      <c r="AC139" s="165">
        <v>0</v>
      </c>
      <c r="AD139" s="165">
        <v>0</v>
      </c>
      <c r="AE139" s="165">
        <v>0</v>
      </c>
      <c r="AF139" s="165">
        <v>0</v>
      </c>
      <c r="AG139" s="165">
        <v>0</v>
      </c>
      <c r="AH139" s="165">
        <v>0</v>
      </c>
      <c r="AI139" s="165">
        <v>0</v>
      </c>
      <c r="AJ139" s="165">
        <v>0</v>
      </c>
      <c r="AK139" s="165">
        <v>0</v>
      </c>
      <c r="AL139" s="165">
        <v>0</v>
      </c>
      <c r="AM139" s="165">
        <v>0</v>
      </c>
      <c r="AN139" s="165">
        <v>0</v>
      </c>
      <c r="AO139" s="165">
        <v>0</v>
      </c>
    </row>
    <row r="140" spans="1:41" x14ac:dyDescent="0.25">
      <c r="A140" s="4" t="s">
        <v>16</v>
      </c>
      <c r="B140" s="4" t="s">
        <v>196</v>
      </c>
      <c r="C140" s="165">
        <v>0</v>
      </c>
      <c r="D140" s="165">
        <v>0</v>
      </c>
      <c r="E140" s="165">
        <v>0</v>
      </c>
      <c r="F140" s="165">
        <v>0</v>
      </c>
      <c r="G140" s="165">
        <v>0</v>
      </c>
      <c r="H140" s="165">
        <v>0</v>
      </c>
      <c r="I140" s="165">
        <v>0</v>
      </c>
      <c r="J140" s="165">
        <v>0</v>
      </c>
      <c r="K140" s="165">
        <v>0</v>
      </c>
      <c r="L140" s="165">
        <v>0</v>
      </c>
      <c r="M140" s="165">
        <v>0</v>
      </c>
      <c r="N140" s="165">
        <v>0</v>
      </c>
      <c r="O140" s="165">
        <v>0</v>
      </c>
      <c r="P140" s="165">
        <v>0</v>
      </c>
      <c r="Q140" s="165">
        <v>0</v>
      </c>
      <c r="R140" s="165">
        <v>0</v>
      </c>
      <c r="S140" s="165">
        <v>0</v>
      </c>
      <c r="T140" s="165">
        <v>0</v>
      </c>
      <c r="U140" s="165">
        <v>0</v>
      </c>
      <c r="V140" s="165">
        <v>0</v>
      </c>
      <c r="W140" s="165">
        <v>0</v>
      </c>
      <c r="X140" s="165">
        <v>0</v>
      </c>
      <c r="Y140" s="165">
        <v>0</v>
      </c>
      <c r="Z140" s="165">
        <v>0</v>
      </c>
      <c r="AA140" s="165">
        <v>0</v>
      </c>
      <c r="AB140" s="165">
        <v>0</v>
      </c>
      <c r="AC140" s="165">
        <v>0</v>
      </c>
      <c r="AD140" s="165">
        <v>0</v>
      </c>
      <c r="AE140" s="165">
        <v>0</v>
      </c>
      <c r="AF140" s="165">
        <v>0</v>
      </c>
      <c r="AG140" s="165">
        <v>0</v>
      </c>
      <c r="AH140" s="165">
        <v>0</v>
      </c>
      <c r="AI140" s="165">
        <v>0</v>
      </c>
      <c r="AJ140" s="165">
        <v>0</v>
      </c>
      <c r="AK140" s="165">
        <v>0</v>
      </c>
      <c r="AL140" s="165">
        <v>0</v>
      </c>
      <c r="AM140" s="165">
        <v>0</v>
      </c>
      <c r="AN140" s="165">
        <v>0</v>
      </c>
      <c r="AO140" s="165">
        <v>0</v>
      </c>
    </row>
    <row r="141" spans="1:41" x14ac:dyDescent="0.25">
      <c r="A141" s="4" t="s">
        <v>17</v>
      </c>
      <c r="B141" s="4" t="s">
        <v>196</v>
      </c>
      <c r="C141" s="165">
        <v>0</v>
      </c>
      <c r="D141" s="165">
        <v>0</v>
      </c>
      <c r="E141" s="165">
        <v>0</v>
      </c>
      <c r="F141" s="165">
        <v>0</v>
      </c>
      <c r="G141" s="165">
        <v>0</v>
      </c>
      <c r="H141" s="165">
        <v>0</v>
      </c>
      <c r="I141" s="165">
        <v>0</v>
      </c>
      <c r="J141" s="165">
        <v>0</v>
      </c>
      <c r="K141" s="165">
        <v>0</v>
      </c>
      <c r="L141" s="165">
        <v>0</v>
      </c>
      <c r="M141" s="165">
        <v>0</v>
      </c>
      <c r="N141" s="165">
        <v>0</v>
      </c>
      <c r="O141" s="165">
        <v>0</v>
      </c>
      <c r="P141" s="165">
        <v>0</v>
      </c>
      <c r="Q141" s="165">
        <v>0</v>
      </c>
      <c r="R141" s="165">
        <v>0</v>
      </c>
      <c r="S141" s="165">
        <v>0</v>
      </c>
      <c r="T141" s="165">
        <v>0</v>
      </c>
      <c r="U141" s="165">
        <v>0</v>
      </c>
      <c r="V141" s="165">
        <v>0</v>
      </c>
      <c r="W141" s="165">
        <v>0</v>
      </c>
      <c r="X141" s="165">
        <v>0</v>
      </c>
      <c r="Y141" s="165">
        <v>0</v>
      </c>
      <c r="Z141" s="165">
        <v>0</v>
      </c>
      <c r="AA141" s="165">
        <v>0</v>
      </c>
      <c r="AB141" s="165">
        <v>0</v>
      </c>
      <c r="AC141" s="165">
        <v>0</v>
      </c>
      <c r="AD141" s="165">
        <v>0</v>
      </c>
      <c r="AE141" s="165">
        <v>0</v>
      </c>
      <c r="AF141" s="165">
        <v>0</v>
      </c>
      <c r="AG141" s="165">
        <v>0</v>
      </c>
      <c r="AH141" s="165">
        <v>0</v>
      </c>
      <c r="AI141" s="165">
        <v>0</v>
      </c>
      <c r="AJ141" s="165">
        <v>0</v>
      </c>
      <c r="AK141" s="165">
        <v>0</v>
      </c>
      <c r="AL141" s="165">
        <v>0</v>
      </c>
      <c r="AM141" s="165">
        <v>0</v>
      </c>
      <c r="AN141" s="165">
        <v>0</v>
      </c>
      <c r="AO141" s="165">
        <v>0</v>
      </c>
    </row>
    <row r="142" spans="1:41" x14ac:dyDescent="0.25">
      <c r="A142" s="4" t="s">
        <v>18</v>
      </c>
      <c r="B142" s="4" t="s">
        <v>196</v>
      </c>
      <c r="C142" s="165">
        <v>0</v>
      </c>
      <c r="D142" s="165">
        <v>0</v>
      </c>
      <c r="E142" s="165">
        <v>0</v>
      </c>
      <c r="F142" s="165">
        <v>0</v>
      </c>
      <c r="G142" s="165">
        <v>0</v>
      </c>
      <c r="H142" s="165">
        <v>0</v>
      </c>
      <c r="I142" s="165">
        <v>0</v>
      </c>
      <c r="J142" s="165">
        <v>0</v>
      </c>
      <c r="K142" s="165">
        <v>0</v>
      </c>
      <c r="L142" s="165">
        <v>0</v>
      </c>
      <c r="M142" s="165">
        <v>0</v>
      </c>
      <c r="N142" s="165">
        <v>0</v>
      </c>
      <c r="O142" s="165">
        <v>0</v>
      </c>
      <c r="P142" s="165">
        <v>0</v>
      </c>
      <c r="Q142" s="165">
        <v>0</v>
      </c>
      <c r="R142" s="165">
        <v>0</v>
      </c>
      <c r="S142" s="165">
        <v>0</v>
      </c>
      <c r="T142" s="165">
        <v>0</v>
      </c>
      <c r="U142" s="165">
        <v>0</v>
      </c>
      <c r="V142" s="165">
        <v>0</v>
      </c>
      <c r="W142" s="165">
        <v>0</v>
      </c>
      <c r="X142" s="165">
        <v>0</v>
      </c>
      <c r="Y142" s="165">
        <v>0</v>
      </c>
      <c r="Z142" s="165">
        <v>0</v>
      </c>
      <c r="AA142" s="165">
        <v>0</v>
      </c>
      <c r="AB142" s="165">
        <v>0</v>
      </c>
      <c r="AC142" s="165">
        <v>0</v>
      </c>
      <c r="AD142" s="165">
        <v>0</v>
      </c>
      <c r="AE142" s="165">
        <v>0</v>
      </c>
      <c r="AF142" s="165">
        <v>0</v>
      </c>
      <c r="AG142" s="165">
        <v>0</v>
      </c>
      <c r="AH142" s="165">
        <v>0</v>
      </c>
      <c r="AI142" s="165">
        <v>0</v>
      </c>
      <c r="AJ142" s="165">
        <v>0</v>
      </c>
      <c r="AK142" s="165">
        <v>0</v>
      </c>
      <c r="AL142" s="165">
        <v>0</v>
      </c>
      <c r="AM142" s="165">
        <v>0</v>
      </c>
      <c r="AN142" s="165">
        <v>0</v>
      </c>
      <c r="AO142" s="165">
        <v>0</v>
      </c>
    </row>
    <row r="143" spans="1:41" x14ac:dyDescent="0.25">
      <c r="A143" s="4" t="s">
        <v>19</v>
      </c>
      <c r="B143" s="4" t="s">
        <v>196</v>
      </c>
      <c r="C143" s="165">
        <v>0</v>
      </c>
      <c r="D143" s="165">
        <v>0</v>
      </c>
      <c r="E143" s="165">
        <v>0</v>
      </c>
      <c r="F143" s="165">
        <v>0</v>
      </c>
      <c r="G143" s="165">
        <v>0</v>
      </c>
      <c r="H143" s="165">
        <v>0</v>
      </c>
      <c r="I143" s="165">
        <v>0</v>
      </c>
      <c r="J143" s="165">
        <v>0</v>
      </c>
      <c r="K143" s="165">
        <v>0</v>
      </c>
      <c r="L143" s="165">
        <v>0</v>
      </c>
      <c r="M143" s="165">
        <v>0</v>
      </c>
      <c r="N143" s="165">
        <v>0</v>
      </c>
      <c r="O143" s="165">
        <v>0</v>
      </c>
      <c r="P143" s="165">
        <v>0</v>
      </c>
      <c r="Q143" s="165">
        <v>0</v>
      </c>
      <c r="R143" s="165">
        <v>0</v>
      </c>
      <c r="S143" s="165">
        <v>0</v>
      </c>
      <c r="T143" s="165">
        <v>0</v>
      </c>
      <c r="U143" s="165">
        <v>0</v>
      </c>
      <c r="V143" s="165">
        <v>0</v>
      </c>
      <c r="W143" s="165">
        <v>0</v>
      </c>
      <c r="X143" s="165">
        <v>0</v>
      </c>
      <c r="Y143" s="165">
        <v>0</v>
      </c>
      <c r="Z143" s="165">
        <v>0</v>
      </c>
      <c r="AA143" s="165">
        <v>0</v>
      </c>
      <c r="AB143" s="165">
        <v>0</v>
      </c>
      <c r="AC143" s="165">
        <v>0</v>
      </c>
      <c r="AD143" s="165">
        <v>0</v>
      </c>
      <c r="AE143" s="165">
        <v>0</v>
      </c>
      <c r="AF143" s="165">
        <v>0</v>
      </c>
      <c r="AG143" s="165">
        <v>0</v>
      </c>
      <c r="AH143" s="165">
        <v>0</v>
      </c>
      <c r="AI143" s="165">
        <v>0</v>
      </c>
      <c r="AJ143" s="165">
        <v>0</v>
      </c>
      <c r="AK143" s="165">
        <v>0</v>
      </c>
      <c r="AL143" s="165">
        <v>0</v>
      </c>
      <c r="AM143" s="165">
        <v>0</v>
      </c>
      <c r="AN143" s="165">
        <v>0</v>
      </c>
      <c r="AO143" s="165">
        <v>0</v>
      </c>
    </row>
    <row r="144" spans="1:41" x14ac:dyDescent="0.25">
      <c r="A144" s="4" t="s">
        <v>20</v>
      </c>
      <c r="B144" s="4" t="s">
        <v>196</v>
      </c>
      <c r="C144" s="165">
        <v>0</v>
      </c>
      <c r="D144" s="165">
        <v>0</v>
      </c>
      <c r="E144" s="165">
        <v>0</v>
      </c>
      <c r="F144" s="165">
        <v>0</v>
      </c>
      <c r="G144" s="165">
        <v>0</v>
      </c>
      <c r="H144" s="165">
        <v>0</v>
      </c>
      <c r="I144" s="165">
        <v>0</v>
      </c>
      <c r="J144" s="165">
        <v>0</v>
      </c>
      <c r="K144" s="165">
        <v>0</v>
      </c>
      <c r="L144" s="165">
        <v>0</v>
      </c>
      <c r="M144" s="165">
        <v>0</v>
      </c>
      <c r="N144" s="165">
        <v>0</v>
      </c>
      <c r="O144" s="165">
        <v>0</v>
      </c>
      <c r="P144" s="165">
        <v>0</v>
      </c>
      <c r="Q144" s="165">
        <v>0</v>
      </c>
      <c r="R144" s="165">
        <v>0</v>
      </c>
      <c r="S144" s="165">
        <v>0</v>
      </c>
      <c r="T144" s="165">
        <v>0</v>
      </c>
      <c r="U144" s="165">
        <v>0</v>
      </c>
      <c r="V144" s="165">
        <v>0</v>
      </c>
      <c r="W144" s="165">
        <v>0</v>
      </c>
      <c r="X144" s="165">
        <v>0</v>
      </c>
      <c r="Y144" s="165">
        <v>0</v>
      </c>
      <c r="Z144" s="165">
        <v>0</v>
      </c>
      <c r="AA144" s="165">
        <v>0</v>
      </c>
      <c r="AB144" s="165">
        <v>0</v>
      </c>
      <c r="AC144" s="165">
        <v>0</v>
      </c>
      <c r="AD144" s="165">
        <v>0</v>
      </c>
      <c r="AE144" s="165">
        <v>0</v>
      </c>
      <c r="AF144" s="165">
        <v>0</v>
      </c>
      <c r="AG144" s="165">
        <v>0</v>
      </c>
      <c r="AH144" s="165">
        <v>0</v>
      </c>
      <c r="AI144" s="165">
        <v>0</v>
      </c>
      <c r="AJ144" s="165">
        <v>0</v>
      </c>
      <c r="AK144" s="165">
        <v>0</v>
      </c>
      <c r="AL144" s="165">
        <v>0</v>
      </c>
      <c r="AM144" s="165">
        <v>0</v>
      </c>
      <c r="AN144" s="165">
        <v>0</v>
      </c>
      <c r="AO144" s="165">
        <v>0</v>
      </c>
    </row>
    <row r="145" spans="1:41" x14ac:dyDescent="0.25">
      <c r="A145" s="4" t="s">
        <v>13</v>
      </c>
      <c r="B145" s="4" t="s">
        <v>197</v>
      </c>
      <c r="C145" s="165">
        <f>G7</f>
        <v>11.6</v>
      </c>
      <c r="D145" s="202">
        <f t="shared" ref="D145:G149" si="43">($H145-$C145)/5*(D$112-$C$112)+$C145</f>
        <v>11.78</v>
      </c>
      <c r="E145" s="202">
        <f t="shared" si="43"/>
        <v>11.959999999999999</v>
      </c>
      <c r="F145" s="202">
        <f t="shared" si="43"/>
        <v>12.14</v>
      </c>
      <c r="G145" s="202">
        <f t="shared" si="43"/>
        <v>12.32</v>
      </c>
      <c r="H145" s="202">
        <f>H7</f>
        <v>12.5</v>
      </c>
      <c r="I145" s="202">
        <f t="shared" ref="I144:L149" si="44">($M145-$H145)/5*(I$112-$H$112)+$H145</f>
        <v>13.24</v>
      </c>
      <c r="J145" s="202">
        <f t="shared" si="44"/>
        <v>13.98</v>
      </c>
      <c r="K145" s="202">
        <f t="shared" si="44"/>
        <v>14.719999999999999</v>
      </c>
      <c r="L145" s="202">
        <f t="shared" si="44"/>
        <v>15.459999999999999</v>
      </c>
      <c r="M145" s="26">
        <f>I7</f>
        <v>16.2</v>
      </c>
      <c r="N145" s="202">
        <f t="shared" ref="N144:Q149" si="45">($R145-$M145)/5*(N$112-$M$112)+$M145</f>
        <v>17.259999999999998</v>
      </c>
      <c r="O145" s="202">
        <f t="shared" si="45"/>
        <v>18.32</v>
      </c>
      <c r="P145" s="202">
        <f t="shared" si="45"/>
        <v>19.38</v>
      </c>
      <c r="Q145" s="202">
        <f t="shared" si="45"/>
        <v>20.439999999999998</v>
      </c>
      <c r="R145" s="26">
        <f>J7</f>
        <v>21.5</v>
      </c>
      <c r="S145" s="202">
        <f t="shared" ref="S144:V149" si="46">($W145-$R145)/5*(S$112-$R$112)+$R145</f>
        <v>22.92</v>
      </c>
      <c r="T145" s="202">
        <f t="shared" si="46"/>
        <v>24.34</v>
      </c>
      <c r="U145" s="202">
        <f t="shared" si="46"/>
        <v>25.76</v>
      </c>
      <c r="V145" s="202">
        <f t="shared" si="46"/>
        <v>27.18</v>
      </c>
      <c r="W145" s="26">
        <f>K7</f>
        <v>28.6</v>
      </c>
      <c r="X145" s="202">
        <f t="shared" ref="X144:AA149" si="47">($AB145-$W145)/5*(X$112-$W$112)+$W145</f>
        <v>30.12</v>
      </c>
      <c r="Y145" s="202">
        <f t="shared" si="47"/>
        <v>31.64</v>
      </c>
      <c r="Z145" s="202">
        <f t="shared" si="47"/>
        <v>33.160000000000004</v>
      </c>
      <c r="AA145" s="202">
        <f t="shared" si="47"/>
        <v>34.68</v>
      </c>
      <c r="AB145" s="26">
        <f>L7</f>
        <v>36.200000000000003</v>
      </c>
      <c r="AC145" s="202">
        <f t="shared" ref="AC144:AF149" si="48">($AG145-$AB145)/5*(AC$112-$AB$112)+$AB145</f>
        <v>37.300000000000004</v>
      </c>
      <c r="AD145" s="202">
        <f t="shared" si="48"/>
        <v>38.400000000000006</v>
      </c>
      <c r="AE145" s="202">
        <f t="shared" si="48"/>
        <v>39.5</v>
      </c>
      <c r="AF145" s="202">
        <f t="shared" si="48"/>
        <v>40.6</v>
      </c>
      <c r="AG145" s="26">
        <f>M7</f>
        <v>41.7</v>
      </c>
      <c r="AH145" s="202">
        <f t="shared" ref="AH144:AK149" si="49">($AL145-$AG145)/5*(AH$112-$AG$112)+$AG145</f>
        <v>42.42</v>
      </c>
      <c r="AI145" s="202">
        <f t="shared" si="49"/>
        <v>43.14</v>
      </c>
      <c r="AJ145" s="202">
        <f t="shared" si="49"/>
        <v>43.86</v>
      </c>
      <c r="AK145" s="202">
        <f t="shared" si="49"/>
        <v>44.58</v>
      </c>
      <c r="AL145" s="26">
        <f>N7</f>
        <v>45.3</v>
      </c>
      <c r="AM145" s="202">
        <f t="shared" ref="AM144:AO149" si="50">($AL145-$AG145)/5*(AM$112-$AG$112)+$AG145</f>
        <v>46.019999999999996</v>
      </c>
      <c r="AN145" s="202">
        <f t="shared" si="50"/>
        <v>46.739999999999995</v>
      </c>
      <c r="AO145" s="202">
        <f t="shared" si="50"/>
        <v>47.459999999999994</v>
      </c>
    </row>
    <row r="146" spans="1:41" x14ac:dyDescent="0.25">
      <c r="A146" s="4" t="s">
        <v>14</v>
      </c>
      <c r="B146" s="4" t="s">
        <v>197</v>
      </c>
      <c r="C146" s="220">
        <f>E$90</f>
        <v>892.07603274999997</v>
      </c>
      <c r="D146" s="202">
        <f t="shared" si="43"/>
        <v>883.56816911548481</v>
      </c>
      <c r="E146" s="202">
        <f t="shared" si="43"/>
        <v>875.06030548096965</v>
      </c>
      <c r="F146" s="202">
        <f t="shared" si="43"/>
        <v>866.55244184645449</v>
      </c>
      <c r="G146" s="202">
        <f t="shared" si="43"/>
        <v>858.04457821193932</v>
      </c>
      <c r="H146" s="220">
        <f>F$90</f>
        <v>849.53671457742416</v>
      </c>
      <c r="I146" s="202">
        <f t="shared" si="44"/>
        <v>841.09003466712034</v>
      </c>
      <c r="J146" s="202">
        <f t="shared" si="44"/>
        <v>832.64335475681639</v>
      </c>
      <c r="K146" s="202">
        <f t="shared" si="44"/>
        <v>824.19667484651256</v>
      </c>
      <c r="L146" s="202">
        <f t="shared" si="44"/>
        <v>815.74999493620862</v>
      </c>
      <c r="M146" s="220">
        <f>G$90</f>
        <v>807.30331502590479</v>
      </c>
      <c r="N146" s="202">
        <f t="shared" si="45"/>
        <v>817.65278234905793</v>
      </c>
      <c r="O146" s="202">
        <f t="shared" si="45"/>
        <v>828.00224967221106</v>
      </c>
      <c r="P146" s="202">
        <f t="shared" si="45"/>
        <v>838.35171699536409</v>
      </c>
      <c r="Q146" s="202">
        <f t="shared" si="45"/>
        <v>848.70118431851722</v>
      </c>
      <c r="R146" s="220">
        <f>H$90</f>
        <v>859.05065164167036</v>
      </c>
      <c r="S146" s="202">
        <f t="shared" si="46"/>
        <v>871.10633892600003</v>
      </c>
      <c r="T146" s="202">
        <f t="shared" si="46"/>
        <v>883.16202621032983</v>
      </c>
      <c r="U146" s="202">
        <f t="shared" si="46"/>
        <v>895.21771349465951</v>
      </c>
      <c r="V146" s="202">
        <f t="shared" si="46"/>
        <v>907.2734007789893</v>
      </c>
      <c r="W146" s="220">
        <f>I$90</f>
        <v>919.32908806331898</v>
      </c>
      <c r="X146" s="202">
        <f t="shared" si="47"/>
        <v>933.46181561273772</v>
      </c>
      <c r="Y146" s="202">
        <f t="shared" si="47"/>
        <v>947.59454316215636</v>
      </c>
      <c r="Z146" s="202">
        <f t="shared" si="47"/>
        <v>961.7272707115751</v>
      </c>
      <c r="AA146" s="202">
        <f t="shared" si="47"/>
        <v>975.85999826099373</v>
      </c>
      <c r="AB146" s="220">
        <f>J$90</f>
        <v>989.99272581041248</v>
      </c>
      <c r="AC146" s="202">
        <f t="shared" si="48"/>
        <v>1006.5498024729106</v>
      </c>
      <c r="AD146" s="202">
        <f t="shared" si="48"/>
        <v>1023.1068791354089</v>
      </c>
      <c r="AE146" s="202">
        <f t="shared" si="48"/>
        <v>1039.6639557979072</v>
      </c>
      <c r="AF146" s="202">
        <f t="shared" si="48"/>
        <v>1056.2210324604052</v>
      </c>
      <c r="AG146" s="220">
        <f>K$90</f>
        <v>1072.7781091229035</v>
      </c>
      <c r="AH146" s="202">
        <f t="shared" si="49"/>
        <v>1092.2203971158772</v>
      </c>
      <c r="AI146" s="202">
        <f t="shared" si="49"/>
        <v>1111.6626851088506</v>
      </c>
      <c r="AJ146" s="202">
        <f t="shared" si="49"/>
        <v>1131.1049731018243</v>
      </c>
      <c r="AK146" s="202">
        <f t="shared" si="49"/>
        <v>1150.5472610947977</v>
      </c>
      <c r="AL146" s="220">
        <f>L$90</f>
        <v>1169.9895490877714</v>
      </c>
      <c r="AM146" s="202">
        <f t="shared" si="50"/>
        <v>1189.431837080745</v>
      </c>
      <c r="AN146" s="202">
        <f t="shared" si="50"/>
        <v>1208.8741250737185</v>
      </c>
      <c r="AO146" s="202">
        <f t="shared" si="50"/>
        <v>1228.3164130666921</v>
      </c>
    </row>
    <row r="147" spans="1:41" x14ac:dyDescent="0.25">
      <c r="A147" s="4" t="s">
        <v>15</v>
      </c>
      <c r="B147" s="4" t="s">
        <v>197</v>
      </c>
      <c r="C147" s="165">
        <f>G25</f>
        <v>35.444403431960666</v>
      </c>
      <c r="D147" s="202">
        <f t="shared" si="43"/>
        <v>39.47181427137037</v>
      </c>
      <c r="E147" s="202">
        <f t="shared" si="43"/>
        <v>43.499225110780074</v>
      </c>
      <c r="F147" s="202">
        <f t="shared" si="43"/>
        <v>47.526635950189778</v>
      </c>
      <c r="G147" s="202">
        <f t="shared" si="43"/>
        <v>51.554046789599482</v>
      </c>
      <c r="H147" s="202">
        <f>H25</f>
        <v>55.581457629009186</v>
      </c>
      <c r="I147" s="202">
        <f t="shared" si="44"/>
        <v>61.306545389769227</v>
      </c>
      <c r="J147" s="202">
        <f t="shared" si="44"/>
        <v>67.031633150529274</v>
      </c>
      <c r="K147" s="202">
        <f t="shared" si="44"/>
        <v>72.756720911289307</v>
      </c>
      <c r="L147" s="202">
        <f t="shared" si="44"/>
        <v>78.481808672049354</v>
      </c>
      <c r="M147" s="26">
        <f>I25</f>
        <v>84.206896432809401</v>
      </c>
      <c r="N147" s="202">
        <f t="shared" si="45"/>
        <v>91.024753538326664</v>
      </c>
      <c r="O147" s="202">
        <f t="shared" si="45"/>
        <v>97.842610643843926</v>
      </c>
      <c r="P147" s="202">
        <f t="shared" si="45"/>
        <v>104.66046774936119</v>
      </c>
      <c r="Q147" s="202">
        <f t="shared" si="45"/>
        <v>111.47832485487845</v>
      </c>
      <c r="R147" s="26">
        <f>J25</f>
        <v>118.29618196039571</v>
      </c>
      <c r="S147" s="202">
        <f t="shared" si="46"/>
        <v>126.24741727079923</v>
      </c>
      <c r="T147" s="202">
        <f t="shared" si="46"/>
        <v>134.19865258120274</v>
      </c>
      <c r="U147" s="202">
        <f t="shared" si="46"/>
        <v>142.14988789160626</v>
      </c>
      <c r="V147" s="202">
        <f t="shared" si="46"/>
        <v>150.10112320200977</v>
      </c>
      <c r="W147" s="26">
        <f>K25</f>
        <v>158.05235851241329</v>
      </c>
      <c r="X147" s="202">
        <f t="shared" si="47"/>
        <v>165.67402742665763</v>
      </c>
      <c r="Y147" s="202">
        <f t="shared" si="47"/>
        <v>173.29569634090197</v>
      </c>
      <c r="Z147" s="202">
        <f t="shared" si="47"/>
        <v>180.91736525514631</v>
      </c>
      <c r="AA147" s="202">
        <f t="shared" si="47"/>
        <v>188.53903416939062</v>
      </c>
      <c r="AB147" s="26">
        <f>L25</f>
        <v>196.16070308363496</v>
      </c>
      <c r="AC147" s="202">
        <f t="shared" si="48"/>
        <v>202.48085738779528</v>
      </c>
      <c r="AD147" s="202">
        <f t="shared" si="48"/>
        <v>208.80101169195561</v>
      </c>
      <c r="AE147" s="202">
        <f t="shared" si="48"/>
        <v>215.12116599611591</v>
      </c>
      <c r="AF147" s="202">
        <f t="shared" si="48"/>
        <v>221.44132030027623</v>
      </c>
      <c r="AG147" s="26">
        <f>M25</f>
        <v>227.76147460443656</v>
      </c>
      <c r="AH147" s="202">
        <f t="shared" si="49"/>
        <v>232.5135879656103</v>
      </c>
      <c r="AI147" s="202">
        <f t="shared" si="49"/>
        <v>237.26570132678404</v>
      </c>
      <c r="AJ147" s="202">
        <f t="shared" si="49"/>
        <v>242.01781468795778</v>
      </c>
      <c r="AK147" s="202">
        <f t="shared" si="49"/>
        <v>246.76992804913152</v>
      </c>
      <c r="AL147" s="26">
        <f>N25</f>
        <v>251.52204141030526</v>
      </c>
      <c r="AM147" s="202">
        <f t="shared" si="50"/>
        <v>256.274154771479</v>
      </c>
      <c r="AN147" s="202">
        <f t="shared" si="50"/>
        <v>261.02626813265272</v>
      </c>
      <c r="AO147" s="202">
        <f t="shared" si="50"/>
        <v>265.77838149382649</v>
      </c>
    </row>
    <row r="148" spans="1:41" x14ac:dyDescent="0.25">
      <c r="A148" s="4" t="s">
        <v>16</v>
      </c>
      <c r="B148" s="4" t="s">
        <v>197</v>
      </c>
      <c r="C148" s="165">
        <f>SUM(G12,G47)</f>
        <v>72.960746327441825</v>
      </c>
      <c r="D148" s="202">
        <f t="shared" si="43"/>
        <v>74.60112620379175</v>
      </c>
      <c r="E148" s="202">
        <f t="shared" si="43"/>
        <v>76.241506080141676</v>
      </c>
      <c r="F148" s="202">
        <f t="shared" si="43"/>
        <v>77.881885956491587</v>
      </c>
      <c r="G148" s="202">
        <f t="shared" si="43"/>
        <v>79.522265832841512</v>
      </c>
      <c r="H148" s="165">
        <f>SUM(H12,H47)</f>
        <v>81.162645709191438</v>
      </c>
      <c r="I148" s="202">
        <f t="shared" si="44"/>
        <v>82.038508795503503</v>
      </c>
      <c r="J148" s="202">
        <f t="shared" si="44"/>
        <v>82.914371881815569</v>
      </c>
      <c r="K148" s="202">
        <f t="shared" si="44"/>
        <v>83.790234968127621</v>
      </c>
      <c r="L148" s="202">
        <f t="shared" si="44"/>
        <v>84.666098054439686</v>
      </c>
      <c r="M148" s="165">
        <f>SUM(I12,I47)</f>
        <v>85.541961140751752</v>
      </c>
      <c r="N148" s="202">
        <f t="shared" si="45"/>
        <v>85.947054719559404</v>
      </c>
      <c r="O148" s="202">
        <f t="shared" si="45"/>
        <v>86.352148298367055</v>
      </c>
      <c r="P148" s="202">
        <f t="shared" si="45"/>
        <v>86.757241877174721</v>
      </c>
      <c r="Q148" s="202">
        <f t="shared" si="45"/>
        <v>87.162335455982372</v>
      </c>
      <c r="R148" s="165">
        <f>SUM(J12,J47)</f>
        <v>87.567429034790024</v>
      </c>
      <c r="S148" s="202">
        <f t="shared" si="46"/>
        <v>87.646195958330338</v>
      </c>
      <c r="T148" s="202">
        <f t="shared" si="46"/>
        <v>87.724962881870653</v>
      </c>
      <c r="U148" s="202">
        <f t="shared" si="46"/>
        <v>87.803729805410953</v>
      </c>
      <c r="V148" s="202">
        <f t="shared" si="46"/>
        <v>87.882496728951267</v>
      </c>
      <c r="W148" s="165">
        <f>SUM(K12,K47)</f>
        <v>87.961263652491581</v>
      </c>
      <c r="X148" s="202">
        <f t="shared" si="47"/>
        <v>87.954786123878193</v>
      </c>
      <c r="Y148" s="202">
        <f t="shared" si="47"/>
        <v>87.94830859526482</v>
      </c>
      <c r="Z148" s="202">
        <f t="shared" si="47"/>
        <v>87.941831066651432</v>
      </c>
      <c r="AA148" s="202">
        <f t="shared" si="47"/>
        <v>87.935353538038058</v>
      </c>
      <c r="AB148" s="165">
        <f>SUM(L12,L47)</f>
        <v>87.92887600942467</v>
      </c>
      <c r="AC148" s="202">
        <f t="shared" si="48"/>
        <v>87.904174475954235</v>
      </c>
      <c r="AD148" s="202">
        <f t="shared" si="48"/>
        <v>87.879472942483801</v>
      </c>
      <c r="AE148" s="202">
        <f t="shared" si="48"/>
        <v>87.854771409013352</v>
      </c>
      <c r="AF148" s="202">
        <f t="shared" si="48"/>
        <v>87.830069875542918</v>
      </c>
      <c r="AG148" s="165">
        <f>SUM(M12,M47)</f>
        <v>87.805368342072484</v>
      </c>
      <c r="AH148" s="202">
        <f t="shared" si="49"/>
        <v>87.58321948419119</v>
      </c>
      <c r="AI148" s="202">
        <f t="shared" si="49"/>
        <v>87.361070626309896</v>
      </c>
      <c r="AJ148" s="202">
        <f t="shared" si="49"/>
        <v>87.138921768428617</v>
      </c>
      <c r="AK148" s="202">
        <f t="shared" si="49"/>
        <v>86.916772910547323</v>
      </c>
      <c r="AL148" s="165">
        <f>SUM(N12,N47)</f>
        <v>86.694624052666029</v>
      </c>
      <c r="AM148" s="202">
        <f t="shared" si="50"/>
        <v>86.472475194784735</v>
      </c>
      <c r="AN148" s="202">
        <f t="shared" si="50"/>
        <v>86.250326336903441</v>
      </c>
      <c r="AO148" s="202">
        <f t="shared" si="50"/>
        <v>86.028177479022162</v>
      </c>
    </row>
    <row r="149" spans="1:41" x14ac:dyDescent="0.25">
      <c r="A149" s="4" t="s">
        <v>17</v>
      </c>
      <c r="B149" s="4" t="s">
        <v>197</v>
      </c>
      <c r="C149" s="220">
        <f>E$96</f>
        <v>2706.3</v>
      </c>
      <c r="D149" s="202">
        <f t="shared" si="43"/>
        <v>2801.1600000000003</v>
      </c>
      <c r="E149" s="202">
        <f t="shared" si="43"/>
        <v>2896.0200000000004</v>
      </c>
      <c r="F149" s="202">
        <f t="shared" si="43"/>
        <v>2990.88</v>
      </c>
      <c r="G149" s="202">
        <f t="shared" si="43"/>
        <v>3085.7400000000002</v>
      </c>
      <c r="H149" s="220">
        <f>F$96</f>
        <v>3180.6000000000004</v>
      </c>
      <c r="I149" s="202">
        <f t="shared" si="44"/>
        <v>3255.0000000000005</v>
      </c>
      <c r="J149" s="202">
        <f t="shared" si="44"/>
        <v>3329.4000000000005</v>
      </c>
      <c r="K149" s="202">
        <f t="shared" si="44"/>
        <v>3403.8</v>
      </c>
      <c r="L149" s="202">
        <f t="shared" si="44"/>
        <v>3478.2000000000003</v>
      </c>
      <c r="M149" s="220">
        <f>G$96</f>
        <v>3552.6000000000004</v>
      </c>
      <c r="N149" s="202">
        <f t="shared" si="45"/>
        <v>3587.01</v>
      </c>
      <c r="O149" s="202">
        <f t="shared" si="45"/>
        <v>3621.42</v>
      </c>
      <c r="P149" s="202">
        <f t="shared" si="45"/>
        <v>3655.8300000000004</v>
      </c>
      <c r="Q149" s="202">
        <f t="shared" si="45"/>
        <v>3690.2400000000002</v>
      </c>
      <c r="R149" s="220">
        <f>H$96</f>
        <v>3724.65</v>
      </c>
      <c r="S149" s="202">
        <f t="shared" si="46"/>
        <v>3719.07</v>
      </c>
      <c r="T149" s="202">
        <f t="shared" si="46"/>
        <v>3713.4900000000002</v>
      </c>
      <c r="U149" s="202">
        <f t="shared" si="46"/>
        <v>3707.9100000000003</v>
      </c>
      <c r="V149" s="202">
        <f t="shared" si="46"/>
        <v>3702.3300000000004</v>
      </c>
      <c r="W149" s="220">
        <f>I$96</f>
        <v>3696.7500000000005</v>
      </c>
      <c r="X149" s="202">
        <f t="shared" si="47"/>
        <v>3692.1000000000004</v>
      </c>
      <c r="Y149" s="202">
        <f t="shared" si="47"/>
        <v>3687.4500000000003</v>
      </c>
      <c r="Z149" s="202">
        <f t="shared" si="47"/>
        <v>3682.8000000000006</v>
      </c>
      <c r="AA149" s="202">
        <f t="shared" si="47"/>
        <v>3678.1500000000005</v>
      </c>
      <c r="AB149" s="220">
        <f>J$96</f>
        <v>3673.5000000000005</v>
      </c>
      <c r="AC149" s="202">
        <f t="shared" si="48"/>
        <v>3546.0900000000006</v>
      </c>
      <c r="AD149" s="202">
        <f t="shared" si="48"/>
        <v>3418.6800000000003</v>
      </c>
      <c r="AE149" s="202">
        <f t="shared" si="48"/>
        <v>3291.2700000000004</v>
      </c>
      <c r="AF149" s="202">
        <f t="shared" si="48"/>
        <v>3163.86</v>
      </c>
      <c r="AG149" s="220">
        <f>K$96</f>
        <v>3036.4500000000003</v>
      </c>
      <c r="AH149" s="202">
        <f t="shared" si="49"/>
        <v>2931.36</v>
      </c>
      <c r="AI149" s="202">
        <f t="shared" si="49"/>
        <v>2826.27</v>
      </c>
      <c r="AJ149" s="202">
        <f t="shared" si="49"/>
        <v>2721.1800000000003</v>
      </c>
      <c r="AK149" s="202">
        <f t="shared" si="49"/>
        <v>2616.09</v>
      </c>
      <c r="AL149" s="220">
        <f>L$96</f>
        <v>2511</v>
      </c>
      <c r="AM149" s="202">
        <f t="shared" si="50"/>
        <v>2405.91</v>
      </c>
      <c r="AN149" s="202">
        <f t="shared" si="50"/>
        <v>2300.8199999999997</v>
      </c>
      <c r="AO149" s="202">
        <f t="shared" si="50"/>
        <v>2195.7299999999996</v>
      </c>
    </row>
    <row r="150" spans="1:41" x14ac:dyDescent="0.25">
      <c r="A150" s="4" t="s">
        <v>18</v>
      </c>
      <c r="B150" s="4" t="s">
        <v>197</v>
      </c>
      <c r="C150" s="4">
        <f t="shared" ref="C150:AO150" si="51">A$72/$A$72</f>
        <v>1</v>
      </c>
      <c r="D150" s="4">
        <f t="shared" si="51"/>
        <v>1.0122688417040666</v>
      </c>
      <c r="E150" s="4">
        <f t="shared" si="51"/>
        <v>1.0243799180788873</v>
      </c>
      <c r="F150" s="4">
        <f t="shared" si="51"/>
        <v>1.0364099210877882</v>
      </c>
      <c r="G150" s="4">
        <f t="shared" si="51"/>
        <v>1.0483787143031715</v>
      </c>
      <c r="H150" s="4">
        <f t="shared" si="51"/>
        <v>1.0602614249126261</v>
      </c>
      <c r="I150" s="4">
        <f t="shared" si="51"/>
        <v>1.0720359495555423</v>
      </c>
      <c r="J150" s="4">
        <f t="shared" si="51"/>
        <v>1.0836632134679862</v>
      </c>
      <c r="K150" s="4">
        <f t="shared" si="51"/>
        <v>1.095111547675663</v>
      </c>
      <c r="L150" s="4">
        <f t="shared" si="51"/>
        <v>1.1063738266593561</v>
      </c>
      <c r="M150" s="4">
        <f t="shared" si="51"/>
        <v>1.1174516338677802</v>
      </c>
      <c r="N150" s="4">
        <f t="shared" si="51"/>
        <v>1.1283323017112175</v>
      </c>
      <c r="O150" s="4">
        <f t="shared" si="51"/>
        <v>1.1390023708755923</v>
      </c>
      <c r="P150" s="4">
        <f t="shared" si="51"/>
        <v>1.1494483820468293</v>
      </c>
      <c r="Q150" s="4">
        <f t="shared" si="51"/>
        <v>1.1596592510839252</v>
      </c>
      <c r="R150" s="4">
        <f t="shared" si="51"/>
        <v>1.1696238938458769</v>
      </c>
      <c r="S150" s="4">
        <f t="shared" si="51"/>
        <v>1.1793248923968218</v>
      </c>
      <c r="T150" s="4">
        <f t="shared" si="51"/>
        <v>1.1887440370765403</v>
      </c>
      <c r="U150" s="4">
        <f t="shared" si="51"/>
        <v>1.1978670768465998</v>
      </c>
      <c r="V150" s="4">
        <f t="shared" si="51"/>
        <v>1.2066860944634263</v>
      </c>
      <c r="W150" s="4">
        <f t="shared" si="51"/>
        <v>1.2151931726834462</v>
      </c>
      <c r="X150" s="4">
        <f t="shared" si="51"/>
        <v>1.2233756439169412</v>
      </c>
      <c r="Y150" s="4">
        <f t="shared" si="51"/>
        <v>1.2312168819524067</v>
      </c>
      <c r="Z150" s="4">
        <f t="shared" si="51"/>
        <v>1.2387081778219113</v>
      </c>
      <c r="AA150" s="4">
        <f t="shared" si="51"/>
        <v>1.2458431977305962</v>
      </c>
      <c r="AB150" s="4">
        <f t="shared" si="51"/>
        <v>1.2526243168515334</v>
      </c>
      <c r="AC150" s="4">
        <f t="shared" si="51"/>
        <v>1.2590649944987984</v>
      </c>
      <c r="AD150" s="4">
        <f t="shared" si="51"/>
        <v>1.265184232056968</v>
      </c>
      <c r="AE150" s="4">
        <f t="shared" si="51"/>
        <v>1.2709994474619049</v>
      </c>
      <c r="AF150" s="4">
        <f t="shared" si="51"/>
        <v>1.2765130158866809</v>
      </c>
      <c r="AG150" s="4">
        <f t="shared" si="51"/>
        <v>1.2817273125043682</v>
      </c>
      <c r="AH150" s="4">
        <f t="shared" si="51"/>
        <v>1.2866494628341834</v>
      </c>
      <c r="AI150" s="4">
        <f t="shared" si="51"/>
        <v>1.2912897592927721</v>
      </c>
      <c r="AJ150" s="4">
        <f t="shared" si="51"/>
        <v>1.2956537439506361</v>
      </c>
      <c r="AK150" s="4">
        <f t="shared" si="51"/>
        <v>1.2997477506026345</v>
      </c>
      <c r="AL150" s="4">
        <f t="shared" si="51"/>
        <v>1.3035725709731245</v>
      </c>
      <c r="AM150" s="4">
        <f t="shared" si="51"/>
        <v>1.3071321636838933</v>
      </c>
      <c r="AN150" s="4">
        <f t="shared" si="51"/>
        <v>1.3104249452862258</v>
      </c>
      <c r="AO150" s="4">
        <f t="shared" si="51"/>
        <v>1.3134532909531942</v>
      </c>
    </row>
    <row r="151" spans="1:41" x14ac:dyDescent="0.25">
      <c r="A151" s="4" t="s">
        <v>19</v>
      </c>
      <c r="B151" s="4" t="s">
        <v>197</v>
      </c>
      <c r="C151" s="26">
        <f>-F106</f>
        <v>101.36328383625001</v>
      </c>
      <c r="D151" s="202">
        <f t="shared" ref="D151:G152" si="52">($H151-$C151)/5*(D$112-$C$112)+$C151</f>
        <v>108.99267255706827</v>
      </c>
      <c r="E151" s="202">
        <f t="shared" si="52"/>
        <v>116.62206127788654</v>
      </c>
      <c r="F151" s="202">
        <f t="shared" si="52"/>
        <v>124.25144999870483</v>
      </c>
      <c r="G151" s="202">
        <f t="shared" si="52"/>
        <v>131.8808387195231</v>
      </c>
      <c r="H151" s="26">
        <f>-G106</f>
        <v>139.51022744034137</v>
      </c>
      <c r="I151" s="202">
        <f t="shared" ref="I151:L152" si="53">($M151-$H151)/5*(I$112-$H$112)+$H151</f>
        <v>149.84658400058814</v>
      </c>
      <c r="J151" s="202">
        <f t="shared" si="53"/>
        <v>160.18294056083494</v>
      </c>
      <c r="K151" s="202">
        <f t="shared" si="53"/>
        <v>170.51929712108171</v>
      </c>
      <c r="L151" s="202">
        <f t="shared" si="53"/>
        <v>180.85565368132848</v>
      </c>
      <c r="M151" s="26">
        <f>-H106</f>
        <v>191.19201024157528</v>
      </c>
      <c r="N151" s="202">
        <f t="shared" ref="N151:Q152" si="54">($R151-$M151)/5*(N$112-$M$112)+$M151</f>
        <v>204.08246940317429</v>
      </c>
      <c r="O151" s="202">
        <f t="shared" si="54"/>
        <v>216.9729285647733</v>
      </c>
      <c r="P151" s="202">
        <f t="shared" si="54"/>
        <v>229.86338772637231</v>
      </c>
      <c r="Q151" s="202">
        <f t="shared" si="54"/>
        <v>242.75384688797132</v>
      </c>
      <c r="R151" s="26">
        <f>-I106</f>
        <v>255.64430604957033</v>
      </c>
      <c r="S151" s="202">
        <f t="shared" ref="S151:V152" si="55">($W151-$R151)/5*(S$112-$R$112)+$R151</f>
        <v>268.78031264117124</v>
      </c>
      <c r="T151" s="202">
        <f t="shared" si="55"/>
        <v>281.91631923277214</v>
      </c>
      <c r="U151" s="202">
        <f t="shared" si="55"/>
        <v>295.05232582437304</v>
      </c>
      <c r="V151" s="202">
        <f t="shared" si="55"/>
        <v>308.18833241597395</v>
      </c>
      <c r="W151" s="26">
        <f>-J106</f>
        <v>321.32433900757485</v>
      </c>
      <c r="X151" s="202">
        <f t="shared" ref="X151:AA152" si="56">($AB151-$W151)/5*(X$112-$W$112)+$W151</f>
        <v>325.73502852626405</v>
      </c>
      <c r="Y151" s="202">
        <f t="shared" si="56"/>
        <v>330.14571804495324</v>
      </c>
      <c r="Z151" s="202">
        <f t="shared" si="56"/>
        <v>334.55640756364249</v>
      </c>
      <c r="AA151" s="202">
        <f t="shared" si="56"/>
        <v>338.96709708233169</v>
      </c>
      <c r="AB151" s="26">
        <f>-K106</f>
        <v>343.37778660102089</v>
      </c>
      <c r="AC151" s="202">
        <f t="shared" ref="AC151:AF152" si="57">($AG151-$AB151)/5*(AC$112-$AB$112)+$AB151</f>
        <v>348.71041616098751</v>
      </c>
      <c r="AD151" s="202">
        <f t="shared" si="57"/>
        <v>354.04304572095413</v>
      </c>
      <c r="AE151" s="202">
        <f t="shared" si="57"/>
        <v>359.37567528092075</v>
      </c>
      <c r="AF151" s="202">
        <f t="shared" si="57"/>
        <v>364.70830484088737</v>
      </c>
      <c r="AG151" s="26">
        <f>-L106</f>
        <v>370.04093440085398</v>
      </c>
      <c r="AH151" s="202">
        <f t="shared" ref="AH151:AK152" si="58">($AL151-$AG151)/5*(AH$112-$AG$112)+$AG151</f>
        <v>373.8804294316447</v>
      </c>
      <c r="AI151" s="202">
        <f t="shared" si="58"/>
        <v>377.71992446243542</v>
      </c>
      <c r="AJ151" s="202">
        <f t="shared" si="58"/>
        <v>381.55941949322607</v>
      </c>
      <c r="AK151" s="202">
        <f t="shared" si="58"/>
        <v>385.39891452401679</v>
      </c>
      <c r="AL151" s="26">
        <f>-M106</f>
        <v>389.2384095548075</v>
      </c>
      <c r="AM151" s="202">
        <f t="shared" ref="AM151:AO152" si="59">($AL151-$AG151)/5*(AM$112-$AG$112)+$AG151</f>
        <v>393.07790458559822</v>
      </c>
      <c r="AN151" s="202">
        <f t="shared" si="59"/>
        <v>396.91739961638893</v>
      </c>
      <c r="AO151" s="202">
        <f t="shared" si="59"/>
        <v>400.75689464717959</v>
      </c>
    </row>
    <row r="152" spans="1:41" x14ac:dyDescent="0.25">
      <c r="A152" s="4" t="s">
        <v>20</v>
      </c>
      <c r="B152" s="4" t="s">
        <v>197</v>
      </c>
      <c r="C152" s="26">
        <f>G54</f>
        <v>360.7</v>
      </c>
      <c r="D152" s="202">
        <f t="shared" si="52"/>
        <v>368.58</v>
      </c>
      <c r="E152" s="202">
        <f t="shared" si="52"/>
        <v>376.46</v>
      </c>
      <c r="F152" s="202">
        <f t="shared" si="52"/>
        <v>384.34000000000003</v>
      </c>
      <c r="G152" s="202">
        <f t="shared" si="52"/>
        <v>392.22</v>
      </c>
      <c r="H152" s="26">
        <f>H54</f>
        <v>400.1</v>
      </c>
      <c r="I152" s="202">
        <f t="shared" si="53"/>
        <v>415.3</v>
      </c>
      <c r="J152" s="202">
        <f t="shared" si="53"/>
        <v>430.5</v>
      </c>
      <c r="K152" s="202">
        <f t="shared" si="53"/>
        <v>445.70000000000005</v>
      </c>
      <c r="L152" s="202">
        <f t="shared" si="53"/>
        <v>460.90000000000003</v>
      </c>
      <c r="M152" s="26">
        <f>I54</f>
        <v>476.1</v>
      </c>
      <c r="N152" s="202">
        <f t="shared" si="54"/>
        <v>495.38</v>
      </c>
      <c r="O152" s="202">
        <f t="shared" si="54"/>
        <v>514.66</v>
      </c>
      <c r="P152" s="202">
        <f t="shared" si="54"/>
        <v>533.94000000000005</v>
      </c>
      <c r="Q152" s="202">
        <f t="shared" si="54"/>
        <v>553.22</v>
      </c>
      <c r="R152" s="26">
        <f>J54</f>
        <v>572.5</v>
      </c>
      <c r="S152" s="202">
        <f t="shared" si="55"/>
        <v>594.41999999999996</v>
      </c>
      <c r="T152" s="202">
        <f t="shared" si="55"/>
        <v>616.34</v>
      </c>
      <c r="U152" s="202">
        <f t="shared" si="55"/>
        <v>638.26</v>
      </c>
      <c r="V152" s="202">
        <f t="shared" si="55"/>
        <v>660.18000000000006</v>
      </c>
      <c r="W152" s="26">
        <f>K54</f>
        <v>682.1</v>
      </c>
      <c r="X152" s="202">
        <f t="shared" si="56"/>
        <v>714.38</v>
      </c>
      <c r="Y152" s="202">
        <f t="shared" si="56"/>
        <v>746.66</v>
      </c>
      <c r="Z152" s="202">
        <f t="shared" si="56"/>
        <v>778.94</v>
      </c>
      <c r="AA152" s="202">
        <f t="shared" si="56"/>
        <v>811.22</v>
      </c>
      <c r="AB152" s="26">
        <f>L54</f>
        <v>843.5</v>
      </c>
      <c r="AC152" s="202">
        <f t="shared" si="57"/>
        <v>885.04</v>
      </c>
      <c r="AD152" s="202">
        <f t="shared" si="57"/>
        <v>926.58</v>
      </c>
      <c r="AE152" s="202">
        <f t="shared" si="57"/>
        <v>968.12</v>
      </c>
      <c r="AF152" s="202">
        <f t="shared" si="57"/>
        <v>1009.6600000000001</v>
      </c>
      <c r="AG152" s="26">
        <f>M54</f>
        <v>1051.2</v>
      </c>
      <c r="AH152" s="202">
        <f t="shared" si="58"/>
        <v>1085.54</v>
      </c>
      <c r="AI152" s="202">
        <f t="shared" si="58"/>
        <v>1119.8800000000001</v>
      </c>
      <c r="AJ152" s="202">
        <f t="shared" si="58"/>
        <v>1154.22</v>
      </c>
      <c r="AK152" s="202">
        <f t="shared" si="58"/>
        <v>1188.5600000000002</v>
      </c>
      <c r="AL152" s="26">
        <f>N54</f>
        <v>1222.9000000000001</v>
      </c>
      <c r="AM152" s="202">
        <f t="shared" si="59"/>
        <v>1257.2400000000002</v>
      </c>
      <c r="AN152" s="202">
        <f t="shared" si="59"/>
        <v>1291.5800000000002</v>
      </c>
      <c r="AO152" s="202">
        <f t="shared" si="59"/>
        <v>1325.92</v>
      </c>
    </row>
    <row r="153" spans="1:41"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row>
    <row r="154" spans="1:41" x14ac:dyDescent="0.25">
      <c r="A154" s="3" t="s">
        <v>305</v>
      </c>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row>
    <row r="155" spans="1:41" x14ac:dyDescent="0.25">
      <c r="A155" s="4" t="s">
        <v>4</v>
      </c>
      <c r="B155" s="4" t="s">
        <v>3</v>
      </c>
      <c r="C155" s="4">
        <v>2012</v>
      </c>
      <c r="D155" s="4">
        <v>2013</v>
      </c>
      <c r="E155" s="4">
        <v>2014</v>
      </c>
      <c r="F155" s="4">
        <v>2015</v>
      </c>
      <c r="G155" s="4">
        <v>2016</v>
      </c>
      <c r="H155" s="4">
        <v>2017</v>
      </c>
      <c r="I155" s="4">
        <v>2018</v>
      </c>
      <c r="J155" s="4">
        <v>2019</v>
      </c>
      <c r="K155" s="4">
        <v>2020</v>
      </c>
      <c r="L155" s="4">
        <v>2021</v>
      </c>
      <c r="M155" s="4">
        <v>2022</v>
      </c>
      <c r="N155" s="4">
        <v>2023</v>
      </c>
      <c r="O155" s="4">
        <v>2024</v>
      </c>
      <c r="P155" s="4">
        <v>2025</v>
      </c>
      <c r="Q155" s="4">
        <v>2026</v>
      </c>
      <c r="R155" s="4">
        <v>2027</v>
      </c>
      <c r="S155" s="4">
        <v>2028</v>
      </c>
      <c r="T155" s="4">
        <v>2029</v>
      </c>
      <c r="U155" s="4">
        <v>2030</v>
      </c>
      <c r="V155" s="4">
        <v>2031</v>
      </c>
      <c r="W155" s="4">
        <v>2032</v>
      </c>
      <c r="X155" s="4">
        <v>2033</v>
      </c>
      <c r="Y155" s="4">
        <v>2034</v>
      </c>
      <c r="Z155" s="4">
        <v>2035</v>
      </c>
      <c r="AA155" s="4">
        <v>2036</v>
      </c>
      <c r="AB155" s="4">
        <v>2037</v>
      </c>
      <c r="AC155" s="4">
        <v>2038</v>
      </c>
      <c r="AD155" s="4">
        <v>2039</v>
      </c>
      <c r="AE155" s="4">
        <v>2040</v>
      </c>
      <c r="AF155" s="4">
        <v>2041</v>
      </c>
      <c r="AG155" s="4">
        <v>2042</v>
      </c>
      <c r="AH155" s="4">
        <v>2043</v>
      </c>
      <c r="AI155" s="4">
        <v>2044</v>
      </c>
      <c r="AJ155" s="4">
        <v>2045</v>
      </c>
      <c r="AK155" s="4">
        <v>2046</v>
      </c>
      <c r="AL155" s="4">
        <v>2047</v>
      </c>
      <c r="AM155" s="4">
        <v>2048</v>
      </c>
      <c r="AN155" s="4">
        <v>2049</v>
      </c>
      <c r="AO155" s="4">
        <v>2050</v>
      </c>
    </row>
    <row r="156" spans="1:41" x14ac:dyDescent="0.25">
      <c r="A156" s="4" t="s">
        <v>13</v>
      </c>
      <c r="B156" s="4" t="s">
        <v>9</v>
      </c>
      <c r="C156" s="165">
        <f t="shared" ref="C156:C195" si="60">IFERROR(C113/$C113,0)</f>
        <v>1</v>
      </c>
      <c r="D156" s="165">
        <f t="shared" ref="D156:AO163" si="61">IFERROR(D113/$C113,0)</f>
        <v>1.0142857142857142</v>
      </c>
      <c r="E156" s="165">
        <f t="shared" si="61"/>
        <v>1.0285714285714287</v>
      </c>
      <c r="F156" s="165">
        <f t="shared" si="61"/>
        <v>1.0428571428571429</v>
      </c>
      <c r="G156" s="165">
        <f t="shared" si="61"/>
        <v>1.0571428571428572</v>
      </c>
      <c r="H156" s="165">
        <f t="shared" si="61"/>
        <v>1.0714285714285714</v>
      </c>
      <c r="I156" s="165">
        <f t="shared" si="61"/>
        <v>1.1342857142857141</v>
      </c>
      <c r="J156" s="165">
        <f t="shared" si="61"/>
        <v>1.1971428571428571</v>
      </c>
      <c r="K156" s="165">
        <f t="shared" si="61"/>
        <v>1.26</v>
      </c>
      <c r="L156" s="165">
        <f t="shared" si="61"/>
        <v>1.3228571428571427</v>
      </c>
      <c r="M156" s="165">
        <f t="shared" si="61"/>
        <v>1.3857142857142857</v>
      </c>
      <c r="N156" s="165">
        <f t="shared" si="61"/>
        <v>1.4771428571428571</v>
      </c>
      <c r="O156" s="165">
        <f t="shared" si="61"/>
        <v>1.5685714285714287</v>
      </c>
      <c r="P156" s="165">
        <f t="shared" si="61"/>
        <v>1.6600000000000001</v>
      </c>
      <c r="Q156" s="165">
        <f t="shared" si="61"/>
        <v>1.7514285714285713</v>
      </c>
      <c r="R156" s="165">
        <f t="shared" si="61"/>
        <v>1.842857142857143</v>
      </c>
      <c r="S156" s="165">
        <f t="shared" si="61"/>
        <v>1.9657142857142857</v>
      </c>
      <c r="T156" s="165">
        <f t="shared" si="61"/>
        <v>2.0885714285714285</v>
      </c>
      <c r="U156" s="165">
        <f t="shared" si="61"/>
        <v>2.2114285714285713</v>
      </c>
      <c r="V156" s="165">
        <f t="shared" si="61"/>
        <v>2.3342857142857141</v>
      </c>
      <c r="W156" s="165">
        <f t="shared" si="61"/>
        <v>2.4571428571428569</v>
      </c>
      <c r="X156" s="165">
        <f t="shared" si="61"/>
        <v>2.5857142857142854</v>
      </c>
      <c r="Y156" s="165">
        <f t="shared" si="61"/>
        <v>2.7142857142857144</v>
      </c>
      <c r="Z156" s="165">
        <f t="shared" si="61"/>
        <v>2.8428571428571425</v>
      </c>
      <c r="AA156" s="165">
        <f t="shared" si="61"/>
        <v>2.9714285714285715</v>
      </c>
      <c r="AB156" s="165">
        <f t="shared" si="61"/>
        <v>3.1</v>
      </c>
      <c r="AC156" s="165">
        <f t="shared" si="61"/>
        <v>3.1942857142857144</v>
      </c>
      <c r="AD156" s="165">
        <f t="shared" si="61"/>
        <v>3.2885714285714287</v>
      </c>
      <c r="AE156" s="165">
        <f t="shared" si="61"/>
        <v>3.382857142857143</v>
      </c>
      <c r="AF156" s="165">
        <f t="shared" si="61"/>
        <v>3.4771428571428573</v>
      </c>
      <c r="AG156" s="165">
        <f t="shared" si="61"/>
        <v>3.5714285714285716</v>
      </c>
      <c r="AH156" s="165">
        <f t="shared" si="61"/>
        <v>3.6342857142857143</v>
      </c>
      <c r="AI156" s="165">
        <f t="shared" si="61"/>
        <v>3.6971428571428571</v>
      </c>
      <c r="AJ156" s="165">
        <f t="shared" si="61"/>
        <v>3.7600000000000002</v>
      </c>
      <c r="AK156" s="165">
        <f t="shared" si="61"/>
        <v>3.8228571428571425</v>
      </c>
      <c r="AL156" s="165">
        <f t="shared" si="61"/>
        <v>3.8857142857142857</v>
      </c>
      <c r="AM156" s="165">
        <f t="shared" si="61"/>
        <v>3.9485714285714288</v>
      </c>
      <c r="AN156" s="165">
        <f t="shared" si="61"/>
        <v>4.0114285714285716</v>
      </c>
      <c r="AO156" s="165">
        <f t="shared" si="61"/>
        <v>4.0742857142857138</v>
      </c>
    </row>
    <row r="157" spans="1:41" x14ac:dyDescent="0.25">
      <c r="A157" s="4" t="s">
        <v>14</v>
      </c>
      <c r="B157" s="4" t="s">
        <v>9</v>
      </c>
      <c r="C157" s="165">
        <f t="shared" si="60"/>
        <v>1</v>
      </c>
      <c r="D157" s="165">
        <f t="shared" ref="D157:R157" si="62">IFERROR(D114/$C114,0)</f>
        <v>0.99046284921668837</v>
      </c>
      <c r="E157" s="165">
        <f t="shared" si="62"/>
        <v>0.98092569843337685</v>
      </c>
      <c r="F157" s="165">
        <f t="shared" si="62"/>
        <v>0.97138854765006521</v>
      </c>
      <c r="G157" s="165">
        <f t="shared" si="62"/>
        <v>0.96185139686675358</v>
      </c>
      <c r="H157" s="165">
        <f t="shared" si="62"/>
        <v>0.95231424608344206</v>
      </c>
      <c r="I157" s="165">
        <f t="shared" si="62"/>
        <v>0.94284568107305244</v>
      </c>
      <c r="J157" s="165">
        <f t="shared" si="62"/>
        <v>0.93337711606266272</v>
      </c>
      <c r="K157" s="165">
        <f t="shared" si="62"/>
        <v>0.9239085510522731</v>
      </c>
      <c r="L157" s="165">
        <f t="shared" si="62"/>
        <v>0.91443998604188337</v>
      </c>
      <c r="M157" s="165">
        <f t="shared" si="62"/>
        <v>0.90497142103149375</v>
      </c>
      <c r="N157" s="165">
        <f t="shared" si="62"/>
        <v>0.91657297397451909</v>
      </c>
      <c r="O157" s="165">
        <f t="shared" si="62"/>
        <v>0.92817452691754443</v>
      </c>
      <c r="P157" s="165">
        <f t="shared" si="62"/>
        <v>0.93977607986056966</v>
      </c>
      <c r="Q157" s="165">
        <f t="shared" si="62"/>
        <v>0.951377632803595</v>
      </c>
      <c r="R157" s="165">
        <f t="shared" si="62"/>
        <v>0.96297918574662034</v>
      </c>
      <c r="S157" s="165">
        <f t="shared" si="61"/>
        <v>0.97649337830615546</v>
      </c>
      <c r="T157" s="165">
        <f t="shared" si="61"/>
        <v>0.99000757086569069</v>
      </c>
      <c r="U157" s="165">
        <f t="shared" si="61"/>
        <v>1.0035217634252258</v>
      </c>
      <c r="V157" s="165">
        <f t="shared" si="61"/>
        <v>1.017035955984761</v>
      </c>
      <c r="W157" s="165">
        <f t="shared" si="61"/>
        <v>1.0305501485442963</v>
      </c>
      <c r="X157" s="165">
        <f t="shared" si="61"/>
        <v>1.0463926631176919</v>
      </c>
      <c r="Y157" s="165">
        <f t="shared" si="61"/>
        <v>1.0622351776910872</v>
      </c>
      <c r="Z157" s="165">
        <f t="shared" si="61"/>
        <v>1.0780776922644828</v>
      </c>
      <c r="AA157" s="165">
        <f t="shared" si="61"/>
        <v>1.0939202068378782</v>
      </c>
      <c r="AB157" s="165">
        <f t="shared" si="61"/>
        <v>1.1097627214112737</v>
      </c>
      <c r="AC157" s="165">
        <f t="shared" si="61"/>
        <v>1.1283228845079749</v>
      </c>
      <c r="AD157" s="165">
        <f t="shared" si="61"/>
        <v>1.1468830476046763</v>
      </c>
      <c r="AE157" s="165">
        <f t="shared" si="61"/>
        <v>1.1654432107013775</v>
      </c>
      <c r="AF157" s="165">
        <f t="shared" si="61"/>
        <v>1.1840033737980786</v>
      </c>
      <c r="AG157" s="165">
        <f t="shared" si="61"/>
        <v>1.20256353689478</v>
      </c>
      <c r="AH157" s="165">
        <f t="shared" si="61"/>
        <v>1.2243579661577644</v>
      </c>
      <c r="AI157" s="165">
        <f t="shared" si="61"/>
        <v>1.2461523954207485</v>
      </c>
      <c r="AJ157" s="165">
        <f t="shared" si="61"/>
        <v>1.2679468246837331</v>
      </c>
      <c r="AK157" s="165">
        <f t="shared" si="61"/>
        <v>1.2897412539467172</v>
      </c>
      <c r="AL157" s="165">
        <f t="shared" si="61"/>
        <v>1.3115356832097016</v>
      </c>
      <c r="AM157" s="165">
        <f t="shared" si="61"/>
        <v>1.333330112472686</v>
      </c>
      <c r="AN157" s="165">
        <f t="shared" si="61"/>
        <v>1.3551245417356703</v>
      </c>
      <c r="AO157" s="165">
        <f t="shared" si="61"/>
        <v>1.3769189709986547</v>
      </c>
    </row>
    <row r="158" spans="1:41" x14ac:dyDescent="0.25">
      <c r="A158" s="4" t="s">
        <v>15</v>
      </c>
      <c r="B158" s="4" t="s">
        <v>9</v>
      </c>
      <c r="C158" s="165">
        <f t="shared" si="60"/>
        <v>1</v>
      </c>
      <c r="D158" s="165">
        <f t="shared" si="61"/>
        <v>1.1136261426191232</v>
      </c>
      <c r="E158" s="165">
        <f t="shared" si="61"/>
        <v>1.2272522852382466</v>
      </c>
      <c r="F158" s="165">
        <f t="shared" si="61"/>
        <v>1.3408784278573698</v>
      </c>
      <c r="G158" s="165">
        <f t="shared" si="61"/>
        <v>1.454504570476493</v>
      </c>
      <c r="H158" s="165">
        <f t="shared" si="61"/>
        <v>1.5681307130956161</v>
      </c>
      <c r="I158" s="165">
        <f t="shared" si="61"/>
        <v>1.7296537521770881</v>
      </c>
      <c r="J158" s="165">
        <f t="shared" si="61"/>
        <v>1.8911767912585602</v>
      </c>
      <c r="K158" s="165">
        <f t="shared" si="61"/>
        <v>2.0526998303400319</v>
      </c>
      <c r="L158" s="165">
        <f t="shared" si="61"/>
        <v>2.214222869421504</v>
      </c>
      <c r="M158" s="165">
        <f t="shared" si="61"/>
        <v>2.3757459085029762</v>
      </c>
      <c r="N158" s="165">
        <f t="shared" si="61"/>
        <v>2.5680994663391203</v>
      </c>
      <c r="O158" s="165">
        <f t="shared" si="61"/>
        <v>2.7604530241752641</v>
      </c>
      <c r="P158" s="165">
        <f t="shared" si="61"/>
        <v>2.9528065820114078</v>
      </c>
      <c r="Q158" s="165">
        <f t="shared" si="61"/>
        <v>3.1451601398475519</v>
      </c>
      <c r="R158" s="165">
        <f t="shared" si="61"/>
        <v>3.3375136976836957</v>
      </c>
      <c r="S158" s="165">
        <f t="shared" si="61"/>
        <v>3.5618434801179455</v>
      </c>
      <c r="T158" s="165">
        <f t="shared" si="61"/>
        <v>3.7861732625521953</v>
      </c>
      <c r="U158" s="165">
        <f t="shared" si="61"/>
        <v>4.0105030449864447</v>
      </c>
      <c r="V158" s="165">
        <f t="shared" si="61"/>
        <v>4.2348328274206954</v>
      </c>
      <c r="W158" s="165">
        <f t="shared" si="61"/>
        <v>4.4591626098549453</v>
      </c>
      <c r="X158" s="165">
        <f t="shared" si="61"/>
        <v>4.6741942700400276</v>
      </c>
      <c r="Y158" s="165">
        <f t="shared" si="61"/>
        <v>4.88922593022511</v>
      </c>
      <c r="Z158" s="165">
        <f t="shared" si="61"/>
        <v>5.1042575904101923</v>
      </c>
      <c r="AA158" s="165">
        <f t="shared" si="61"/>
        <v>5.3192892505952747</v>
      </c>
      <c r="AB158" s="165">
        <f t="shared" si="61"/>
        <v>5.534320910780357</v>
      </c>
      <c r="AC158" s="165">
        <f t="shared" si="61"/>
        <v>5.7126326805437424</v>
      </c>
      <c r="AD158" s="165">
        <f t="shared" si="61"/>
        <v>5.8909444503071278</v>
      </c>
      <c r="AE158" s="165">
        <f t="shared" si="61"/>
        <v>6.0692562200705131</v>
      </c>
      <c r="AF158" s="165">
        <f t="shared" si="61"/>
        <v>6.2475679898338985</v>
      </c>
      <c r="AG158" s="165">
        <f t="shared" si="61"/>
        <v>6.4258797595972839</v>
      </c>
      <c r="AH158" s="165">
        <f t="shared" si="61"/>
        <v>6.5599520785261651</v>
      </c>
      <c r="AI158" s="165">
        <f t="shared" si="61"/>
        <v>6.6940243974550455</v>
      </c>
      <c r="AJ158" s="165">
        <f t="shared" si="61"/>
        <v>6.8280967163839259</v>
      </c>
      <c r="AK158" s="165">
        <f t="shared" si="61"/>
        <v>6.9621690353128063</v>
      </c>
      <c r="AL158" s="165">
        <f t="shared" si="61"/>
        <v>7.0962413542416876</v>
      </c>
      <c r="AM158" s="165">
        <f t="shared" si="61"/>
        <v>7.2303136731705679</v>
      </c>
      <c r="AN158" s="165">
        <f t="shared" si="61"/>
        <v>7.3643859920994474</v>
      </c>
      <c r="AO158" s="165">
        <f t="shared" si="61"/>
        <v>7.4984583110283287</v>
      </c>
    </row>
    <row r="159" spans="1:41" x14ac:dyDescent="0.25">
      <c r="A159" s="4" t="s">
        <v>16</v>
      </c>
      <c r="B159" s="4" t="s">
        <v>9</v>
      </c>
      <c r="C159" s="165">
        <f t="shared" si="60"/>
        <v>1</v>
      </c>
      <c r="D159" s="165">
        <f t="shared" si="61"/>
        <v>1.0171934450555913</v>
      </c>
      <c r="E159" s="165">
        <f t="shared" si="61"/>
        <v>1.0343868901111826</v>
      </c>
      <c r="F159" s="165">
        <f t="shared" si="61"/>
        <v>1.0515803351667736</v>
      </c>
      <c r="G159" s="165">
        <f t="shared" si="61"/>
        <v>1.0687737802223649</v>
      </c>
      <c r="H159" s="165">
        <f t="shared" si="61"/>
        <v>1.0859672252779564</v>
      </c>
      <c r="I159" s="165">
        <f t="shared" si="61"/>
        <v>1.0960104087778606</v>
      </c>
      <c r="J159" s="165">
        <f t="shared" si="61"/>
        <v>1.106053592277765</v>
      </c>
      <c r="K159" s="165">
        <f t="shared" si="61"/>
        <v>1.1160967757776692</v>
      </c>
      <c r="L159" s="165">
        <f t="shared" si="61"/>
        <v>1.1261399592775734</v>
      </c>
      <c r="M159" s="165">
        <f t="shared" si="61"/>
        <v>1.1361831427774778</v>
      </c>
      <c r="N159" s="165">
        <f t="shared" si="61"/>
        <v>1.1421651275869076</v>
      </c>
      <c r="O159" s="165">
        <f t="shared" si="61"/>
        <v>1.1481471123963374</v>
      </c>
      <c r="P159" s="165">
        <f t="shared" si="61"/>
        <v>1.1541290972057674</v>
      </c>
      <c r="Q159" s="165">
        <f t="shared" si="61"/>
        <v>1.1601110820151972</v>
      </c>
      <c r="R159" s="165">
        <f t="shared" si="61"/>
        <v>1.166093066824627</v>
      </c>
      <c r="S159" s="165">
        <f t="shared" si="61"/>
        <v>1.1692275228493436</v>
      </c>
      <c r="T159" s="165">
        <f t="shared" si="61"/>
        <v>1.1723619788740602</v>
      </c>
      <c r="U159" s="165">
        <f t="shared" si="61"/>
        <v>1.1754964348987766</v>
      </c>
      <c r="V159" s="165">
        <f t="shared" si="61"/>
        <v>1.178630890923493</v>
      </c>
      <c r="W159" s="165">
        <f t="shared" si="61"/>
        <v>1.1817653469482097</v>
      </c>
      <c r="X159" s="165">
        <f t="shared" si="61"/>
        <v>1.1840824575161761</v>
      </c>
      <c r="Y159" s="165">
        <f t="shared" si="61"/>
        <v>1.1863995680841426</v>
      </c>
      <c r="Z159" s="165">
        <f t="shared" si="61"/>
        <v>1.1887166786521091</v>
      </c>
      <c r="AA159" s="165">
        <f t="shared" si="61"/>
        <v>1.1910337892200755</v>
      </c>
      <c r="AB159" s="165">
        <f t="shared" si="61"/>
        <v>1.193350899788042</v>
      </c>
      <c r="AC159" s="165">
        <f t="shared" si="61"/>
        <v>1.1956696485787159</v>
      </c>
      <c r="AD159" s="165">
        <f t="shared" si="61"/>
        <v>1.1979883973693897</v>
      </c>
      <c r="AE159" s="165">
        <f t="shared" si="61"/>
        <v>1.2003071461600636</v>
      </c>
      <c r="AF159" s="165">
        <f t="shared" si="61"/>
        <v>1.2026258949507371</v>
      </c>
      <c r="AG159" s="165">
        <f t="shared" si="61"/>
        <v>1.2049446437414111</v>
      </c>
      <c r="AH159" s="165">
        <f t="shared" si="61"/>
        <v>1.2051443957151247</v>
      </c>
      <c r="AI159" s="165">
        <f t="shared" si="61"/>
        <v>1.2053441476888385</v>
      </c>
      <c r="AJ159" s="165">
        <f t="shared" si="61"/>
        <v>1.2055438996625523</v>
      </c>
      <c r="AK159" s="165">
        <f t="shared" si="61"/>
        <v>1.2057436516362661</v>
      </c>
      <c r="AL159" s="165">
        <f t="shared" si="61"/>
        <v>1.2059434036099796</v>
      </c>
      <c r="AM159" s="165">
        <f t="shared" si="61"/>
        <v>1.2061431555836932</v>
      </c>
      <c r="AN159" s="165">
        <f t="shared" si="61"/>
        <v>1.206342907557407</v>
      </c>
      <c r="AO159" s="165">
        <f t="shared" si="61"/>
        <v>1.2065426595311208</v>
      </c>
    </row>
    <row r="160" spans="1:41" x14ac:dyDescent="0.25">
      <c r="A160" s="4" t="s">
        <v>17</v>
      </c>
      <c r="B160" s="4" t="s">
        <v>9</v>
      </c>
      <c r="C160" s="165">
        <f t="shared" si="60"/>
        <v>1</v>
      </c>
      <c r="D160" s="165">
        <f t="shared" si="61"/>
        <v>1.0350515463917527</v>
      </c>
      <c r="E160" s="165">
        <f t="shared" si="61"/>
        <v>1.0701030927835053</v>
      </c>
      <c r="F160" s="165">
        <f t="shared" si="61"/>
        <v>1.1051546391752578</v>
      </c>
      <c r="G160" s="165">
        <f t="shared" si="61"/>
        <v>1.1402061855670103</v>
      </c>
      <c r="H160" s="165">
        <f t="shared" si="61"/>
        <v>1.1752577319587629</v>
      </c>
      <c r="I160" s="165">
        <f t="shared" si="61"/>
        <v>1.202749140893471</v>
      </c>
      <c r="J160" s="165">
        <f t="shared" si="61"/>
        <v>1.2302405498281788</v>
      </c>
      <c r="K160" s="165">
        <f t="shared" si="61"/>
        <v>1.2577319587628866</v>
      </c>
      <c r="L160" s="165">
        <f t="shared" si="61"/>
        <v>1.2852233676975946</v>
      </c>
      <c r="M160" s="165">
        <f t="shared" si="61"/>
        <v>1.3127147766323024</v>
      </c>
      <c r="N160" s="165">
        <f t="shared" si="61"/>
        <v>1.3254295532646048</v>
      </c>
      <c r="O160" s="165">
        <f t="shared" si="61"/>
        <v>1.3381443298969071</v>
      </c>
      <c r="P160" s="165">
        <f t="shared" si="61"/>
        <v>1.3508591065292097</v>
      </c>
      <c r="Q160" s="165">
        <f t="shared" si="61"/>
        <v>1.3635738831615121</v>
      </c>
      <c r="R160" s="165">
        <f t="shared" si="61"/>
        <v>1.3762886597938144</v>
      </c>
      <c r="S160" s="165">
        <f t="shared" si="61"/>
        <v>1.3742268041237113</v>
      </c>
      <c r="T160" s="165">
        <f t="shared" si="61"/>
        <v>1.3721649484536083</v>
      </c>
      <c r="U160" s="165">
        <f t="shared" si="61"/>
        <v>1.3701030927835052</v>
      </c>
      <c r="V160" s="165">
        <f t="shared" si="61"/>
        <v>1.3680412371134021</v>
      </c>
      <c r="W160" s="165">
        <f t="shared" si="61"/>
        <v>1.365979381443299</v>
      </c>
      <c r="X160" s="165">
        <f t="shared" si="61"/>
        <v>1.3642611683848798</v>
      </c>
      <c r="Y160" s="165">
        <f t="shared" si="61"/>
        <v>1.3625429553264605</v>
      </c>
      <c r="Z160" s="165">
        <f t="shared" si="61"/>
        <v>1.3608247422680413</v>
      </c>
      <c r="AA160" s="165">
        <f t="shared" si="61"/>
        <v>1.359106529209622</v>
      </c>
      <c r="AB160" s="165">
        <f t="shared" si="61"/>
        <v>1.3573883161512028</v>
      </c>
      <c r="AC160" s="165">
        <f t="shared" si="61"/>
        <v>1.3103092783505157</v>
      </c>
      <c r="AD160" s="165">
        <f t="shared" si="61"/>
        <v>1.2632302405498281</v>
      </c>
      <c r="AE160" s="165">
        <f t="shared" si="61"/>
        <v>1.216151202749141</v>
      </c>
      <c r="AF160" s="165">
        <f t="shared" si="61"/>
        <v>1.1690721649484537</v>
      </c>
      <c r="AG160" s="165">
        <f t="shared" si="61"/>
        <v>1.1219931271477663</v>
      </c>
      <c r="AH160" s="165">
        <f t="shared" si="61"/>
        <v>1.0831615120274913</v>
      </c>
      <c r="AI160" s="165">
        <f t="shared" si="61"/>
        <v>1.0443298969072163</v>
      </c>
      <c r="AJ160" s="165">
        <f t="shared" si="61"/>
        <v>1.0054982817869416</v>
      </c>
      <c r="AK160" s="165">
        <f t="shared" si="61"/>
        <v>0.96666666666666667</v>
      </c>
      <c r="AL160" s="165">
        <f t="shared" si="61"/>
        <v>0.92783505154639168</v>
      </c>
      <c r="AM160" s="165">
        <f t="shared" si="61"/>
        <v>0.88900343642611668</v>
      </c>
      <c r="AN160" s="165">
        <f t="shared" si="61"/>
        <v>0.85017182130584179</v>
      </c>
      <c r="AO160" s="165">
        <f t="shared" si="61"/>
        <v>0.81134020618556679</v>
      </c>
    </row>
    <row r="161" spans="1:41" x14ac:dyDescent="0.25">
      <c r="A161" s="4" t="s">
        <v>18</v>
      </c>
      <c r="B161" s="4" t="s">
        <v>9</v>
      </c>
      <c r="C161" s="165">
        <f t="shared" si="60"/>
        <v>1</v>
      </c>
      <c r="D161" s="165">
        <f t="shared" si="61"/>
        <v>1.0122688417040666</v>
      </c>
      <c r="E161" s="165">
        <f t="shared" si="61"/>
        <v>1.0243799180788873</v>
      </c>
      <c r="F161" s="165">
        <f t="shared" si="61"/>
        <v>1.0364099210877882</v>
      </c>
      <c r="G161" s="165">
        <f t="shared" si="61"/>
        <v>1.0483787143031715</v>
      </c>
      <c r="H161" s="165">
        <f t="shared" si="61"/>
        <v>1.0602614249126261</v>
      </c>
      <c r="I161" s="165">
        <f t="shared" si="61"/>
        <v>1.0720359495555423</v>
      </c>
      <c r="J161" s="165">
        <f t="shared" si="61"/>
        <v>1.0836632134679862</v>
      </c>
      <c r="K161" s="165">
        <f t="shared" si="61"/>
        <v>1.095111547675663</v>
      </c>
      <c r="L161" s="165">
        <f t="shared" si="61"/>
        <v>1.1063738266593561</v>
      </c>
      <c r="M161" s="165">
        <f t="shared" si="61"/>
        <v>1.1174516338677802</v>
      </c>
      <c r="N161" s="165">
        <f t="shared" si="61"/>
        <v>1.1283323017112175</v>
      </c>
      <c r="O161" s="165">
        <f t="shared" si="61"/>
        <v>1.1390023708755923</v>
      </c>
      <c r="P161" s="165">
        <f t="shared" si="61"/>
        <v>1.1494483820468293</v>
      </c>
      <c r="Q161" s="165">
        <f t="shared" si="61"/>
        <v>1.1596592510839252</v>
      </c>
      <c r="R161" s="165">
        <f t="shared" si="61"/>
        <v>1.1696238938458769</v>
      </c>
      <c r="S161" s="165">
        <f t="shared" si="61"/>
        <v>1.1793248923968218</v>
      </c>
      <c r="T161" s="165">
        <f t="shared" si="61"/>
        <v>1.1887440370765403</v>
      </c>
      <c r="U161" s="165">
        <f t="shared" si="61"/>
        <v>1.1978670768465998</v>
      </c>
      <c r="V161" s="165">
        <f t="shared" si="61"/>
        <v>1.2066860944634263</v>
      </c>
      <c r="W161" s="165">
        <f t="shared" si="61"/>
        <v>1.2151931726834462</v>
      </c>
      <c r="X161" s="165">
        <f t="shared" si="61"/>
        <v>1.2233756439169412</v>
      </c>
      <c r="Y161" s="165">
        <f t="shared" si="61"/>
        <v>1.2312168819524067</v>
      </c>
      <c r="Z161" s="165">
        <f t="shared" si="61"/>
        <v>1.2387081778219113</v>
      </c>
      <c r="AA161" s="165">
        <f t="shared" si="61"/>
        <v>1.2458431977305962</v>
      </c>
      <c r="AB161" s="165">
        <f t="shared" si="61"/>
        <v>1.2526243168515334</v>
      </c>
      <c r="AC161" s="165">
        <f t="shared" si="61"/>
        <v>1.2590649944987984</v>
      </c>
      <c r="AD161" s="165">
        <f t="shared" si="61"/>
        <v>1.265184232056968</v>
      </c>
      <c r="AE161" s="165">
        <f t="shared" si="61"/>
        <v>1.2709994474619049</v>
      </c>
      <c r="AF161" s="165">
        <f t="shared" si="61"/>
        <v>1.2765130158866809</v>
      </c>
      <c r="AG161" s="165">
        <f t="shared" si="61"/>
        <v>1.2817273125043682</v>
      </c>
      <c r="AH161" s="165">
        <f t="shared" si="61"/>
        <v>1.2866494628341834</v>
      </c>
      <c r="AI161" s="165">
        <f t="shared" si="61"/>
        <v>1.2912897592927721</v>
      </c>
      <c r="AJ161" s="165">
        <f t="shared" si="61"/>
        <v>1.2956537439506361</v>
      </c>
      <c r="AK161" s="165">
        <f t="shared" si="61"/>
        <v>1.2997477506026345</v>
      </c>
      <c r="AL161" s="165">
        <f t="shared" si="61"/>
        <v>1.3035725709731245</v>
      </c>
      <c r="AM161" s="165">
        <f t="shared" si="61"/>
        <v>1.3071321636838933</v>
      </c>
      <c r="AN161" s="165">
        <f t="shared" si="61"/>
        <v>1.3104249452862258</v>
      </c>
      <c r="AO161" s="165">
        <f t="shared" si="61"/>
        <v>1.3134532909531942</v>
      </c>
    </row>
    <row r="162" spans="1:41" x14ac:dyDescent="0.25">
      <c r="A162" s="4" t="s">
        <v>19</v>
      </c>
      <c r="B162" s="4" t="s">
        <v>9</v>
      </c>
      <c r="C162" s="165">
        <f t="shared" si="60"/>
        <v>1</v>
      </c>
      <c r="D162" s="165">
        <f t="shared" si="61"/>
        <v>1.0779299124181076</v>
      </c>
      <c r="E162" s="165">
        <f t="shared" si="61"/>
        <v>1.1558598248362155</v>
      </c>
      <c r="F162" s="165">
        <f t="shared" si="61"/>
        <v>1.2337897372543232</v>
      </c>
      <c r="G162" s="165">
        <f t="shared" si="61"/>
        <v>1.3117196496724308</v>
      </c>
      <c r="H162" s="165">
        <f t="shared" si="61"/>
        <v>1.3896495620905387</v>
      </c>
      <c r="I162" s="165">
        <f t="shared" si="61"/>
        <v>1.4979368750235471</v>
      </c>
      <c r="J162" s="165">
        <f t="shared" si="61"/>
        <v>1.6062241879565557</v>
      </c>
      <c r="K162" s="165">
        <f t="shared" si="61"/>
        <v>1.7145115008895642</v>
      </c>
      <c r="L162" s="165">
        <f t="shared" si="61"/>
        <v>1.8227988138225724</v>
      </c>
      <c r="M162" s="165">
        <f t="shared" si="61"/>
        <v>1.931086126755581</v>
      </c>
      <c r="N162" s="165">
        <f t="shared" si="61"/>
        <v>2.0391736180703104</v>
      </c>
      <c r="O162" s="165">
        <f t="shared" si="61"/>
        <v>2.14726110938504</v>
      </c>
      <c r="P162" s="165">
        <f t="shared" si="61"/>
        <v>2.2553486006997701</v>
      </c>
      <c r="Q162" s="165">
        <f t="shared" si="61"/>
        <v>2.3634360920144997</v>
      </c>
      <c r="R162" s="165">
        <f t="shared" si="61"/>
        <v>2.4715235833292288</v>
      </c>
      <c r="S162" s="165">
        <f t="shared" si="61"/>
        <v>2.6085007692130593</v>
      </c>
      <c r="T162" s="165">
        <f t="shared" si="61"/>
        <v>2.7454779550968889</v>
      </c>
      <c r="U162" s="165">
        <f t="shared" si="61"/>
        <v>2.8824551409807193</v>
      </c>
      <c r="V162" s="165">
        <f t="shared" si="61"/>
        <v>3.0194323268645489</v>
      </c>
      <c r="W162" s="165">
        <f t="shared" si="61"/>
        <v>3.1564095127483793</v>
      </c>
      <c r="X162" s="165">
        <f t="shared" si="61"/>
        <v>3.2714426424977212</v>
      </c>
      <c r="Y162" s="165">
        <f t="shared" si="61"/>
        <v>3.3864757722470631</v>
      </c>
      <c r="Z162" s="165">
        <f t="shared" si="61"/>
        <v>3.501508901996405</v>
      </c>
      <c r="AA162" s="165">
        <f t="shared" si="61"/>
        <v>3.6165420317457468</v>
      </c>
      <c r="AB162" s="165">
        <f t="shared" si="61"/>
        <v>3.7315751614950887</v>
      </c>
      <c r="AC162" s="165">
        <f t="shared" si="61"/>
        <v>3.8675509469768516</v>
      </c>
      <c r="AD162" s="165">
        <f t="shared" si="61"/>
        <v>4.0035267324586146</v>
      </c>
      <c r="AE162" s="165">
        <f t="shared" si="61"/>
        <v>4.1395025179403762</v>
      </c>
      <c r="AF162" s="165">
        <f t="shared" si="61"/>
        <v>4.2754783034221395</v>
      </c>
      <c r="AG162" s="165">
        <f t="shared" si="61"/>
        <v>4.411454088903902</v>
      </c>
      <c r="AH162" s="165">
        <f t="shared" si="61"/>
        <v>4.4987598471372756</v>
      </c>
      <c r="AI162" s="165">
        <f t="shared" si="61"/>
        <v>4.5860656053706474</v>
      </c>
      <c r="AJ162" s="165">
        <f t="shared" si="61"/>
        <v>4.6733713636040211</v>
      </c>
      <c r="AK162" s="165">
        <f t="shared" si="61"/>
        <v>4.7606771218373929</v>
      </c>
      <c r="AL162" s="165">
        <f t="shared" si="61"/>
        <v>4.8479828800707665</v>
      </c>
      <c r="AM162" s="165">
        <f t="shared" si="61"/>
        <v>4.9352886383041383</v>
      </c>
      <c r="AN162" s="165">
        <f t="shared" si="61"/>
        <v>5.0225943965375119</v>
      </c>
      <c r="AO162" s="165">
        <f t="shared" si="61"/>
        <v>5.1099001547708847</v>
      </c>
    </row>
    <row r="163" spans="1:41" x14ac:dyDescent="0.25">
      <c r="A163" s="4" t="s">
        <v>20</v>
      </c>
      <c r="B163" s="4" t="s">
        <v>9</v>
      </c>
      <c r="C163" s="165">
        <f t="shared" si="60"/>
        <v>1</v>
      </c>
      <c r="D163" s="165">
        <f t="shared" si="61"/>
        <v>1.0276910764305722</v>
      </c>
      <c r="E163" s="165">
        <f t="shared" si="61"/>
        <v>1.0553821528611445</v>
      </c>
      <c r="F163" s="165">
        <f t="shared" si="61"/>
        <v>1.0830732292917167</v>
      </c>
      <c r="G163" s="165">
        <f t="shared" si="61"/>
        <v>1.1107643057222889</v>
      </c>
      <c r="H163" s="165">
        <f t="shared" ref="D163:AO169" si="63">IFERROR(H120/$C120,0)</f>
        <v>1.1384553821528611</v>
      </c>
      <c r="I163" s="165">
        <f t="shared" si="63"/>
        <v>1.1888755502200881</v>
      </c>
      <c r="J163" s="165">
        <f t="shared" si="63"/>
        <v>1.2392957182873148</v>
      </c>
      <c r="K163" s="165">
        <f t="shared" si="63"/>
        <v>1.2897158863545419</v>
      </c>
      <c r="L163" s="165">
        <f t="shared" si="63"/>
        <v>1.3401360544217686</v>
      </c>
      <c r="M163" s="165">
        <f t="shared" si="63"/>
        <v>1.3905562224889956</v>
      </c>
      <c r="N163" s="165">
        <f t="shared" si="63"/>
        <v>1.4555422168867547</v>
      </c>
      <c r="O163" s="165">
        <f t="shared" si="63"/>
        <v>1.5205282112845138</v>
      </c>
      <c r="P163" s="165">
        <f t="shared" si="63"/>
        <v>1.5855142056822731</v>
      </c>
      <c r="Q163" s="165">
        <f t="shared" si="63"/>
        <v>1.650500200080032</v>
      </c>
      <c r="R163" s="165">
        <f t="shared" si="63"/>
        <v>1.715486194477791</v>
      </c>
      <c r="S163" s="165">
        <f t="shared" si="63"/>
        <v>1.7919167667066827</v>
      </c>
      <c r="T163" s="165">
        <f t="shared" si="63"/>
        <v>1.8683473389355743</v>
      </c>
      <c r="U163" s="165">
        <f t="shared" si="63"/>
        <v>1.9447779111644656</v>
      </c>
      <c r="V163" s="165">
        <f t="shared" si="63"/>
        <v>2.0212084833933575</v>
      </c>
      <c r="W163" s="165">
        <f t="shared" si="63"/>
        <v>2.0976390556222491</v>
      </c>
      <c r="X163" s="165">
        <f t="shared" si="63"/>
        <v>2.2104041616646657</v>
      </c>
      <c r="Y163" s="165">
        <f t="shared" si="63"/>
        <v>2.3231692677070832</v>
      </c>
      <c r="Z163" s="165">
        <f t="shared" si="63"/>
        <v>2.4359343737494998</v>
      </c>
      <c r="AA163" s="165">
        <f t="shared" si="63"/>
        <v>2.5486994797919169</v>
      </c>
      <c r="AB163" s="165">
        <f t="shared" si="63"/>
        <v>2.661464585834334</v>
      </c>
      <c r="AC163" s="165">
        <f t="shared" si="63"/>
        <v>2.8096838735494196</v>
      </c>
      <c r="AD163" s="165">
        <f t="shared" si="63"/>
        <v>2.9579031612645057</v>
      </c>
      <c r="AE163" s="165">
        <f t="shared" si="63"/>
        <v>3.1061224489795918</v>
      </c>
      <c r="AF163" s="165">
        <f t="shared" si="63"/>
        <v>3.2543417366946779</v>
      </c>
      <c r="AG163" s="165">
        <f t="shared" si="63"/>
        <v>3.4025610244097635</v>
      </c>
      <c r="AH163" s="165">
        <f t="shared" si="63"/>
        <v>3.5342136854741892</v>
      </c>
      <c r="AI163" s="165">
        <f t="shared" si="63"/>
        <v>3.665866346538615</v>
      </c>
      <c r="AJ163" s="165">
        <f t="shared" si="63"/>
        <v>3.7975190076030412</v>
      </c>
      <c r="AK163" s="165">
        <f t="shared" si="63"/>
        <v>3.9291716686674669</v>
      </c>
      <c r="AL163" s="165">
        <f t="shared" si="63"/>
        <v>4.0608243297318927</v>
      </c>
      <c r="AM163" s="165">
        <f t="shared" si="63"/>
        <v>4.192476990796318</v>
      </c>
      <c r="AN163" s="165">
        <f t="shared" si="63"/>
        <v>4.3241296518607442</v>
      </c>
      <c r="AO163" s="165">
        <f t="shared" si="63"/>
        <v>4.4557823129251704</v>
      </c>
    </row>
    <row r="164" spans="1:41" x14ac:dyDescent="0.25">
      <c r="A164" s="4" t="s">
        <v>13</v>
      </c>
      <c r="B164" s="4" t="s">
        <v>66</v>
      </c>
      <c r="C164" s="165">
        <f t="shared" si="60"/>
        <v>1</v>
      </c>
      <c r="D164" s="165">
        <f t="shared" si="63"/>
        <v>1.0145658263305322</v>
      </c>
      <c r="E164" s="165">
        <f t="shared" si="63"/>
        <v>1.0291316526610645</v>
      </c>
      <c r="F164" s="165">
        <f t="shared" si="63"/>
        <v>1.0436974789915967</v>
      </c>
      <c r="G164" s="165">
        <f t="shared" si="63"/>
        <v>1.0582633053221289</v>
      </c>
      <c r="H164" s="165">
        <f t="shared" si="63"/>
        <v>1.0728291316526612</v>
      </c>
      <c r="I164" s="165">
        <f t="shared" si="63"/>
        <v>1.1361344537815128</v>
      </c>
      <c r="J164" s="165">
        <f t="shared" si="63"/>
        <v>1.1994397759103643</v>
      </c>
      <c r="K164" s="165">
        <f t="shared" si="63"/>
        <v>1.2627450980392159</v>
      </c>
      <c r="L164" s="165">
        <f t="shared" si="63"/>
        <v>1.3260504201680674</v>
      </c>
      <c r="M164" s="165">
        <f t="shared" si="63"/>
        <v>1.3893557422969189</v>
      </c>
      <c r="N164" s="165">
        <f t="shared" si="63"/>
        <v>1.481045751633987</v>
      </c>
      <c r="O164" s="165">
        <f t="shared" si="63"/>
        <v>1.5727357609710551</v>
      </c>
      <c r="P164" s="165">
        <f t="shared" si="63"/>
        <v>1.6644257703081233</v>
      </c>
      <c r="Q164" s="165">
        <f t="shared" si="63"/>
        <v>1.7561157796451916</v>
      </c>
      <c r="R164" s="165">
        <f t="shared" si="63"/>
        <v>1.8478057889822597</v>
      </c>
      <c r="S164" s="165">
        <f t="shared" si="63"/>
        <v>1.969467787114846</v>
      </c>
      <c r="T164" s="165">
        <f t="shared" si="63"/>
        <v>2.0911297852474324</v>
      </c>
      <c r="U164" s="165">
        <f t="shared" si="63"/>
        <v>2.2127917833800188</v>
      </c>
      <c r="V164" s="165">
        <f t="shared" si="63"/>
        <v>2.3344537815126052</v>
      </c>
      <c r="W164" s="165">
        <f t="shared" si="63"/>
        <v>2.4561157796451916</v>
      </c>
      <c r="X164" s="165">
        <f t="shared" si="63"/>
        <v>2.5859943977591042</v>
      </c>
      <c r="Y164" s="165">
        <f t="shared" si="63"/>
        <v>2.715873015873016</v>
      </c>
      <c r="Z164" s="165">
        <f t="shared" si="63"/>
        <v>2.8457516339869287</v>
      </c>
      <c r="AA164" s="165">
        <f t="shared" si="63"/>
        <v>2.9756302521008404</v>
      </c>
      <c r="AB164" s="165">
        <f t="shared" si="63"/>
        <v>3.1055088702147531</v>
      </c>
      <c r="AC164" s="165">
        <f t="shared" si="63"/>
        <v>3.2013071895424838</v>
      </c>
      <c r="AD164" s="165">
        <f t="shared" si="63"/>
        <v>3.297105508870215</v>
      </c>
      <c r="AE164" s="165">
        <f t="shared" si="63"/>
        <v>3.3929038281979458</v>
      </c>
      <c r="AF164" s="165">
        <f t="shared" si="63"/>
        <v>3.488702147525677</v>
      </c>
      <c r="AG164" s="165">
        <f t="shared" si="63"/>
        <v>3.5845004668534082</v>
      </c>
      <c r="AH164" s="165">
        <f t="shared" si="63"/>
        <v>3.645845004668534</v>
      </c>
      <c r="AI164" s="165">
        <f t="shared" si="63"/>
        <v>3.7071895424836598</v>
      </c>
      <c r="AJ164" s="165">
        <f t="shared" si="63"/>
        <v>3.7685340802987866</v>
      </c>
      <c r="AK164" s="165">
        <f t="shared" si="63"/>
        <v>3.8298786181139124</v>
      </c>
      <c r="AL164" s="165">
        <f t="shared" si="63"/>
        <v>3.8912231559290387</v>
      </c>
      <c r="AM164" s="165">
        <f t="shared" si="63"/>
        <v>3.9525676937441645</v>
      </c>
      <c r="AN164" s="165">
        <f t="shared" si="63"/>
        <v>4.0139122315592903</v>
      </c>
      <c r="AO164" s="165">
        <f t="shared" si="63"/>
        <v>4.0752567693744171</v>
      </c>
    </row>
    <row r="165" spans="1:41" x14ac:dyDescent="0.25">
      <c r="A165" s="4" t="s">
        <v>14</v>
      </c>
      <c r="B165" s="4" t="s">
        <v>66</v>
      </c>
      <c r="C165" s="165">
        <f t="shared" si="60"/>
        <v>1</v>
      </c>
      <c r="D165" s="165">
        <f t="shared" si="63"/>
        <v>0.99046284921668837</v>
      </c>
      <c r="E165" s="165">
        <f t="shared" si="63"/>
        <v>0.98092569843337685</v>
      </c>
      <c r="F165" s="165">
        <f t="shared" si="63"/>
        <v>0.97138854765006521</v>
      </c>
      <c r="G165" s="165">
        <f t="shared" si="63"/>
        <v>0.96185139686675358</v>
      </c>
      <c r="H165" s="165">
        <f t="shared" si="63"/>
        <v>0.95231424608344206</v>
      </c>
      <c r="I165" s="165">
        <f t="shared" si="63"/>
        <v>0.94284568107305244</v>
      </c>
      <c r="J165" s="165">
        <f t="shared" si="63"/>
        <v>0.93337711606266272</v>
      </c>
      <c r="K165" s="165">
        <f t="shared" si="63"/>
        <v>0.9239085510522731</v>
      </c>
      <c r="L165" s="165">
        <f t="shared" si="63"/>
        <v>0.91443998604188337</v>
      </c>
      <c r="M165" s="165">
        <f t="shared" si="63"/>
        <v>0.90497142103149375</v>
      </c>
      <c r="N165" s="165">
        <f t="shared" si="63"/>
        <v>0.91657297397451909</v>
      </c>
      <c r="O165" s="165">
        <f t="shared" si="63"/>
        <v>0.92817452691754443</v>
      </c>
      <c r="P165" s="165">
        <f t="shared" si="63"/>
        <v>0.93977607986056966</v>
      </c>
      <c r="Q165" s="165">
        <f t="shared" si="63"/>
        <v>0.951377632803595</v>
      </c>
      <c r="R165" s="165">
        <f t="shared" si="63"/>
        <v>0.96297918574662034</v>
      </c>
      <c r="S165" s="165">
        <f t="shared" si="63"/>
        <v>0.97649337830615546</v>
      </c>
      <c r="T165" s="165">
        <f t="shared" si="63"/>
        <v>0.99000757086569069</v>
      </c>
      <c r="U165" s="165">
        <f t="shared" si="63"/>
        <v>1.0035217634252258</v>
      </c>
      <c r="V165" s="165">
        <f t="shared" si="63"/>
        <v>1.017035955984761</v>
      </c>
      <c r="W165" s="165">
        <f t="shared" si="63"/>
        <v>1.0305501485442963</v>
      </c>
      <c r="X165" s="165">
        <f t="shared" si="63"/>
        <v>1.0463926631176919</v>
      </c>
      <c r="Y165" s="165">
        <f t="shared" si="63"/>
        <v>1.0622351776910872</v>
      </c>
      <c r="Z165" s="165">
        <f t="shared" si="63"/>
        <v>1.0780776922644828</v>
      </c>
      <c r="AA165" s="165">
        <f t="shared" si="63"/>
        <v>1.0939202068378782</v>
      </c>
      <c r="AB165" s="165">
        <f t="shared" si="63"/>
        <v>1.1097627214112737</v>
      </c>
      <c r="AC165" s="165">
        <f t="shared" si="63"/>
        <v>1.1283228845079749</v>
      </c>
      <c r="AD165" s="165">
        <f t="shared" si="63"/>
        <v>1.1468830476046763</v>
      </c>
      <c r="AE165" s="165">
        <f t="shared" si="63"/>
        <v>1.1654432107013775</v>
      </c>
      <c r="AF165" s="165">
        <f t="shared" si="63"/>
        <v>1.1840033737980786</v>
      </c>
      <c r="AG165" s="165">
        <f t="shared" si="63"/>
        <v>1.20256353689478</v>
      </c>
      <c r="AH165" s="165">
        <f t="shared" si="63"/>
        <v>1.2243579661577644</v>
      </c>
      <c r="AI165" s="165">
        <f t="shared" si="63"/>
        <v>1.2461523954207485</v>
      </c>
      <c r="AJ165" s="165">
        <f t="shared" si="63"/>
        <v>1.2679468246837331</v>
      </c>
      <c r="AK165" s="165">
        <f t="shared" si="63"/>
        <v>1.2897412539467172</v>
      </c>
      <c r="AL165" s="165">
        <f t="shared" si="63"/>
        <v>1.3115356832097016</v>
      </c>
      <c r="AM165" s="165">
        <f t="shared" si="63"/>
        <v>1.333330112472686</v>
      </c>
      <c r="AN165" s="165">
        <f t="shared" si="63"/>
        <v>1.3551245417356703</v>
      </c>
      <c r="AO165" s="165">
        <f t="shared" si="63"/>
        <v>1.3769189709986547</v>
      </c>
    </row>
    <row r="166" spans="1:41" x14ac:dyDescent="0.25">
      <c r="A166" s="4" t="s">
        <v>15</v>
      </c>
      <c r="B166" s="4" t="s">
        <v>66</v>
      </c>
      <c r="C166" s="165">
        <f t="shared" si="60"/>
        <v>1</v>
      </c>
      <c r="D166" s="165">
        <f t="shared" si="63"/>
        <v>1.1136261426191232</v>
      </c>
      <c r="E166" s="165">
        <f t="shared" si="63"/>
        <v>1.2272522852382466</v>
      </c>
      <c r="F166" s="165">
        <f t="shared" si="63"/>
        <v>1.3408784278573698</v>
      </c>
      <c r="G166" s="165">
        <f t="shared" si="63"/>
        <v>1.454504570476493</v>
      </c>
      <c r="H166" s="165">
        <f t="shared" si="63"/>
        <v>1.5681307130956161</v>
      </c>
      <c r="I166" s="165">
        <f t="shared" si="63"/>
        <v>1.7296537521770883</v>
      </c>
      <c r="J166" s="165">
        <f t="shared" si="63"/>
        <v>1.89117679125856</v>
      </c>
      <c r="K166" s="165">
        <f t="shared" si="63"/>
        <v>2.0526998303400319</v>
      </c>
      <c r="L166" s="165">
        <f t="shared" si="63"/>
        <v>2.214222869421504</v>
      </c>
      <c r="M166" s="165">
        <f t="shared" si="63"/>
        <v>2.3757459085029762</v>
      </c>
      <c r="N166" s="165">
        <f t="shared" si="63"/>
        <v>2.5680994663391199</v>
      </c>
      <c r="O166" s="165">
        <f t="shared" si="63"/>
        <v>2.7604530241752641</v>
      </c>
      <c r="P166" s="165">
        <f t="shared" si="63"/>
        <v>2.9528065820114073</v>
      </c>
      <c r="Q166" s="165">
        <f t="shared" si="63"/>
        <v>3.1451601398475515</v>
      </c>
      <c r="R166" s="165">
        <f t="shared" si="63"/>
        <v>3.3375136976836952</v>
      </c>
      <c r="S166" s="165">
        <f t="shared" si="63"/>
        <v>3.561843480117945</v>
      </c>
      <c r="T166" s="165">
        <f t="shared" si="63"/>
        <v>3.7861732625521949</v>
      </c>
      <c r="U166" s="165">
        <f t="shared" si="63"/>
        <v>4.0105030449864447</v>
      </c>
      <c r="V166" s="165">
        <f t="shared" si="63"/>
        <v>4.2348328274206946</v>
      </c>
      <c r="W166" s="165">
        <f t="shared" si="63"/>
        <v>4.4591626098549444</v>
      </c>
      <c r="X166" s="165">
        <f t="shared" si="63"/>
        <v>4.6741942700400267</v>
      </c>
      <c r="Y166" s="165">
        <f t="shared" si="63"/>
        <v>4.8892259302251091</v>
      </c>
      <c r="Z166" s="165">
        <f t="shared" si="63"/>
        <v>5.1042575904101914</v>
      </c>
      <c r="AA166" s="165">
        <f t="shared" si="63"/>
        <v>5.3192892505952747</v>
      </c>
      <c r="AB166" s="165">
        <f t="shared" si="63"/>
        <v>5.5343209107803562</v>
      </c>
      <c r="AC166" s="165">
        <f t="shared" si="63"/>
        <v>5.7126326805437424</v>
      </c>
      <c r="AD166" s="165">
        <f t="shared" si="63"/>
        <v>5.8909444503071278</v>
      </c>
      <c r="AE166" s="165">
        <f t="shared" si="63"/>
        <v>6.069256220070514</v>
      </c>
      <c r="AF166" s="165">
        <f t="shared" si="63"/>
        <v>6.2475679898338985</v>
      </c>
      <c r="AG166" s="165">
        <f t="shared" si="63"/>
        <v>6.4258797595972839</v>
      </c>
      <c r="AH166" s="165">
        <f t="shared" si="63"/>
        <v>6.5599520785261651</v>
      </c>
      <c r="AI166" s="165">
        <f t="shared" si="63"/>
        <v>6.6940243974550455</v>
      </c>
      <c r="AJ166" s="165">
        <f t="shared" si="63"/>
        <v>6.8280967163839259</v>
      </c>
      <c r="AK166" s="165">
        <f t="shared" si="63"/>
        <v>6.9621690353128063</v>
      </c>
      <c r="AL166" s="165">
        <f t="shared" si="63"/>
        <v>7.0962413542416867</v>
      </c>
      <c r="AM166" s="165">
        <f t="shared" si="63"/>
        <v>7.2303136731705671</v>
      </c>
      <c r="AN166" s="165">
        <f t="shared" si="63"/>
        <v>7.3643859920994483</v>
      </c>
      <c r="AO166" s="165">
        <f t="shared" si="63"/>
        <v>7.4984583110283287</v>
      </c>
    </row>
    <row r="167" spans="1:41" x14ac:dyDescent="0.25">
      <c r="A167" s="4" t="s">
        <v>16</v>
      </c>
      <c r="B167" s="4" t="s">
        <v>66</v>
      </c>
      <c r="C167" s="165">
        <f t="shared" si="60"/>
        <v>1</v>
      </c>
      <c r="D167" s="165">
        <f t="shared" si="63"/>
        <v>1.021391245177786</v>
      </c>
      <c r="E167" s="165">
        <f t="shared" si="63"/>
        <v>1.0427824903555722</v>
      </c>
      <c r="F167" s="165">
        <f t="shared" si="63"/>
        <v>1.0641737355333585</v>
      </c>
      <c r="G167" s="165">
        <f t="shared" si="63"/>
        <v>1.0855649807111445</v>
      </c>
      <c r="H167" s="165">
        <f t="shared" si="63"/>
        <v>1.1069562258889307</v>
      </c>
      <c r="I167" s="165">
        <f t="shared" si="63"/>
        <v>1.1185559630017685</v>
      </c>
      <c r="J167" s="165">
        <f t="shared" si="63"/>
        <v>1.1301557001146063</v>
      </c>
      <c r="K167" s="165">
        <f t="shared" si="63"/>
        <v>1.1417554372274441</v>
      </c>
      <c r="L167" s="165">
        <f t="shared" si="63"/>
        <v>1.1533551743402819</v>
      </c>
      <c r="M167" s="165">
        <f t="shared" si="63"/>
        <v>1.1649549114531197</v>
      </c>
      <c r="N167" s="165">
        <f t="shared" si="63"/>
        <v>1.1705958313402303</v>
      </c>
      <c r="O167" s="165">
        <f t="shared" si="63"/>
        <v>1.1762367512273413</v>
      </c>
      <c r="P167" s="165">
        <f t="shared" si="63"/>
        <v>1.1818776711144521</v>
      </c>
      <c r="Q167" s="165">
        <f t="shared" si="63"/>
        <v>1.1875185910015629</v>
      </c>
      <c r="R167" s="165">
        <f t="shared" si="63"/>
        <v>1.1931595108886737</v>
      </c>
      <c r="S167" s="165">
        <f t="shared" si="63"/>
        <v>1.1946632276933002</v>
      </c>
      <c r="T167" s="165">
        <f t="shared" si="63"/>
        <v>1.196166944497927</v>
      </c>
      <c r="U167" s="165">
        <f t="shared" si="63"/>
        <v>1.1976706613025538</v>
      </c>
      <c r="V167" s="165">
        <f t="shared" si="63"/>
        <v>1.1991743781071806</v>
      </c>
      <c r="W167" s="165">
        <f t="shared" si="63"/>
        <v>1.2006780949118072</v>
      </c>
      <c r="X167" s="165">
        <f t="shared" si="63"/>
        <v>1.2010859025898748</v>
      </c>
      <c r="Y167" s="165">
        <f t="shared" si="63"/>
        <v>1.2014937102679424</v>
      </c>
      <c r="Z167" s="165">
        <f t="shared" si="63"/>
        <v>1.20190151794601</v>
      </c>
      <c r="AA167" s="165">
        <f t="shared" si="63"/>
        <v>1.2023093256240776</v>
      </c>
      <c r="AB167" s="165">
        <f t="shared" si="63"/>
        <v>1.2027171333021451</v>
      </c>
      <c r="AC167" s="165">
        <f t="shared" si="63"/>
        <v>1.2029270564428081</v>
      </c>
      <c r="AD167" s="165">
        <f t="shared" si="63"/>
        <v>1.2031369795834712</v>
      </c>
      <c r="AE167" s="165">
        <f t="shared" si="63"/>
        <v>1.2033469027241346</v>
      </c>
      <c r="AF167" s="165">
        <f t="shared" si="63"/>
        <v>1.2035568258647975</v>
      </c>
      <c r="AG167" s="165">
        <f t="shared" si="63"/>
        <v>1.2037667490054607</v>
      </c>
      <c r="AH167" s="165">
        <f t="shared" si="63"/>
        <v>1.2013916636116879</v>
      </c>
      <c r="AI167" s="165">
        <f t="shared" si="63"/>
        <v>1.1990165782179154</v>
      </c>
      <c r="AJ167" s="165">
        <f t="shared" si="63"/>
        <v>1.1966414928241429</v>
      </c>
      <c r="AK167" s="165">
        <f t="shared" si="63"/>
        <v>1.1942664074303704</v>
      </c>
      <c r="AL167" s="165">
        <f t="shared" si="63"/>
        <v>1.1918913220365976</v>
      </c>
      <c r="AM167" s="165">
        <f t="shared" si="63"/>
        <v>1.1895162366428251</v>
      </c>
      <c r="AN167" s="165">
        <f t="shared" si="63"/>
        <v>1.1871411512490524</v>
      </c>
      <c r="AO167" s="165">
        <f t="shared" si="63"/>
        <v>1.1847660658552799</v>
      </c>
    </row>
    <row r="168" spans="1:41" x14ac:dyDescent="0.25">
      <c r="A168" s="4" t="s">
        <v>17</v>
      </c>
      <c r="B168" s="4" t="s">
        <v>66</v>
      </c>
      <c r="C168" s="165">
        <f t="shared" si="60"/>
        <v>1</v>
      </c>
      <c r="D168" s="165">
        <f t="shared" si="63"/>
        <v>1.0350515463917527</v>
      </c>
      <c r="E168" s="165">
        <f t="shared" si="63"/>
        <v>1.0701030927835053</v>
      </c>
      <c r="F168" s="165">
        <f t="shared" si="63"/>
        <v>1.1051546391752578</v>
      </c>
      <c r="G168" s="165">
        <f t="shared" si="63"/>
        <v>1.1402061855670103</v>
      </c>
      <c r="H168" s="165">
        <f t="shared" si="63"/>
        <v>1.1752577319587629</v>
      </c>
      <c r="I168" s="165">
        <f t="shared" si="63"/>
        <v>1.202749140893471</v>
      </c>
      <c r="J168" s="165">
        <f t="shared" si="63"/>
        <v>1.2302405498281788</v>
      </c>
      <c r="K168" s="165">
        <f t="shared" si="63"/>
        <v>1.2577319587628866</v>
      </c>
      <c r="L168" s="165">
        <f t="shared" si="63"/>
        <v>1.2852233676975946</v>
      </c>
      <c r="M168" s="165">
        <f t="shared" si="63"/>
        <v>1.3127147766323024</v>
      </c>
      <c r="N168" s="165">
        <f t="shared" si="63"/>
        <v>1.3254295532646048</v>
      </c>
      <c r="O168" s="165">
        <f t="shared" si="63"/>
        <v>1.3381443298969071</v>
      </c>
      <c r="P168" s="165">
        <f t="shared" si="63"/>
        <v>1.3508591065292097</v>
      </c>
      <c r="Q168" s="165">
        <f t="shared" si="63"/>
        <v>1.3635738831615121</v>
      </c>
      <c r="R168" s="165">
        <f t="shared" si="63"/>
        <v>1.3762886597938144</v>
      </c>
      <c r="S168" s="165">
        <f t="shared" si="63"/>
        <v>1.3742268041237113</v>
      </c>
      <c r="T168" s="165">
        <f t="shared" si="63"/>
        <v>1.3721649484536083</v>
      </c>
      <c r="U168" s="165">
        <f t="shared" si="63"/>
        <v>1.3701030927835052</v>
      </c>
      <c r="V168" s="165">
        <f t="shared" si="63"/>
        <v>1.3680412371134021</v>
      </c>
      <c r="W168" s="165">
        <f t="shared" si="63"/>
        <v>1.365979381443299</v>
      </c>
      <c r="X168" s="165">
        <f t="shared" si="63"/>
        <v>1.3642611683848798</v>
      </c>
      <c r="Y168" s="165">
        <f t="shared" si="63"/>
        <v>1.3625429553264605</v>
      </c>
      <c r="Z168" s="165">
        <f t="shared" si="63"/>
        <v>1.3608247422680413</v>
      </c>
      <c r="AA168" s="165">
        <f t="shared" si="63"/>
        <v>1.359106529209622</v>
      </c>
      <c r="AB168" s="165">
        <f t="shared" si="63"/>
        <v>1.3573883161512028</v>
      </c>
      <c r="AC168" s="165">
        <f t="shared" si="63"/>
        <v>1.3103092783505157</v>
      </c>
      <c r="AD168" s="165">
        <f t="shared" si="63"/>
        <v>1.2632302405498281</v>
      </c>
      <c r="AE168" s="165">
        <f t="shared" si="63"/>
        <v>1.216151202749141</v>
      </c>
      <c r="AF168" s="165">
        <f t="shared" si="63"/>
        <v>1.1690721649484537</v>
      </c>
      <c r="AG168" s="165">
        <f t="shared" si="63"/>
        <v>1.1219931271477663</v>
      </c>
      <c r="AH168" s="165">
        <f t="shared" si="63"/>
        <v>1.0831615120274913</v>
      </c>
      <c r="AI168" s="165">
        <f t="shared" si="63"/>
        <v>1.0443298969072163</v>
      </c>
      <c r="AJ168" s="165">
        <f t="shared" si="63"/>
        <v>1.0054982817869416</v>
      </c>
      <c r="AK168" s="165">
        <f t="shared" si="63"/>
        <v>0.96666666666666667</v>
      </c>
      <c r="AL168" s="165">
        <f t="shared" si="63"/>
        <v>0.92783505154639168</v>
      </c>
      <c r="AM168" s="165">
        <f t="shared" si="63"/>
        <v>0.88900343642611668</v>
      </c>
      <c r="AN168" s="165">
        <f t="shared" si="63"/>
        <v>0.85017182130584179</v>
      </c>
      <c r="AO168" s="165">
        <f t="shared" si="63"/>
        <v>0.81134020618556679</v>
      </c>
    </row>
    <row r="169" spans="1:41" x14ac:dyDescent="0.25">
      <c r="A169" s="4" t="s">
        <v>18</v>
      </c>
      <c r="B169" s="4" t="s">
        <v>66</v>
      </c>
      <c r="C169" s="165">
        <f t="shared" si="60"/>
        <v>1</v>
      </c>
      <c r="D169" s="165">
        <f t="shared" si="63"/>
        <v>1.0122688417040666</v>
      </c>
      <c r="E169" s="165">
        <f t="shared" si="63"/>
        <v>1.0243799180788873</v>
      </c>
      <c r="F169" s="165">
        <f t="shared" si="63"/>
        <v>1.0364099210877882</v>
      </c>
      <c r="G169" s="165">
        <f t="shared" si="63"/>
        <v>1.0483787143031715</v>
      </c>
      <c r="H169" s="165">
        <f t="shared" si="63"/>
        <v>1.0602614249126261</v>
      </c>
      <c r="I169" s="165">
        <f t="shared" si="63"/>
        <v>1.0720359495555423</v>
      </c>
      <c r="J169" s="165">
        <f t="shared" si="63"/>
        <v>1.0836632134679862</v>
      </c>
      <c r="K169" s="165">
        <f t="shared" si="63"/>
        <v>1.095111547675663</v>
      </c>
      <c r="L169" s="165">
        <f t="shared" si="63"/>
        <v>1.1063738266593561</v>
      </c>
      <c r="M169" s="165">
        <f t="shared" si="63"/>
        <v>1.1174516338677802</v>
      </c>
      <c r="N169" s="165">
        <f t="shared" si="63"/>
        <v>1.1283323017112175</v>
      </c>
      <c r="O169" s="165">
        <f t="shared" si="63"/>
        <v>1.1390023708755923</v>
      </c>
      <c r="P169" s="165">
        <f t="shared" si="63"/>
        <v>1.1494483820468293</v>
      </c>
      <c r="Q169" s="165">
        <f t="shared" si="63"/>
        <v>1.1596592510839252</v>
      </c>
      <c r="R169" s="165">
        <f t="shared" si="63"/>
        <v>1.1696238938458769</v>
      </c>
      <c r="S169" s="165">
        <f t="shared" si="63"/>
        <v>1.1793248923968218</v>
      </c>
      <c r="T169" s="165">
        <f t="shared" si="63"/>
        <v>1.1887440370765403</v>
      </c>
      <c r="U169" s="165">
        <f t="shared" si="63"/>
        <v>1.1978670768465998</v>
      </c>
      <c r="V169" s="165">
        <f t="shared" si="63"/>
        <v>1.2066860944634263</v>
      </c>
      <c r="W169" s="165">
        <f t="shared" si="63"/>
        <v>1.2151931726834462</v>
      </c>
      <c r="X169" s="165">
        <f t="shared" si="63"/>
        <v>1.2233756439169412</v>
      </c>
      <c r="Y169" s="165">
        <f t="shared" si="63"/>
        <v>1.2312168819524067</v>
      </c>
      <c r="Z169" s="165">
        <f t="shared" si="63"/>
        <v>1.2387081778219113</v>
      </c>
      <c r="AA169" s="165">
        <f t="shared" si="63"/>
        <v>1.2458431977305962</v>
      </c>
      <c r="AB169" s="165">
        <f t="shared" si="63"/>
        <v>1.2526243168515334</v>
      </c>
      <c r="AC169" s="165">
        <f t="shared" si="63"/>
        <v>1.2590649944987984</v>
      </c>
      <c r="AD169" s="165">
        <f t="shared" si="63"/>
        <v>1.265184232056968</v>
      </c>
      <c r="AE169" s="165">
        <f t="shared" si="63"/>
        <v>1.2709994474619049</v>
      </c>
      <c r="AF169" s="165">
        <f t="shared" si="63"/>
        <v>1.2765130158866809</v>
      </c>
      <c r="AG169" s="165">
        <f t="shared" si="63"/>
        <v>1.2817273125043682</v>
      </c>
      <c r="AH169" s="165">
        <f t="shared" si="63"/>
        <v>1.2866494628341834</v>
      </c>
      <c r="AI169" s="165">
        <f t="shared" ref="D169:AO176" si="64">IFERROR(AI126/$C126,0)</f>
        <v>1.2912897592927721</v>
      </c>
      <c r="AJ169" s="165">
        <f t="shared" si="64"/>
        <v>1.2956537439506361</v>
      </c>
      <c r="AK169" s="165">
        <f t="shared" si="64"/>
        <v>1.2997477506026345</v>
      </c>
      <c r="AL169" s="165">
        <f t="shared" si="64"/>
        <v>1.3035725709731245</v>
      </c>
      <c r="AM169" s="165">
        <f t="shared" si="64"/>
        <v>1.3071321636838933</v>
      </c>
      <c r="AN169" s="165">
        <f t="shared" si="64"/>
        <v>1.3104249452862258</v>
      </c>
      <c r="AO169" s="165">
        <f t="shared" si="64"/>
        <v>1.3134532909531942</v>
      </c>
    </row>
    <row r="170" spans="1:41" x14ac:dyDescent="0.25">
      <c r="A170" s="4" t="s">
        <v>19</v>
      </c>
      <c r="B170" s="4" t="s">
        <v>66</v>
      </c>
      <c r="C170" s="165">
        <f t="shared" si="60"/>
        <v>1</v>
      </c>
      <c r="D170" s="165">
        <f t="shared" si="64"/>
        <v>1.0767923269685939</v>
      </c>
      <c r="E170" s="165">
        <f t="shared" si="64"/>
        <v>1.1535846539371877</v>
      </c>
      <c r="F170" s="165">
        <f t="shared" si="64"/>
        <v>1.2303769809057816</v>
      </c>
      <c r="G170" s="165">
        <f t="shared" si="64"/>
        <v>1.3071693078743758</v>
      </c>
      <c r="H170" s="165">
        <f t="shared" si="64"/>
        <v>1.3839616348429695</v>
      </c>
      <c r="I170" s="165">
        <f t="shared" si="64"/>
        <v>1.4895508766276395</v>
      </c>
      <c r="J170" s="165">
        <f t="shared" si="64"/>
        <v>1.5951401184123095</v>
      </c>
      <c r="K170" s="165">
        <f t="shared" si="64"/>
        <v>1.7007293601969795</v>
      </c>
      <c r="L170" s="165">
        <f t="shared" si="64"/>
        <v>1.8063186019816495</v>
      </c>
      <c r="M170" s="165">
        <f t="shared" si="64"/>
        <v>1.9119078437663195</v>
      </c>
      <c r="N170" s="165">
        <f t="shared" si="64"/>
        <v>2.0281500563416008</v>
      </c>
      <c r="O170" s="165">
        <f t="shared" si="64"/>
        <v>2.1443922689168815</v>
      </c>
      <c r="P170" s="165">
        <f t="shared" si="64"/>
        <v>2.2606344814921631</v>
      </c>
      <c r="Q170" s="165">
        <f t="shared" si="64"/>
        <v>2.3768766940674437</v>
      </c>
      <c r="R170" s="165">
        <f t="shared" si="64"/>
        <v>2.4931189066427253</v>
      </c>
      <c r="S170" s="165">
        <f t="shared" si="64"/>
        <v>2.6269408268083962</v>
      </c>
      <c r="T170" s="165">
        <f t="shared" si="64"/>
        <v>2.7607627469740672</v>
      </c>
      <c r="U170" s="165">
        <f t="shared" si="64"/>
        <v>2.8945846671397377</v>
      </c>
      <c r="V170" s="165">
        <f t="shared" si="64"/>
        <v>3.0284065873054087</v>
      </c>
      <c r="W170" s="165">
        <f t="shared" si="64"/>
        <v>3.1622285074710796</v>
      </c>
      <c r="X170" s="165">
        <f t="shared" si="64"/>
        <v>3.2466999358068445</v>
      </c>
      <c r="Y170" s="165">
        <f t="shared" si="64"/>
        <v>3.3311713641426093</v>
      </c>
      <c r="Z170" s="165">
        <f t="shared" si="64"/>
        <v>3.4156427924783741</v>
      </c>
      <c r="AA170" s="165">
        <f t="shared" si="64"/>
        <v>3.5001142208141394</v>
      </c>
      <c r="AB170" s="165">
        <f t="shared" si="64"/>
        <v>3.5845856491499042</v>
      </c>
      <c r="AC170" s="165">
        <f t="shared" si="64"/>
        <v>3.6849371640128212</v>
      </c>
      <c r="AD170" s="165">
        <f t="shared" si="64"/>
        <v>3.7852886788757387</v>
      </c>
      <c r="AE170" s="165">
        <f t="shared" si="64"/>
        <v>3.8856401937386558</v>
      </c>
      <c r="AF170" s="165">
        <f t="shared" si="64"/>
        <v>3.9859917086015733</v>
      </c>
      <c r="AG170" s="165">
        <f t="shared" si="64"/>
        <v>4.0863432234644899</v>
      </c>
      <c r="AH170" s="165">
        <f t="shared" si="64"/>
        <v>4.152527743438168</v>
      </c>
      <c r="AI170" s="165">
        <f t="shared" si="64"/>
        <v>4.2187122634118452</v>
      </c>
      <c r="AJ170" s="165">
        <f t="shared" si="64"/>
        <v>4.2848967833855234</v>
      </c>
      <c r="AK170" s="165">
        <f t="shared" si="64"/>
        <v>4.3510813033592006</v>
      </c>
      <c r="AL170" s="165">
        <f t="shared" si="64"/>
        <v>4.4172658233328779</v>
      </c>
      <c r="AM170" s="165">
        <f t="shared" si="64"/>
        <v>4.483450343306556</v>
      </c>
      <c r="AN170" s="165">
        <f t="shared" si="64"/>
        <v>4.5496348632802333</v>
      </c>
      <c r="AO170" s="165">
        <f t="shared" si="64"/>
        <v>4.6158193832539105</v>
      </c>
    </row>
    <row r="171" spans="1:41" x14ac:dyDescent="0.25">
      <c r="A171" s="4" t="s">
        <v>20</v>
      </c>
      <c r="B171" s="4" t="s">
        <v>66</v>
      </c>
      <c r="C171" s="165">
        <f t="shared" si="60"/>
        <v>1</v>
      </c>
      <c r="D171" s="165">
        <f t="shared" si="64"/>
        <v>1.0242424242424242</v>
      </c>
      <c r="E171" s="165">
        <f t="shared" si="64"/>
        <v>1.0484848484848484</v>
      </c>
      <c r="F171" s="165">
        <f t="shared" si="64"/>
        <v>1.0727272727272728</v>
      </c>
      <c r="G171" s="165">
        <f t="shared" si="64"/>
        <v>1.0969696969696969</v>
      </c>
      <c r="H171" s="165">
        <f t="shared" si="64"/>
        <v>1.1212121212121211</v>
      </c>
      <c r="I171" s="165">
        <f t="shared" si="64"/>
        <v>1.1666666666666665</v>
      </c>
      <c r="J171" s="165">
        <f t="shared" si="64"/>
        <v>1.2121212121212122</v>
      </c>
      <c r="K171" s="165">
        <f t="shared" si="64"/>
        <v>1.2575757575757573</v>
      </c>
      <c r="L171" s="165">
        <f t="shared" si="64"/>
        <v>1.3030303030303028</v>
      </c>
      <c r="M171" s="165">
        <f t="shared" si="64"/>
        <v>1.3484848484848484</v>
      </c>
      <c r="N171" s="165">
        <f t="shared" si="64"/>
        <v>1.4067099567099566</v>
      </c>
      <c r="O171" s="165">
        <f t="shared" si="64"/>
        <v>1.4649350649350648</v>
      </c>
      <c r="P171" s="165">
        <f t="shared" si="64"/>
        <v>1.5231601731601732</v>
      </c>
      <c r="Q171" s="165">
        <f t="shared" si="64"/>
        <v>1.5813852813852813</v>
      </c>
      <c r="R171" s="165">
        <f t="shared" si="64"/>
        <v>1.6396103896103895</v>
      </c>
      <c r="S171" s="165">
        <f t="shared" si="64"/>
        <v>1.7067099567099564</v>
      </c>
      <c r="T171" s="165">
        <f t="shared" si="64"/>
        <v>1.7738095238095237</v>
      </c>
      <c r="U171" s="165">
        <f t="shared" si="64"/>
        <v>1.8409090909090908</v>
      </c>
      <c r="V171" s="165">
        <f t="shared" si="64"/>
        <v>1.9080086580086579</v>
      </c>
      <c r="W171" s="165">
        <f t="shared" si="64"/>
        <v>1.975108225108225</v>
      </c>
      <c r="X171" s="165">
        <f t="shared" si="64"/>
        <v>2.0741341991341993</v>
      </c>
      <c r="Y171" s="165">
        <f t="shared" si="64"/>
        <v>2.1731601731601731</v>
      </c>
      <c r="Z171" s="165">
        <f t="shared" si="64"/>
        <v>2.2721861471861469</v>
      </c>
      <c r="AA171" s="165">
        <f t="shared" si="64"/>
        <v>2.3712121212121211</v>
      </c>
      <c r="AB171" s="165">
        <f t="shared" si="64"/>
        <v>2.4702380952380949</v>
      </c>
      <c r="AC171" s="165">
        <f t="shared" si="64"/>
        <v>2.5989177489177484</v>
      </c>
      <c r="AD171" s="165">
        <f t="shared" si="64"/>
        <v>2.7275974025974024</v>
      </c>
      <c r="AE171" s="165">
        <f t="shared" si="64"/>
        <v>2.8562770562770559</v>
      </c>
      <c r="AF171" s="165">
        <f t="shared" si="64"/>
        <v>2.9849567099567098</v>
      </c>
      <c r="AG171" s="165">
        <f t="shared" si="64"/>
        <v>3.1136363636363633</v>
      </c>
      <c r="AH171" s="165">
        <f t="shared" si="64"/>
        <v>3.2238095238095235</v>
      </c>
      <c r="AI171" s="165">
        <f t="shared" si="64"/>
        <v>3.3339826839826836</v>
      </c>
      <c r="AJ171" s="165">
        <f t="shared" si="64"/>
        <v>3.4441558441558442</v>
      </c>
      <c r="AK171" s="165">
        <f t="shared" si="64"/>
        <v>3.5543290043290043</v>
      </c>
      <c r="AL171" s="165">
        <f t="shared" si="64"/>
        <v>3.6645021645021645</v>
      </c>
      <c r="AM171" s="165">
        <f t="shared" si="64"/>
        <v>3.7746753246753246</v>
      </c>
      <c r="AN171" s="165">
        <f t="shared" si="64"/>
        <v>3.8848484848484852</v>
      </c>
      <c r="AO171" s="165">
        <f t="shared" si="64"/>
        <v>3.9950216450216454</v>
      </c>
    </row>
    <row r="172" spans="1:41" x14ac:dyDescent="0.25">
      <c r="A172" s="4" t="s">
        <v>13</v>
      </c>
      <c r="B172" s="4" t="s">
        <v>195</v>
      </c>
      <c r="C172" s="165">
        <f t="shared" si="60"/>
        <v>0</v>
      </c>
      <c r="D172" s="165">
        <f t="shared" si="64"/>
        <v>0</v>
      </c>
      <c r="E172" s="165">
        <f t="shared" si="64"/>
        <v>0</v>
      </c>
      <c r="F172" s="165">
        <f t="shared" si="64"/>
        <v>0</v>
      </c>
      <c r="G172" s="165">
        <f t="shared" si="64"/>
        <v>0</v>
      </c>
      <c r="H172" s="165">
        <f t="shared" si="64"/>
        <v>0</v>
      </c>
      <c r="I172" s="165">
        <f t="shared" si="64"/>
        <v>0</v>
      </c>
      <c r="J172" s="165">
        <f t="shared" si="64"/>
        <v>0</v>
      </c>
      <c r="K172" s="165">
        <f t="shared" si="64"/>
        <v>0</v>
      </c>
      <c r="L172" s="165">
        <f t="shared" si="64"/>
        <v>0</v>
      </c>
      <c r="M172" s="165">
        <f t="shared" si="64"/>
        <v>0</v>
      </c>
      <c r="N172" s="165">
        <f t="shared" si="64"/>
        <v>0</v>
      </c>
      <c r="O172" s="165">
        <f t="shared" si="64"/>
        <v>0</v>
      </c>
      <c r="P172" s="165">
        <f t="shared" si="64"/>
        <v>0</v>
      </c>
      <c r="Q172" s="165">
        <f t="shared" si="64"/>
        <v>0</v>
      </c>
      <c r="R172" s="165">
        <f t="shared" si="64"/>
        <v>0</v>
      </c>
      <c r="S172" s="165">
        <f t="shared" si="64"/>
        <v>0</v>
      </c>
      <c r="T172" s="165">
        <f t="shared" si="64"/>
        <v>0</v>
      </c>
      <c r="U172" s="165">
        <f t="shared" si="64"/>
        <v>0</v>
      </c>
      <c r="V172" s="165">
        <f t="shared" si="64"/>
        <v>0</v>
      </c>
      <c r="W172" s="165">
        <f t="shared" si="64"/>
        <v>0</v>
      </c>
      <c r="X172" s="165">
        <f t="shared" si="64"/>
        <v>0</v>
      </c>
      <c r="Y172" s="165">
        <f t="shared" si="64"/>
        <v>0</v>
      </c>
      <c r="Z172" s="165">
        <f t="shared" si="64"/>
        <v>0</v>
      </c>
      <c r="AA172" s="165">
        <f t="shared" si="64"/>
        <v>0</v>
      </c>
      <c r="AB172" s="165">
        <f t="shared" si="64"/>
        <v>0</v>
      </c>
      <c r="AC172" s="165">
        <f t="shared" si="64"/>
        <v>0</v>
      </c>
      <c r="AD172" s="165">
        <f t="shared" si="64"/>
        <v>0</v>
      </c>
      <c r="AE172" s="165">
        <f t="shared" si="64"/>
        <v>0</v>
      </c>
      <c r="AF172" s="165">
        <f t="shared" si="64"/>
        <v>0</v>
      </c>
      <c r="AG172" s="165">
        <f t="shared" si="64"/>
        <v>0</v>
      </c>
      <c r="AH172" s="165">
        <f t="shared" si="64"/>
        <v>0</v>
      </c>
      <c r="AI172" s="165">
        <f t="shared" si="64"/>
        <v>0</v>
      </c>
      <c r="AJ172" s="165">
        <f t="shared" si="64"/>
        <v>0</v>
      </c>
      <c r="AK172" s="165">
        <f t="shared" si="64"/>
        <v>0</v>
      </c>
      <c r="AL172" s="165">
        <f t="shared" si="64"/>
        <v>0</v>
      </c>
      <c r="AM172" s="165">
        <f t="shared" si="64"/>
        <v>0</v>
      </c>
      <c r="AN172" s="165">
        <f t="shared" si="64"/>
        <v>0</v>
      </c>
      <c r="AO172" s="165">
        <f t="shared" si="64"/>
        <v>0</v>
      </c>
    </row>
    <row r="173" spans="1:41" x14ac:dyDescent="0.25">
      <c r="A173" s="4" t="s">
        <v>14</v>
      </c>
      <c r="B173" s="4" t="s">
        <v>195</v>
      </c>
      <c r="C173" s="165">
        <f t="shared" si="60"/>
        <v>1</v>
      </c>
      <c r="D173" s="165">
        <f t="shared" si="64"/>
        <v>0.99046284921668837</v>
      </c>
      <c r="E173" s="165">
        <f t="shared" si="64"/>
        <v>0.98092569843337685</v>
      </c>
      <c r="F173" s="165">
        <f t="shared" si="64"/>
        <v>0.97138854765006521</v>
      </c>
      <c r="G173" s="165">
        <f t="shared" si="64"/>
        <v>0.96185139686675358</v>
      </c>
      <c r="H173" s="165">
        <f t="shared" si="64"/>
        <v>0.95231424608344206</v>
      </c>
      <c r="I173" s="165">
        <f t="shared" si="64"/>
        <v>0.94284568107305244</v>
      </c>
      <c r="J173" s="165">
        <f t="shared" si="64"/>
        <v>0.93337711606266272</v>
      </c>
      <c r="K173" s="165">
        <f t="shared" si="64"/>
        <v>0.9239085510522731</v>
      </c>
      <c r="L173" s="165">
        <f t="shared" si="64"/>
        <v>0.91443998604188337</v>
      </c>
      <c r="M173" s="165">
        <f t="shared" si="64"/>
        <v>0.90497142103149375</v>
      </c>
      <c r="N173" s="165">
        <f t="shared" si="64"/>
        <v>0.91657297397451909</v>
      </c>
      <c r="O173" s="165">
        <f t="shared" si="64"/>
        <v>0.92817452691754443</v>
      </c>
      <c r="P173" s="165">
        <f t="shared" si="64"/>
        <v>0.93977607986056966</v>
      </c>
      <c r="Q173" s="165">
        <f t="shared" si="64"/>
        <v>0.951377632803595</v>
      </c>
      <c r="R173" s="165">
        <f t="shared" si="64"/>
        <v>0.96297918574662034</v>
      </c>
      <c r="S173" s="165">
        <f t="shared" si="64"/>
        <v>0.97649337830615546</v>
      </c>
      <c r="T173" s="165">
        <f t="shared" si="64"/>
        <v>0.99000757086569069</v>
      </c>
      <c r="U173" s="165">
        <f t="shared" si="64"/>
        <v>1.0035217634252258</v>
      </c>
      <c r="V173" s="165">
        <f t="shared" si="64"/>
        <v>1.017035955984761</v>
      </c>
      <c r="W173" s="165">
        <f t="shared" si="64"/>
        <v>1.0305501485442963</v>
      </c>
      <c r="X173" s="165">
        <f t="shared" si="64"/>
        <v>1.0463926631176919</v>
      </c>
      <c r="Y173" s="165">
        <f t="shared" si="64"/>
        <v>1.0622351776910872</v>
      </c>
      <c r="Z173" s="165">
        <f t="shared" si="64"/>
        <v>1.0780776922644828</v>
      </c>
      <c r="AA173" s="165">
        <f t="shared" si="64"/>
        <v>1.0939202068378782</v>
      </c>
      <c r="AB173" s="165">
        <f t="shared" si="64"/>
        <v>1.1097627214112737</v>
      </c>
      <c r="AC173" s="165">
        <f t="shared" si="64"/>
        <v>1.1283228845079749</v>
      </c>
      <c r="AD173" s="165">
        <f t="shared" si="64"/>
        <v>1.1468830476046763</v>
      </c>
      <c r="AE173" s="165">
        <f t="shared" si="64"/>
        <v>1.1654432107013775</v>
      </c>
      <c r="AF173" s="165">
        <f t="shared" si="64"/>
        <v>1.1840033737980786</v>
      </c>
      <c r="AG173" s="165">
        <f t="shared" si="64"/>
        <v>1.20256353689478</v>
      </c>
      <c r="AH173" s="165">
        <f t="shared" si="64"/>
        <v>1.2243579661577644</v>
      </c>
      <c r="AI173" s="165">
        <f t="shared" si="64"/>
        <v>1.2461523954207485</v>
      </c>
      <c r="AJ173" s="165">
        <f t="shared" si="64"/>
        <v>1.2679468246837331</v>
      </c>
      <c r="AK173" s="165">
        <f t="shared" si="64"/>
        <v>1.2897412539467172</v>
      </c>
      <c r="AL173" s="165">
        <f t="shared" si="64"/>
        <v>1.3115356832097016</v>
      </c>
      <c r="AM173" s="165">
        <f t="shared" si="64"/>
        <v>1.333330112472686</v>
      </c>
      <c r="AN173" s="165">
        <f t="shared" si="64"/>
        <v>1.3551245417356703</v>
      </c>
      <c r="AO173" s="165">
        <f t="shared" si="64"/>
        <v>1.3769189709986547</v>
      </c>
    </row>
    <row r="174" spans="1:41" x14ac:dyDescent="0.25">
      <c r="A174" s="4" t="s">
        <v>15</v>
      </c>
      <c r="B174" s="4" t="s">
        <v>195</v>
      </c>
      <c r="C174" s="165">
        <f t="shared" si="60"/>
        <v>1</v>
      </c>
      <c r="D174" s="165">
        <f t="shared" si="64"/>
        <v>1.1136261426191232</v>
      </c>
      <c r="E174" s="165">
        <f t="shared" si="64"/>
        <v>1.2272522852382466</v>
      </c>
      <c r="F174" s="165">
        <f t="shared" si="64"/>
        <v>1.3408784278573698</v>
      </c>
      <c r="G174" s="165">
        <f t="shared" si="64"/>
        <v>1.454504570476493</v>
      </c>
      <c r="H174" s="165">
        <f t="shared" si="64"/>
        <v>1.5681307130956161</v>
      </c>
      <c r="I174" s="165">
        <f t="shared" si="64"/>
        <v>1.7296537521770881</v>
      </c>
      <c r="J174" s="165">
        <f t="shared" si="64"/>
        <v>1.8911767912585602</v>
      </c>
      <c r="K174" s="165">
        <f t="shared" si="64"/>
        <v>2.0526998303400319</v>
      </c>
      <c r="L174" s="165">
        <f t="shared" si="64"/>
        <v>2.214222869421504</v>
      </c>
      <c r="M174" s="165">
        <f t="shared" si="64"/>
        <v>2.3757459085029762</v>
      </c>
      <c r="N174" s="165">
        <f t="shared" si="64"/>
        <v>2.5680994663391203</v>
      </c>
      <c r="O174" s="165">
        <f t="shared" si="64"/>
        <v>2.7604530241752641</v>
      </c>
      <c r="P174" s="165">
        <f t="shared" si="64"/>
        <v>2.9528065820114078</v>
      </c>
      <c r="Q174" s="165">
        <f t="shared" si="64"/>
        <v>3.1451601398475519</v>
      </c>
      <c r="R174" s="165">
        <f t="shared" si="64"/>
        <v>3.3375136976836957</v>
      </c>
      <c r="S174" s="165">
        <f t="shared" si="64"/>
        <v>3.5618434801179455</v>
      </c>
      <c r="T174" s="165">
        <f t="shared" si="64"/>
        <v>3.7861732625521953</v>
      </c>
      <c r="U174" s="165">
        <f t="shared" si="64"/>
        <v>4.0105030449864447</v>
      </c>
      <c r="V174" s="165">
        <f t="shared" si="64"/>
        <v>4.2348328274206954</v>
      </c>
      <c r="W174" s="165">
        <f t="shared" si="64"/>
        <v>4.4591626098549453</v>
      </c>
      <c r="X174" s="165">
        <f t="shared" si="64"/>
        <v>4.6741942700400276</v>
      </c>
      <c r="Y174" s="165">
        <f t="shared" si="64"/>
        <v>4.88922593022511</v>
      </c>
      <c r="Z174" s="165">
        <f t="shared" si="64"/>
        <v>5.1042575904101923</v>
      </c>
      <c r="AA174" s="165">
        <f t="shared" si="64"/>
        <v>5.3192892505952747</v>
      </c>
      <c r="AB174" s="165">
        <f t="shared" si="64"/>
        <v>5.534320910780357</v>
      </c>
      <c r="AC174" s="165">
        <f t="shared" si="64"/>
        <v>5.7126326805437424</v>
      </c>
      <c r="AD174" s="165">
        <f t="shared" si="64"/>
        <v>5.8909444503071278</v>
      </c>
      <c r="AE174" s="165">
        <f t="shared" si="64"/>
        <v>6.0692562200705131</v>
      </c>
      <c r="AF174" s="165">
        <f t="shared" si="64"/>
        <v>6.2475679898338985</v>
      </c>
      <c r="AG174" s="165">
        <f t="shared" si="64"/>
        <v>6.4258797595972839</v>
      </c>
      <c r="AH174" s="165">
        <f t="shared" si="64"/>
        <v>6.5599520785261651</v>
      </c>
      <c r="AI174" s="165">
        <f t="shared" si="64"/>
        <v>6.6940243974550455</v>
      </c>
      <c r="AJ174" s="165">
        <f t="shared" si="64"/>
        <v>6.8280967163839259</v>
      </c>
      <c r="AK174" s="165">
        <f t="shared" si="64"/>
        <v>6.9621690353128063</v>
      </c>
      <c r="AL174" s="165">
        <f t="shared" si="64"/>
        <v>7.0962413542416876</v>
      </c>
      <c r="AM174" s="165">
        <f t="shared" si="64"/>
        <v>7.2303136731705679</v>
      </c>
      <c r="AN174" s="165">
        <f t="shared" si="64"/>
        <v>7.3643859920994474</v>
      </c>
      <c r="AO174" s="165">
        <f t="shared" si="64"/>
        <v>7.4984583110283287</v>
      </c>
    </row>
    <row r="175" spans="1:41" x14ac:dyDescent="0.25">
      <c r="A175" s="4" t="s">
        <v>16</v>
      </c>
      <c r="B175" s="4" t="s">
        <v>195</v>
      </c>
      <c r="C175" s="165">
        <f t="shared" si="60"/>
        <v>1</v>
      </c>
      <c r="D175" s="165">
        <f t="shared" si="64"/>
        <v>0.99647629907002577</v>
      </c>
      <c r="E175" s="165">
        <f t="shared" si="64"/>
        <v>0.99295259814005166</v>
      </c>
      <c r="F175" s="165">
        <f t="shared" si="64"/>
        <v>0.98942889721007754</v>
      </c>
      <c r="G175" s="165">
        <f t="shared" si="64"/>
        <v>0.98590519628010342</v>
      </c>
      <c r="H175" s="165">
        <f t="shared" si="64"/>
        <v>0.9823814953501292</v>
      </c>
      <c r="I175" s="165">
        <f t="shared" si="64"/>
        <v>0.98835840803242503</v>
      </c>
      <c r="J175" s="165">
        <f t="shared" si="64"/>
        <v>0.99433532071472086</v>
      </c>
      <c r="K175" s="165">
        <f t="shared" si="64"/>
        <v>1.0003122333970165</v>
      </c>
      <c r="L175" s="165">
        <f t="shared" si="64"/>
        <v>1.0062891460793124</v>
      </c>
      <c r="M175" s="165">
        <f t="shared" si="64"/>
        <v>1.0122660587616084</v>
      </c>
      <c r="N175" s="165">
        <f t="shared" si="64"/>
        <v>1.0287217483085958</v>
      </c>
      <c r="O175" s="165">
        <f t="shared" si="64"/>
        <v>1.0451774378555831</v>
      </c>
      <c r="P175" s="165">
        <f t="shared" si="64"/>
        <v>1.0616331274025708</v>
      </c>
      <c r="Q175" s="165">
        <f t="shared" si="64"/>
        <v>1.0780888169495582</v>
      </c>
      <c r="R175" s="165">
        <f t="shared" si="64"/>
        <v>1.0945445064965456</v>
      </c>
      <c r="S175" s="165">
        <f t="shared" si="64"/>
        <v>1.1164569643970133</v>
      </c>
      <c r="T175" s="165">
        <f t="shared" si="64"/>
        <v>1.1383694222974807</v>
      </c>
      <c r="U175" s="165">
        <f t="shared" si="64"/>
        <v>1.160281880197948</v>
      </c>
      <c r="V175" s="165">
        <f t="shared" si="64"/>
        <v>1.1821943380984155</v>
      </c>
      <c r="W175" s="165">
        <f t="shared" si="64"/>
        <v>1.2041067959988832</v>
      </c>
      <c r="X175" s="165">
        <f t="shared" si="64"/>
        <v>1.2297365790542505</v>
      </c>
      <c r="Y175" s="165">
        <f t="shared" si="64"/>
        <v>1.2553663621096178</v>
      </c>
      <c r="Z175" s="165">
        <f t="shared" si="64"/>
        <v>1.2809961451649852</v>
      </c>
      <c r="AA175" s="165">
        <f t="shared" si="64"/>
        <v>1.3066259282203527</v>
      </c>
      <c r="AB175" s="165">
        <f t="shared" si="64"/>
        <v>1.3322557112757201</v>
      </c>
      <c r="AC175" s="165">
        <f t="shared" si="64"/>
        <v>1.3454989478693393</v>
      </c>
      <c r="AD175" s="165">
        <f t="shared" si="64"/>
        <v>1.3587421844629586</v>
      </c>
      <c r="AE175" s="165">
        <f t="shared" si="64"/>
        <v>1.3719854210565776</v>
      </c>
      <c r="AF175" s="165">
        <f t="shared" si="64"/>
        <v>1.3852286576501969</v>
      </c>
      <c r="AG175" s="165">
        <f t="shared" si="64"/>
        <v>1.3984718942438159</v>
      </c>
      <c r="AH175" s="165">
        <f t="shared" si="64"/>
        <v>1.4264261456207408</v>
      </c>
      <c r="AI175" s="165">
        <f t="shared" si="64"/>
        <v>1.4543803969976659</v>
      </c>
      <c r="AJ175" s="165">
        <f t="shared" si="64"/>
        <v>1.4823346483745912</v>
      </c>
      <c r="AK175" s="165">
        <f t="shared" si="64"/>
        <v>1.510288899751516</v>
      </c>
      <c r="AL175" s="165">
        <f t="shared" si="64"/>
        <v>1.5382431511284409</v>
      </c>
      <c r="AM175" s="165">
        <f t="shared" si="64"/>
        <v>1.566197402505366</v>
      </c>
      <c r="AN175" s="165">
        <f t="shared" si="64"/>
        <v>1.5941516538822909</v>
      </c>
      <c r="AO175" s="165">
        <f t="shared" si="64"/>
        <v>1.6221059052592162</v>
      </c>
    </row>
    <row r="176" spans="1:41" x14ac:dyDescent="0.25">
      <c r="A176" s="4" t="s">
        <v>17</v>
      </c>
      <c r="B176" s="4" t="s">
        <v>195</v>
      </c>
      <c r="C176" s="165">
        <f t="shared" si="60"/>
        <v>1</v>
      </c>
      <c r="D176" s="165">
        <f t="shared" si="64"/>
        <v>1.0350515463917527</v>
      </c>
      <c r="E176" s="165">
        <f t="shared" si="64"/>
        <v>1.0701030927835053</v>
      </c>
      <c r="F176" s="165">
        <f t="shared" si="64"/>
        <v>1.1051546391752578</v>
      </c>
      <c r="G176" s="165">
        <f t="shared" si="64"/>
        <v>1.1402061855670103</v>
      </c>
      <c r="H176" s="165">
        <f t="shared" si="64"/>
        <v>1.1752577319587629</v>
      </c>
      <c r="I176" s="165">
        <f t="shared" si="64"/>
        <v>1.202749140893471</v>
      </c>
      <c r="J176" s="165">
        <f t="shared" si="64"/>
        <v>1.2302405498281788</v>
      </c>
      <c r="K176" s="165">
        <f t="shared" si="64"/>
        <v>1.2577319587628866</v>
      </c>
      <c r="L176" s="165">
        <f t="shared" si="64"/>
        <v>1.2852233676975946</v>
      </c>
      <c r="M176" s="165">
        <f t="shared" si="64"/>
        <v>1.3127147766323024</v>
      </c>
      <c r="N176" s="165">
        <f t="shared" si="64"/>
        <v>1.3254295532646048</v>
      </c>
      <c r="O176" s="165">
        <f t="shared" si="64"/>
        <v>1.3381443298969071</v>
      </c>
      <c r="P176" s="165">
        <f t="shared" si="64"/>
        <v>1.3508591065292097</v>
      </c>
      <c r="Q176" s="165">
        <f t="shared" si="64"/>
        <v>1.3635738831615121</v>
      </c>
      <c r="R176" s="165">
        <f t="shared" si="64"/>
        <v>1.3762886597938144</v>
      </c>
      <c r="S176" s="165">
        <f t="shared" si="64"/>
        <v>1.3742268041237113</v>
      </c>
      <c r="T176" s="165">
        <f t="shared" si="64"/>
        <v>1.3721649484536083</v>
      </c>
      <c r="U176" s="165">
        <f t="shared" si="64"/>
        <v>1.3701030927835052</v>
      </c>
      <c r="V176" s="165">
        <f t="shared" si="64"/>
        <v>1.3680412371134021</v>
      </c>
      <c r="W176" s="165">
        <f t="shared" si="64"/>
        <v>1.365979381443299</v>
      </c>
      <c r="X176" s="165">
        <f t="shared" ref="D176:AO183" si="65">IFERROR(X133/$C133,0)</f>
        <v>1.3642611683848798</v>
      </c>
      <c r="Y176" s="165">
        <f t="shared" si="65"/>
        <v>1.3625429553264605</v>
      </c>
      <c r="Z176" s="165">
        <f t="shared" si="65"/>
        <v>1.3608247422680413</v>
      </c>
      <c r="AA176" s="165">
        <f t="shared" si="65"/>
        <v>1.359106529209622</v>
      </c>
      <c r="AB176" s="165">
        <f t="shared" si="65"/>
        <v>1.3573883161512028</v>
      </c>
      <c r="AC176" s="165">
        <f t="shared" si="65"/>
        <v>1.3103092783505157</v>
      </c>
      <c r="AD176" s="165">
        <f t="shared" si="65"/>
        <v>1.2632302405498281</v>
      </c>
      <c r="AE176" s="165">
        <f t="shared" si="65"/>
        <v>1.216151202749141</v>
      </c>
      <c r="AF176" s="165">
        <f t="shared" si="65"/>
        <v>1.1690721649484537</v>
      </c>
      <c r="AG176" s="165">
        <f t="shared" si="65"/>
        <v>1.1219931271477663</v>
      </c>
      <c r="AH176" s="165">
        <f t="shared" si="65"/>
        <v>1.0831615120274913</v>
      </c>
      <c r="AI176" s="165">
        <f t="shared" si="65"/>
        <v>1.0443298969072163</v>
      </c>
      <c r="AJ176" s="165">
        <f t="shared" si="65"/>
        <v>1.0054982817869416</v>
      </c>
      <c r="AK176" s="165">
        <f t="shared" si="65"/>
        <v>0.96666666666666667</v>
      </c>
      <c r="AL176" s="165">
        <f t="shared" si="65"/>
        <v>0.92783505154639168</v>
      </c>
      <c r="AM176" s="165">
        <f t="shared" si="65"/>
        <v>0.88900343642611668</v>
      </c>
      <c r="AN176" s="165">
        <f t="shared" si="65"/>
        <v>0.85017182130584179</v>
      </c>
      <c r="AO176" s="165">
        <f t="shared" si="65"/>
        <v>0.81134020618556679</v>
      </c>
    </row>
    <row r="177" spans="1:41" x14ac:dyDescent="0.25">
      <c r="A177" s="4" t="s">
        <v>18</v>
      </c>
      <c r="B177" s="4" t="s">
        <v>195</v>
      </c>
      <c r="C177" s="165">
        <f t="shared" si="60"/>
        <v>1</v>
      </c>
      <c r="D177" s="165">
        <f t="shared" si="65"/>
        <v>1.0122688417040666</v>
      </c>
      <c r="E177" s="165">
        <f t="shared" si="65"/>
        <v>1.0243799180788873</v>
      </c>
      <c r="F177" s="165">
        <f t="shared" si="65"/>
        <v>1.0364099210877882</v>
      </c>
      <c r="G177" s="165">
        <f t="shared" si="65"/>
        <v>1.0483787143031715</v>
      </c>
      <c r="H177" s="165">
        <f t="shared" si="65"/>
        <v>1.0602614249126261</v>
      </c>
      <c r="I177" s="165">
        <f t="shared" si="65"/>
        <v>1.0720359495555423</v>
      </c>
      <c r="J177" s="165">
        <f t="shared" si="65"/>
        <v>1.0836632134679862</v>
      </c>
      <c r="K177" s="165">
        <f t="shared" si="65"/>
        <v>1.095111547675663</v>
      </c>
      <c r="L177" s="165">
        <f t="shared" si="65"/>
        <v>1.1063738266593561</v>
      </c>
      <c r="M177" s="165">
        <f t="shared" si="65"/>
        <v>1.1174516338677802</v>
      </c>
      <c r="N177" s="165">
        <f t="shared" si="65"/>
        <v>1.1283323017112175</v>
      </c>
      <c r="O177" s="165">
        <f t="shared" si="65"/>
        <v>1.1390023708755923</v>
      </c>
      <c r="P177" s="165">
        <f t="shared" si="65"/>
        <v>1.1494483820468293</v>
      </c>
      <c r="Q177" s="165">
        <f t="shared" si="65"/>
        <v>1.1596592510839252</v>
      </c>
      <c r="R177" s="165">
        <f t="shared" si="65"/>
        <v>1.1696238938458769</v>
      </c>
      <c r="S177" s="165">
        <f t="shared" si="65"/>
        <v>1.1793248923968218</v>
      </c>
      <c r="T177" s="165">
        <f t="shared" si="65"/>
        <v>1.1887440370765403</v>
      </c>
      <c r="U177" s="165">
        <f t="shared" si="65"/>
        <v>1.1978670768465998</v>
      </c>
      <c r="V177" s="165">
        <f t="shared" si="65"/>
        <v>1.2066860944634263</v>
      </c>
      <c r="W177" s="165">
        <f t="shared" si="65"/>
        <v>1.2151931726834462</v>
      </c>
      <c r="X177" s="165">
        <f t="shared" si="65"/>
        <v>1.2233756439169412</v>
      </c>
      <c r="Y177" s="165">
        <f t="shared" si="65"/>
        <v>1.2312168819524067</v>
      </c>
      <c r="Z177" s="165">
        <f t="shared" si="65"/>
        <v>1.2387081778219113</v>
      </c>
      <c r="AA177" s="165">
        <f t="shared" si="65"/>
        <v>1.2458431977305962</v>
      </c>
      <c r="AB177" s="165">
        <f t="shared" si="65"/>
        <v>1.2526243168515334</v>
      </c>
      <c r="AC177" s="165">
        <f t="shared" si="65"/>
        <v>1.2590649944987984</v>
      </c>
      <c r="AD177" s="165">
        <f t="shared" si="65"/>
        <v>1.265184232056968</v>
      </c>
      <c r="AE177" s="165">
        <f t="shared" si="65"/>
        <v>1.2709994474619049</v>
      </c>
      <c r="AF177" s="165">
        <f t="shared" si="65"/>
        <v>1.2765130158866809</v>
      </c>
      <c r="AG177" s="165">
        <f t="shared" si="65"/>
        <v>1.2817273125043682</v>
      </c>
      <c r="AH177" s="165">
        <f t="shared" si="65"/>
        <v>1.2866494628341834</v>
      </c>
      <c r="AI177" s="165">
        <f t="shared" si="65"/>
        <v>1.2912897592927721</v>
      </c>
      <c r="AJ177" s="165">
        <f t="shared" si="65"/>
        <v>1.2956537439506361</v>
      </c>
      <c r="AK177" s="165">
        <f t="shared" si="65"/>
        <v>1.2997477506026345</v>
      </c>
      <c r="AL177" s="165">
        <f t="shared" si="65"/>
        <v>1.3035725709731245</v>
      </c>
      <c r="AM177" s="165">
        <f t="shared" si="65"/>
        <v>1.3071321636838933</v>
      </c>
      <c r="AN177" s="165">
        <f t="shared" si="65"/>
        <v>1.3104249452862258</v>
      </c>
      <c r="AO177" s="165">
        <f t="shared" si="65"/>
        <v>1.3134532909531942</v>
      </c>
    </row>
    <row r="178" spans="1:41" x14ac:dyDescent="0.25">
      <c r="A178" s="4" t="s">
        <v>19</v>
      </c>
      <c r="B178" s="4" t="s">
        <v>195</v>
      </c>
      <c r="C178" s="165">
        <f t="shared" si="60"/>
        <v>1</v>
      </c>
      <c r="D178" s="165">
        <f t="shared" si="65"/>
        <v>1.0767923269685939</v>
      </c>
      <c r="E178" s="165">
        <f t="shared" si="65"/>
        <v>1.1535846539371877</v>
      </c>
      <c r="F178" s="165">
        <f t="shared" si="65"/>
        <v>1.2303769809057816</v>
      </c>
      <c r="G178" s="165">
        <f t="shared" si="65"/>
        <v>1.3071693078743758</v>
      </c>
      <c r="H178" s="165">
        <f t="shared" si="65"/>
        <v>1.3839616348429695</v>
      </c>
      <c r="I178" s="165">
        <f t="shared" si="65"/>
        <v>1.4895508766276395</v>
      </c>
      <c r="J178" s="165">
        <f t="shared" si="65"/>
        <v>1.5951401184123095</v>
      </c>
      <c r="K178" s="165">
        <f t="shared" si="65"/>
        <v>1.7007293601969795</v>
      </c>
      <c r="L178" s="165">
        <f t="shared" si="65"/>
        <v>1.8063186019816495</v>
      </c>
      <c r="M178" s="165">
        <f t="shared" si="65"/>
        <v>1.9119078437663195</v>
      </c>
      <c r="N178" s="165">
        <f t="shared" si="65"/>
        <v>2.0281500563416008</v>
      </c>
      <c r="O178" s="165">
        <f t="shared" si="65"/>
        <v>2.1443922689168815</v>
      </c>
      <c r="P178" s="165">
        <f t="shared" si="65"/>
        <v>2.2606344814921631</v>
      </c>
      <c r="Q178" s="165">
        <f t="shared" si="65"/>
        <v>2.3768766940674437</v>
      </c>
      <c r="R178" s="165">
        <f t="shared" si="65"/>
        <v>2.4931189066427253</v>
      </c>
      <c r="S178" s="165">
        <f t="shared" si="65"/>
        <v>2.6269408268083962</v>
      </c>
      <c r="T178" s="165">
        <f t="shared" si="65"/>
        <v>2.7607627469740672</v>
      </c>
      <c r="U178" s="165">
        <f t="shared" si="65"/>
        <v>2.8945846671397377</v>
      </c>
      <c r="V178" s="165">
        <f t="shared" si="65"/>
        <v>3.0284065873054087</v>
      </c>
      <c r="W178" s="165">
        <f t="shared" si="65"/>
        <v>3.1622285074710796</v>
      </c>
      <c r="X178" s="165">
        <f t="shared" si="65"/>
        <v>3.2466999358068445</v>
      </c>
      <c r="Y178" s="165">
        <f t="shared" si="65"/>
        <v>3.3311713641426093</v>
      </c>
      <c r="Z178" s="165">
        <f t="shared" si="65"/>
        <v>3.4156427924783741</v>
      </c>
      <c r="AA178" s="165">
        <f t="shared" si="65"/>
        <v>3.5001142208141394</v>
      </c>
      <c r="AB178" s="165">
        <f t="shared" si="65"/>
        <v>3.5845856491499042</v>
      </c>
      <c r="AC178" s="165">
        <f t="shared" si="65"/>
        <v>3.6849371640128212</v>
      </c>
      <c r="AD178" s="165">
        <f t="shared" si="65"/>
        <v>3.7852886788757387</v>
      </c>
      <c r="AE178" s="165">
        <f t="shared" si="65"/>
        <v>3.8856401937386558</v>
      </c>
      <c r="AF178" s="165">
        <f t="shared" si="65"/>
        <v>3.9859917086015733</v>
      </c>
      <c r="AG178" s="165">
        <f t="shared" si="65"/>
        <v>4.0863432234644899</v>
      </c>
      <c r="AH178" s="165">
        <f t="shared" si="65"/>
        <v>4.152527743438168</v>
      </c>
      <c r="AI178" s="165">
        <f t="shared" si="65"/>
        <v>4.2187122634118452</v>
      </c>
      <c r="AJ178" s="165">
        <f t="shared" si="65"/>
        <v>4.2848967833855234</v>
      </c>
      <c r="AK178" s="165">
        <f t="shared" si="65"/>
        <v>4.3510813033592006</v>
      </c>
      <c r="AL178" s="165">
        <f t="shared" si="65"/>
        <v>4.4172658233328779</v>
      </c>
      <c r="AM178" s="165">
        <f t="shared" si="65"/>
        <v>4.483450343306556</v>
      </c>
      <c r="AN178" s="165">
        <f t="shared" si="65"/>
        <v>4.5496348632802333</v>
      </c>
      <c r="AO178" s="165">
        <f t="shared" si="65"/>
        <v>4.6158193832539105</v>
      </c>
    </row>
    <row r="179" spans="1:41" x14ac:dyDescent="0.25">
      <c r="A179" s="4" t="s">
        <v>20</v>
      </c>
      <c r="B179" s="4" t="s">
        <v>195</v>
      </c>
      <c r="C179" s="165">
        <f t="shared" si="60"/>
        <v>1</v>
      </c>
      <c r="D179" s="165">
        <f t="shared" si="65"/>
        <v>1.0242946708463949</v>
      </c>
      <c r="E179" s="165">
        <f t="shared" si="65"/>
        <v>1.0485893416927898</v>
      </c>
      <c r="F179" s="165">
        <f t="shared" si="65"/>
        <v>1.072884012539185</v>
      </c>
      <c r="G179" s="165">
        <f t="shared" si="65"/>
        <v>1.0971786833855799</v>
      </c>
      <c r="H179" s="165">
        <f t="shared" si="65"/>
        <v>1.121473354231975</v>
      </c>
      <c r="I179" s="165">
        <f t="shared" si="65"/>
        <v>1.1669278996865204</v>
      </c>
      <c r="J179" s="165">
        <f t="shared" si="65"/>
        <v>1.2123824451410659</v>
      </c>
      <c r="K179" s="165">
        <f t="shared" si="65"/>
        <v>1.2578369905956113</v>
      </c>
      <c r="L179" s="165">
        <f t="shared" si="65"/>
        <v>1.3032915360501567</v>
      </c>
      <c r="M179" s="165">
        <f t="shared" si="65"/>
        <v>1.3487460815047021</v>
      </c>
      <c r="N179" s="165">
        <f t="shared" si="65"/>
        <v>1.4068965517241379</v>
      </c>
      <c r="O179" s="165">
        <f t="shared" si="65"/>
        <v>1.4650470219435736</v>
      </c>
      <c r="P179" s="165">
        <f t="shared" si="65"/>
        <v>1.5231974921630094</v>
      </c>
      <c r="Q179" s="165">
        <f t="shared" si="65"/>
        <v>1.5813479623824451</v>
      </c>
      <c r="R179" s="165">
        <f t="shared" si="65"/>
        <v>1.6394984326018809</v>
      </c>
      <c r="S179" s="165">
        <f t="shared" si="65"/>
        <v>1.7067398119122257</v>
      </c>
      <c r="T179" s="165">
        <f t="shared" si="65"/>
        <v>1.7739811912225705</v>
      </c>
      <c r="U179" s="165">
        <f t="shared" si="65"/>
        <v>1.8412225705329155</v>
      </c>
      <c r="V179" s="165">
        <f t="shared" si="65"/>
        <v>1.9084639498432601</v>
      </c>
      <c r="W179" s="165">
        <f t="shared" si="65"/>
        <v>1.9757053291536051</v>
      </c>
      <c r="X179" s="165">
        <f t="shared" si="65"/>
        <v>2.0747648902821316</v>
      </c>
      <c r="Y179" s="165">
        <f t="shared" si="65"/>
        <v>2.1738244514106584</v>
      </c>
      <c r="Z179" s="165">
        <f t="shared" si="65"/>
        <v>2.2728840125391847</v>
      </c>
      <c r="AA179" s="165">
        <f t="shared" si="65"/>
        <v>2.3719435736677119</v>
      </c>
      <c r="AB179" s="165">
        <f t="shared" si="65"/>
        <v>2.4710031347962382</v>
      </c>
      <c r="AC179" s="165">
        <f t="shared" si="65"/>
        <v>2.5996865203761761</v>
      </c>
      <c r="AD179" s="165">
        <f t="shared" si="65"/>
        <v>2.7283699059561131</v>
      </c>
      <c r="AE179" s="165">
        <f t="shared" si="65"/>
        <v>2.8570532915360505</v>
      </c>
      <c r="AF179" s="165">
        <f t="shared" si="65"/>
        <v>2.9857366771159879</v>
      </c>
      <c r="AG179" s="165">
        <f t="shared" si="65"/>
        <v>3.1144200626959249</v>
      </c>
      <c r="AH179" s="165">
        <f t="shared" si="65"/>
        <v>3.2244514106583075</v>
      </c>
      <c r="AI179" s="165">
        <f t="shared" si="65"/>
        <v>3.3344827586206898</v>
      </c>
      <c r="AJ179" s="165">
        <f t="shared" si="65"/>
        <v>3.444514106583072</v>
      </c>
      <c r="AK179" s="165">
        <f t="shared" si="65"/>
        <v>3.5545454545454547</v>
      </c>
      <c r="AL179" s="165">
        <f t="shared" si="65"/>
        <v>3.6645768025078373</v>
      </c>
      <c r="AM179" s="165">
        <f t="shared" si="65"/>
        <v>3.77460815047022</v>
      </c>
      <c r="AN179" s="165">
        <f t="shared" si="65"/>
        <v>3.8846394984326027</v>
      </c>
      <c r="AO179" s="165">
        <f t="shared" si="65"/>
        <v>3.9946708463949849</v>
      </c>
    </row>
    <row r="180" spans="1:41" x14ac:dyDescent="0.25">
      <c r="A180" s="4" t="s">
        <v>13</v>
      </c>
      <c r="B180" s="4" t="s">
        <v>196</v>
      </c>
      <c r="C180" s="165">
        <f t="shared" si="60"/>
        <v>0</v>
      </c>
      <c r="D180" s="165">
        <f t="shared" si="65"/>
        <v>0</v>
      </c>
      <c r="E180" s="165">
        <f t="shared" si="65"/>
        <v>0</v>
      </c>
      <c r="F180" s="165">
        <f t="shared" si="65"/>
        <v>0</v>
      </c>
      <c r="G180" s="165">
        <f t="shared" si="65"/>
        <v>0</v>
      </c>
      <c r="H180" s="165">
        <f t="shared" si="65"/>
        <v>0</v>
      </c>
      <c r="I180" s="165">
        <f t="shared" si="65"/>
        <v>0</v>
      </c>
      <c r="J180" s="165">
        <f t="shared" si="65"/>
        <v>0</v>
      </c>
      <c r="K180" s="165">
        <f t="shared" si="65"/>
        <v>0</v>
      </c>
      <c r="L180" s="165">
        <f t="shared" si="65"/>
        <v>0</v>
      </c>
      <c r="M180" s="165">
        <f t="shared" si="65"/>
        <v>0</v>
      </c>
      <c r="N180" s="165">
        <f t="shared" si="65"/>
        <v>0</v>
      </c>
      <c r="O180" s="165">
        <f t="shared" si="65"/>
        <v>0</v>
      </c>
      <c r="P180" s="165">
        <f t="shared" si="65"/>
        <v>0</v>
      </c>
      <c r="Q180" s="165">
        <f t="shared" si="65"/>
        <v>0</v>
      </c>
      <c r="R180" s="165">
        <f t="shared" si="65"/>
        <v>0</v>
      </c>
      <c r="S180" s="165">
        <f t="shared" si="65"/>
        <v>0</v>
      </c>
      <c r="T180" s="165">
        <f t="shared" si="65"/>
        <v>0</v>
      </c>
      <c r="U180" s="165">
        <f t="shared" si="65"/>
        <v>0</v>
      </c>
      <c r="V180" s="165">
        <f t="shared" si="65"/>
        <v>0</v>
      </c>
      <c r="W180" s="165">
        <f t="shared" si="65"/>
        <v>0</v>
      </c>
      <c r="X180" s="165">
        <f t="shared" si="65"/>
        <v>0</v>
      </c>
      <c r="Y180" s="165">
        <f t="shared" si="65"/>
        <v>0</v>
      </c>
      <c r="Z180" s="165">
        <f t="shared" si="65"/>
        <v>0</v>
      </c>
      <c r="AA180" s="165">
        <f t="shared" si="65"/>
        <v>0</v>
      </c>
      <c r="AB180" s="165">
        <f t="shared" si="65"/>
        <v>0</v>
      </c>
      <c r="AC180" s="165">
        <f t="shared" si="65"/>
        <v>0</v>
      </c>
      <c r="AD180" s="165">
        <f t="shared" si="65"/>
        <v>0</v>
      </c>
      <c r="AE180" s="165">
        <f t="shared" si="65"/>
        <v>0</v>
      </c>
      <c r="AF180" s="165">
        <f t="shared" si="65"/>
        <v>0</v>
      </c>
      <c r="AG180" s="165">
        <f t="shared" si="65"/>
        <v>0</v>
      </c>
      <c r="AH180" s="165">
        <f t="shared" si="65"/>
        <v>0</v>
      </c>
      <c r="AI180" s="165">
        <f t="shared" si="65"/>
        <v>0</v>
      </c>
      <c r="AJ180" s="165">
        <f t="shared" si="65"/>
        <v>0</v>
      </c>
      <c r="AK180" s="165">
        <f t="shared" si="65"/>
        <v>0</v>
      </c>
      <c r="AL180" s="165">
        <f t="shared" si="65"/>
        <v>0</v>
      </c>
      <c r="AM180" s="165">
        <f t="shared" si="65"/>
        <v>0</v>
      </c>
      <c r="AN180" s="165">
        <f t="shared" si="65"/>
        <v>0</v>
      </c>
      <c r="AO180" s="165">
        <f t="shared" si="65"/>
        <v>0</v>
      </c>
    </row>
    <row r="181" spans="1:41" x14ac:dyDescent="0.25">
      <c r="A181" s="4" t="s">
        <v>14</v>
      </c>
      <c r="B181" s="4" t="s">
        <v>196</v>
      </c>
      <c r="C181" s="165">
        <f t="shared" si="60"/>
        <v>0</v>
      </c>
      <c r="D181" s="165">
        <f t="shared" si="65"/>
        <v>0</v>
      </c>
      <c r="E181" s="165">
        <f t="shared" si="65"/>
        <v>0</v>
      </c>
      <c r="F181" s="165">
        <f t="shared" si="65"/>
        <v>0</v>
      </c>
      <c r="G181" s="165">
        <f t="shared" si="65"/>
        <v>0</v>
      </c>
      <c r="H181" s="165">
        <f t="shared" si="65"/>
        <v>0</v>
      </c>
      <c r="I181" s="165">
        <f t="shared" si="65"/>
        <v>0</v>
      </c>
      <c r="J181" s="165">
        <f t="shared" si="65"/>
        <v>0</v>
      </c>
      <c r="K181" s="165">
        <f t="shared" si="65"/>
        <v>0</v>
      </c>
      <c r="L181" s="165">
        <f t="shared" si="65"/>
        <v>0</v>
      </c>
      <c r="M181" s="165">
        <f t="shared" si="65"/>
        <v>0</v>
      </c>
      <c r="N181" s="165">
        <f t="shared" si="65"/>
        <v>0</v>
      </c>
      <c r="O181" s="165">
        <f t="shared" si="65"/>
        <v>0</v>
      </c>
      <c r="P181" s="165">
        <f t="shared" si="65"/>
        <v>0</v>
      </c>
      <c r="Q181" s="165">
        <f t="shared" si="65"/>
        <v>0</v>
      </c>
      <c r="R181" s="165">
        <f t="shared" si="65"/>
        <v>0</v>
      </c>
      <c r="S181" s="165">
        <f t="shared" si="65"/>
        <v>0</v>
      </c>
      <c r="T181" s="165">
        <f t="shared" si="65"/>
        <v>0</v>
      </c>
      <c r="U181" s="165">
        <f t="shared" si="65"/>
        <v>0</v>
      </c>
      <c r="V181" s="165">
        <f t="shared" si="65"/>
        <v>0</v>
      </c>
      <c r="W181" s="165">
        <f t="shared" si="65"/>
        <v>0</v>
      </c>
      <c r="X181" s="165">
        <f t="shared" si="65"/>
        <v>0</v>
      </c>
      <c r="Y181" s="165">
        <f t="shared" si="65"/>
        <v>0</v>
      </c>
      <c r="Z181" s="165">
        <f t="shared" si="65"/>
        <v>0</v>
      </c>
      <c r="AA181" s="165">
        <f t="shared" si="65"/>
        <v>0</v>
      </c>
      <c r="AB181" s="165">
        <f t="shared" si="65"/>
        <v>0</v>
      </c>
      <c r="AC181" s="165">
        <f t="shared" si="65"/>
        <v>0</v>
      </c>
      <c r="AD181" s="165">
        <f t="shared" si="65"/>
        <v>0</v>
      </c>
      <c r="AE181" s="165">
        <f t="shared" si="65"/>
        <v>0</v>
      </c>
      <c r="AF181" s="165">
        <f t="shared" si="65"/>
        <v>0</v>
      </c>
      <c r="AG181" s="165">
        <f t="shared" si="65"/>
        <v>0</v>
      </c>
      <c r="AH181" s="165">
        <f t="shared" si="65"/>
        <v>0</v>
      </c>
      <c r="AI181" s="165">
        <f t="shared" si="65"/>
        <v>0</v>
      </c>
      <c r="AJ181" s="165">
        <f t="shared" si="65"/>
        <v>0</v>
      </c>
      <c r="AK181" s="165">
        <f t="shared" si="65"/>
        <v>0</v>
      </c>
      <c r="AL181" s="165">
        <f t="shared" si="65"/>
        <v>0</v>
      </c>
      <c r="AM181" s="165">
        <f t="shared" si="65"/>
        <v>0</v>
      </c>
      <c r="AN181" s="165">
        <f t="shared" si="65"/>
        <v>0</v>
      </c>
      <c r="AO181" s="165">
        <f t="shared" si="65"/>
        <v>0</v>
      </c>
    </row>
    <row r="182" spans="1:41" x14ac:dyDescent="0.25">
      <c r="A182" s="4" t="s">
        <v>15</v>
      </c>
      <c r="B182" s="4" t="s">
        <v>196</v>
      </c>
      <c r="C182" s="165">
        <f t="shared" si="60"/>
        <v>0</v>
      </c>
      <c r="D182" s="165">
        <f t="shared" si="65"/>
        <v>0</v>
      </c>
      <c r="E182" s="165">
        <f t="shared" si="65"/>
        <v>0</v>
      </c>
      <c r="F182" s="165">
        <f t="shared" si="65"/>
        <v>0</v>
      </c>
      <c r="G182" s="165">
        <f t="shared" si="65"/>
        <v>0</v>
      </c>
      <c r="H182" s="165">
        <f t="shared" si="65"/>
        <v>0</v>
      </c>
      <c r="I182" s="165">
        <f t="shared" si="65"/>
        <v>0</v>
      </c>
      <c r="J182" s="165">
        <f t="shared" si="65"/>
        <v>0</v>
      </c>
      <c r="K182" s="165">
        <f t="shared" si="65"/>
        <v>0</v>
      </c>
      <c r="L182" s="165">
        <f t="shared" si="65"/>
        <v>0</v>
      </c>
      <c r="M182" s="165">
        <f t="shared" si="65"/>
        <v>0</v>
      </c>
      <c r="N182" s="165">
        <f t="shared" si="65"/>
        <v>0</v>
      </c>
      <c r="O182" s="165">
        <f t="shared" si="65"/>
        <v>0</v>
      </c>
      <c r="P182" s="165">
        <f t="shared" si="65"/>
        <v>0</v>
      </c>
      <c r="Q182" s="165">
        <f t="shared" si="65"/>
        <v>0</v>
      </c>
      <c r="R182" s="165">
        <f t="shared" si="65"/>
        <v>0</v>
      </c>
      <c r="S182" s="165">
        <f t="shared" si="65"/>
        <v>0</v>
      </c>
      <c r="T182" s="165">
        <f t="shared" si="65"/>
        <v>0</v>
      </c>
      <c r="U182" s="165">
        <f t="shared" si="65"/>
        <v>0</v>
      </c>
      <c r="V182" s="165">
        <f t="shared" si="65"/>
        <v>0</v>
      </c>
      <c r="W182" s="165">
        <f t="shared" si="65"/>
        <v>0</v>
      </c>
      <c r="X182" s="165">
        <f t="shared" si="65"/>
        <v>0</v>
      </c>
      <c r="Y182" s="165">
        <f t="shared" si="65"/>
        <v>0</v>
      </c>
      <c r="Z182" s="165">
        <f t="shared" si="65"/>
        <v>0</v>
      </c>
      <c r="AA182" s="165">
        <f t="shared" si="65"/>
        <v>0</v>
      </c>
      <c r="AB182" s="165">
        <f t="shared" si="65"/>
        <v>0</v>
      </c>
      <c r="AC182" s="165">
        <f t="shared" si="65"/>
        <v>0</v>
      </c>
      <c r="AD182" s="165">
        <f t="shared" si="65"/>
        <v>0</v>
      </c>
      <c r="AE182" s="165">
        <f t="shared" si="65"/>
        <v>0</v>
      </c>
      <c r="AF182" s="165">
        <f t="shared" si="65"/>
        <v>0</v>
      </c>
      <c r="AG182" s="165">
        <f t="shared" si="65"/>
        <v>0</v>
      </c>
      <c r="AH182" s="165">
        <f t="shared" si="65"/>
        <v>0</v>
      </c>
      <c r="AI182" s="165">
        <f t="shared" si="65"/>
        <v>0</v>
      </c>
      <c r="AJ182" s="165">
        <f t="shared" si="65"/>
        <v>0</v>
      </c>
      <c r="AK182" s="165">
        <f t="shared" si="65"/>
        <v>0</v>
      </c>
      <c r="AL182" s="165">
        <f t="shared" si="65"/>
        <v>0</v>
      </c>
      <c r="AM182" s="165">
        <f t="shared" si="65"/>
        <v>0</v>
      </c>
      <c r="AN182" s="165">
        <f t="shared" si="65"/>
        <v>0</v>
      </c>
      <c r="AO182" s="165">
        <f t="shared" si="65"/>
        <v>0</v>
      </c>
    </row>
    <row r="183" spans="1:41" x14ac:dyDescent="0.25">
      <c r="A183" s="4" t="s">
        <v>16</v>
      </c>
      <c r="B183" s="4" t="s">
        <v>196</v>
      </c>
      <c r="C183" s="165">
        <f t="shared" si="60"/>
        <v>0</v>
      </c>
      <c r="D183" s="165">
        <f t="shared" si="65"/>
        <v>0</v>
      </c>
      <c r="E183" s="165">
        <f t="shared" si="65"/>
        <v>0</v>
      </c>
      <c r="F183" s="165">
        <f t="shared" si="65"/>
        <v>0</v>
      </c>
      <c r="G183" s="165">
        <f t="shared" si="65"/>
        <v>0</v>
      </c>
      <c r="H183" s="165">
        <f t="shared" si="65"/>
        <v>0</v>
      </c>
      <c r="I183" s="165">
        <f t="shared" si="65"/>
        <v>0</v>
      </c>
      <c r="J183" s="165">
        <f t="shared" si="65"/>
        <v>0</v>
      </c>
      <c r="K183" s="165">
        <f t="shared" si="65"/>
        <v>0</v>
      </c>
      <c r="L183" s="165">
        <f t="shared" si="65"/>
        <v>0</v>
      </c>
      <c r="M183" s="165">
        <f t="shared" ref="D183:AO189" si="66">IFERROR(M140/$C140,0)</f>
        <v>0</v>
      </c>
      <c r="N183" s="165">
        <f t="shared" si="66"/>
        <v>0</v>
      </c>
      <c r="O183" s="165">
        <f t="shared" si="66"/>
        <v>0</v>
      </c>
      <c r="P183" s="165">
        <f t="shared" si="66"/>
        <v>0</v>
      </c>
      <c r="Q183" s="165">
        <f t="shared" si="66"/>
        <v>0</v>
      </c>
      <c r="R183" s="165">
        <f t="shared" si="66"/>
        <v>0</v>
      </c>
      <c r="S183" s="165">
        <f t="shared" si="66"/>
        <v>0</v>
      </c>
      <c r="T183" s="165">
        <f t="shared" si="66"/>
        <v>0</v>
      </c>
      <c r="U183" s="165">
        <f t="shared" si="66"/>
        <v>0</v>
      </c>
      <c r="V183" s="165">
        <f t="shared" si="66"/>
        <v>0</v>
      </c>
      <c r="W183" s="165">
        <f t="shared" si="66"/>
        <v>0</v>
      </c>
      <c r="X183" s="165">
        <f t="shared" si="66"/>
        <v>0</v>
      </c>
      <c r="Y183" s="165">
        <f t="shared" si="66"/>
        <v>0</v>
      </c>
      <c r="Z183" s="165">
        <f t="shared" si="66"/>
        <v>0</v>
      </c>
      <c r="AA183" s="165">
        <f t="shared" si="66"/>
        <v>0</v>
      </c>
      <c r="AB183" s="165">
        <f t="shared" si="66"/>
        <v>0</v>
      </c>
      <c r="AC183" s="165">
        <f t="shared" si="66"/>
        <v>0</v>
      </c>
      <c r="AD183" s="165">
        <f t="shared" si="66"/>
        <v>0</v>
      </c>
      <c r="AE183" s="165">
        <f t="shared" si="66"/>
        <v>0</v>
      </c>
      <c r="AF183" s="165">
        <f t="shared" si="66"/>
        <v>0</v>
      </c>
      <c r="AG183" s="165">
        <f t="shared" si="66"/>
        <v>0</v>
      </c>
      <c r="AH183" s="165">
        <f t="shared" si="66"/>
        <v>0</v>
      </c>
      <c r="AI183" s="165">
        <f t="shared" si="66"/>
        <v>0</v>
      </c>
      <c r="AJ183" s="165">
        <f t="shared" si="66"/>
        <v>0</v>
      </c>
      <c r="AK183" s="165">
        <f t="shared" si="66"/>
        <v>0</v>
      </c>
      <c r="AL183" s="165">
        <f t="shared" si="66"/>
        <v>0</v>
      </c>
      <c r="AM183" s="165">
        <f t="shared" si="66"/>
        <v>0</v>
      </c>
      <c r="AN183" s="165">
        <f t="shared" si="66"/>
        <v>0</v>
      </c>
      <c r="AO183" s="165">
        <f t="shared" si="66"/>
        <v>0</v>
      </c>
    </row>
    <row r="184" spans="1:41" x14ac:dyDescent="0.25">
      <c r="A184" s="4" t="s">
        <v>17</v>
      </c>
      <c r="B184" s="4" t="s">
        <v>196</v>
      </c>
      <c r="C184" s="165">
        <f t="shared" si="60"/>
        <v>0</v>
      </c>
      <c r="D184" s="165">
        <f t="shared" si="66"/>
        <v>0</v>
      </c>
      <c r="E184" s="165">
        <f t="shared" si="66"/>
        <v>0</v>
      </c>
      <c r="F184" s="165">
        <f t="shared" si="66"/>
        <v>0</v>
      </c>
      <c r="G184" s="165">
        <f t="shared" si="66"/>
        <v>0</v>
      </c>
      <c r="H184" s="165">
        <f t="shared" si="66"/>
        <v>0</v>
      </c>
      <c r="I184" s="165">
        <f t="shared" si="66"/>
        <v>0</v>
      </c>
      <c r="J184" s="165">
        <f t="shared" si="66"/>
        <v>0</v>
      </c>
      <c r="K184" s="165">
        <f t="shared" si="66"/>
        <v>0</v>
      </c>
      <c r="L184" s="165">
        <f t="shared" si="66"/>
        <v>0</v>
      </c>
      <c r="M184" s="165">
        <f t="shared" si="66"/>
        <v>0</v>
      </c>
      <c r="N184" s="165">
        <f t="shared" si="66"/>
        <v>0</v>
      </c>
      <c r="O184" s="165">
        <f t="shared" si="66"/>
        <v>0</v>
      </c>
      <c r="P184" s="165">
        <f t="shared" si="66"/>
        <v>0</v>
      </c>
      <c r="Q184" s="165">
        <f t="shared" si="66"/>
        <v>0</v>
      </c>
      <c r="R184" s="165">
        <f t="shared" si="66"/>
        <v>0</v>
      </c>
      <c r="S184" s="165">
        <f t="shared" si="66"/>
        <v>0</v>
      </c>
      <c r="T184" s="165">
        <f t="shared" si="66"/>
        <v>0</v>
      </c>
      <c r="U184" s="165">
        <f t="shared" si="66"/>
        <v>0</v>
      </c>
      <c r="V184" s="165">
        <f t="shared" si="66"/>
        <v>0</v>
      </c>
      <c r="W184" s="165">
        <f t="shared" si="66"/>
        <v>0</v>
      </c>
      <c r="X184" s="165">
        <f t="shared" si="66"/>
        <v>0</v>
      </c>
      <c r="Y184" s="165">
        <f t="shared" si="66"/>
        <v>0</v>
      </c>
      <c r="Z184" s="165">
        <f t="shared" si="66"/>
        <v>0</v>
      </c>
      <c r="AA184" s="165">
        <f t="shared" si="66"/>
        <v>0</v>
      </c>
      <c r="AB184" s="165">
        <f t="shared" si="66"/>
        <v>0</v>
      </c>
      <c r="AC184" s="165">
        <f t="shared" si="66"/>
        <v>0</v>
      </c>
      <c r="AD184" s="165">
        <f t="shared" si="66"/>
        <v>0</v>
      </c>
      <c r="AE184" s="165">
        <f t="shared" si="66"/>
        <v>0</v>
      </c>
      <c r="AF184" s="165">
        <f t="shared" si="66"/>
        <v>0</v>
      </c>
      <c r="AG184" s="165">
        <f t="shared" si="66"/>
        <v>0</v>
      </c>
      <c r="AH184" s="165">
        <f t="shared" si="66"/>
        <v>0</v>
      </c>
      <c r="AI184" s="165">
        <f t="shared" si="66"/>
        <v>0</v>
      </c>
      <c r="AJ184" s="165">
        <f t="shared" si="66"/>
        <v>0</v>
      </c>
      <c r="AK184" s="165">
        <f t="shared" si="66"/>
        <v>0</v>
      </c>
      <c r="AL184" s="165">
        <f t="shared" si="66"/>
        <v>0</v>
      </c>
      <c r="AM184" s="165">
        <f t="shared" si="66"/>
        <v>0</v>
      </c>
      <c r="AN184" s="165">
        <f t="shared" si="66"/>
        <v>0</v>
      </c>
      <c r="AO184" s="165">
        <f t="shared" si="66"/>
        <v>0</v>
      </c>
    </row>
    <row r="185" spans="1:41" x14ac:dyDescent="0.25">
      <c r="A185" s="4" t="s">
        <v>18</v>
      </c>
      <c r="B185" s="4" t="s">
        <v>196</v>
      </c>
      <c r="C185" s="165">
        <f t="shared" si="60"/>
        <v>0</v>
      </c>
      <c r="D185" s="165">
        <f t="shared" si="66"/>
        <v>0</v>
      </c>
      <c r="E185" s="165">
        <f t="shared" si="66"/>
        <v>0</v>
      </c>
      <c r="F185" s="165">
        <f t="shared" si="66"/>
        <v>0</v>
      </c>
      <c r="G185" s="165">
        <f t="shared" si="66"/>
        <v>0</v>
      </c>
      <c r="H185" s="165">
        <f t="shared" si="66"/>
        <v>0</v>
      </c>
      <c r="I185" s="165">
        <f t="shared" si="66"/>
        <v>0</v>
      </c>
      <c r="J185" s="165">
        <f t="shared" si="66"/>
        <v>0</v>
      </c>
      <c r="K185" s="165">
        <f t="shared" si="66"/>
        <v>0</v>
      </c>
      <c r="L185" s="165">
        <f t="shared" si="66"/>
        <v>0</v>
      </c>
      <c r="M185" s="165">
        <f t="shared" si="66"/>
        <v>0</v>
      </c>
      <c r="N185" s="165">
        <f t="shared" si="66"/>
        <v>0</v>
      </c>
      <c r="O185" s="165">
        <f t="shared" si="66"/>
        <v>0</v>
      </c>
      <c r="P185" s="165">
        <f t="shared" si="66"/>
        <v>0</v>
      </c>
      <c r="Q185" s="165">
        <f t="shared" si="66"/>
        <v>0</v>
      </c>
      <c r="R185" s="165">
        <f t="shared" si="66"/>
        <v>0</v>
      </c>
      <c r="S185" s="165">
        <f t="shared" si="66"/>
        <v>0</v>
      </c>
      <c r="T185" s="165">
        <f t="shared" si="66"/>
        <v>0</v>
      </c>
      <c r="U185" s="165">
        <f t="shared" si="66"/>
        <v>0</v>
      </c>
      <c r="V185" s="165">
        <f t="shared" si="66"/>
        <v>0</v>
      </c>
      <c r="W185" s="165">
        <f t="shared" si="66"/>
        <v>0</v>
      </c>
      <c r="X185" s="165">
        <f t="shared" si="66"/>
        <v>0</v>
      </c>
      <c r="Y185" s="165">
        <f t="shared" si="66"/>
        <v>0</v>
      </c>
      <c r="Z185" s="165">
        <f t="shared" si="66"/>
        <v>0</v>
      </c>
      <c r="AA185" s="165">
        <f t="shared" si="66"/>
        <v>0</v>
      </c>
      <c r="AB185" s="165">
        <f t="shared" si="66"/>
        <v>0</v>
      </c>
      <c r="AC185" s="165">
        <f t="shared" si="66"/>
        <v>0</v>
      </c>
      <c r="AD185" s="165">
        <f t="shared" si="66"/>
        <v>0</v>
      </c>
      <c r="AE185" s="165">
        <f t="shared" si="66"/>
        <v>0</v>
      </c>
      <c r="AF185" s="165">
        <f t="shared" si="66"/>
        <v>0</v>
      </c>
      <c r="AG185" s="165">
        <f t="shared" si="66"/>
        <v>0</v>
      </c>
      <c r="AH185" s="165">
        <f t="shared" si="66"/>
        <v>0</v>
      </c>
      <c r="AI185" s="165">
        <f t="shared" si="66"/>
        <v>0</v>
      </c>
      <c r="AJ185" s="165">
        <f t="shared" si="66"/>
        <v>0</v>
      </c>
      <c r="AK185" s="165">
        <f t="shared" si="66"/>
        <v>0</v>
      </c>
      <c r="AL185" s="165">
        <f t="shared" si="66"/>
        <v>0</v>
      </c>
      <c r="AM185" s="165">
        <f t="shared" si="66"/>
        <v>0</v>
      </c>
      <c r="AN185" s="165">
        <f t="shared" si="66"/>
        <v>0</v>
      </c>
      <c r="AO185" s="165">
        <f t="shared" si="66"/>
        <v>0</v>
      </c>
    </row>
    <row r="186" spans="1:41" s="89" customFormat="1" x14ac:dyDescent="0.25">
      <c r="A186" s="89" t="s">
        <v>19</v>
      </c>
      <c r="B186" s="89" t="s">
        <v>196</v>
      </c>
      <c r="C186" s="492">
        <v>1</v>
      </c>
      <c r="D186" s="492">
        <f>SUM(D119,D127,D135,D151)/SUM($C119,$C127,$C135,$C151)</f>
        <v>1.0767923269685937</v>
      </c>
      <c r="E186" s="492">
        <f t="shared" ref="E186:AO186" si="67">SUM(E119,E127,E135,E151)/SUM($C119,$C127,$C135,$C151)</f>
        <v>1.1535846539371877</v>
      </c>
      <c r="F186" s="492">
        <f t="shared" si="67"/>
        <v>1.2303769809057816</v>
      </c>
      <c r="G186" s="492">
        <f t="shared" si="67"/>
        <v>1.3071693078743756</v>
      </c>
      <c r="H186" s="492">
        <f t="shared" si="67"/>
        <v>1.3839616348429695</v>
      </c>
      <c r="I186" s="492">
        <f t="shared" si="67"/>
        <v>1.4895508766276393</v>
      </c>
      <c r="J186" s="492">
        <f t="shared" si="67"/>
        <v>1.5951401184123095</v>
      </c>
      <c r="K186" s="492">
        <f t="shared" si="67"/>
        <v>1.7007293601969795</v>
      </c>
      <c r="L186" s="492">
        <f t="shared" si="67"/>
        <v>1.8063186019816491</v>
      </c>
      <c r="M186" s="492">
        <f t="shared" si="67"/>
        <v>1.9119078437663193</v>
      </c>
      <c r="N186" s="492">
        <f t="shared" si="67"/>
        <v>2.0281500563416004</v>
      </c>
      <c r="O186" s="492">
        <f t="shared" si="67"/>
        <v>2.1443922689168815</v>
      </c>
      <c r="P186" s="492">
        <f t="shared" si="67"/>
        <v>2.2606344814921631</v>
      </c>
      <c r="Q186" s="492">
        <f t="shared" si="67"/>
        <v>2.3768766940674437</v>
      </c>
      <c r="R186" s="492">
        <f t="shared" si="67"/>
        <v>2.4931189066427248</v>
      </c>
      <c r="S186" s="492">
        <f t="shared" si="67"/>
        <v>2.6269408268083958</v>
      </c>
      <c r="T186" s="492">
        <f t="shared" si="67"/>
        <v>2.7607627469740668</v>
      </c>
      <c r="U186" s="492">
        <f t="shared" si="67"/>
        <v>2.8945846671397377</v>
      </c>
      <c r="V186" s="492">
        <f t="shared" si="67"/>
        <v>3.0284065873054087</v>
      </c>
      <c r="W186" s="492">
        <f t="shared" si="67"/>
        <v>3.1622285074710788</v>
      </c>
      <c r="X186" s="492">
        <f t="shared" si="67"/>
        <v>3.246699935806844</v>
      </c>
      <c r="Y186" s="492">
        <f t="shared" si="67"/>
        <v>3.3311713641426088</v>
      </c>
      <c r="Z186" s="492">
        <f t="shared" si="67"/>
        <v>3.4156427924783741</v>
      </c>
      <c r="AA186" s="492">
        <f t="shared" si="67"/>
        <v>3.5001142208141394</v>
      </c>
      <c r="AB186" s="492">
        <f t="shared" si="67"/>
        <v>3.5845856491499037</v>
      </c>
      <c r="AC186" s="492">
        <f t="shared" si="67"/>
        <v>3.6849371640128212</v>
      </c>
      <c r="AD186" s="492">
        <f t="shared" si="67"/>
        <v>3.7852886788757383</v>
      </c>
      <c r="AE186" s="492">
        <f t="shared" si="67"/>
        <v>3.8856401937386553</v>
      </c>
      <c r="AF186" s="492">
        <f t="shared" si="67"/>
        <v>3.9859917086015724</v>
      </c>
      <c r="AG186" s="492">
        <f t="shared" si="67"/>
        <v>4.0863432234644899</v>
      </c>
      <c r="AH186" s="492">
        <f t="shared" si="67"/>
        <v>4.1525277434381671</v>
      </c>
      <c r="AI186" s="492">
        <f t="shared" si="67"/>
        <v>4.2187122634118444</v>
      </c>
      <c r="AJ186" s="492">
        <f t="shared" si="67"/>
        <v>4.2848967833855225</v>
      </c>
      <c r="AK186" s="492">
        <f t="shared" si="67"/>
        <v>4.3510813033591997</v>
      </c>
      <c r="AL186" s="492">
        <f t="shared" si="67"/>
        <v>4.417265823332877</v>
      </c>
      <c r="AM186" s="492">
        <f t="shared" si="67"/>
        <v>4.4834503433065551</v>
      </c>
      <c r="AN186" s="492">
        <f t="shared" si="67"/>
        <v>4.5496348632802324</v>
      </c>
      <c r="AO186" s="492">
        <f t="shared" si="67"/>
        <v>4.6158193832539105</v>
      </c>
    </row>
    <row r="187" spans="1:41" x14ac:dyDescent="0.25">
      <c r="A187" s="4" t="s">
        <v>20</v>
      </c>
      <c r="B187" s="4" t="s">
        <v>196</v>
      </c>
      <c r="C187" s="165">
        <f t="shared" si="60"/>
        <v>0</v>
      </c>
      <c r="D187" s="165">
        <f t="shared" si="66"/>
        <v>0</v>
      </c>
      <c r="E187" s="165">
        <f t="shared" si="66"/>
        <v>0</v>
      </c>
      <c r="F187" s="165">
        <f t="shared" si="66"/>
        <v>0</v>
      </c>
      <c r="G187" s="165">
        <f t="shared" si="66"/>
        <v>0</v>
      </c>
      <c r="H187" s="165">
        <f t="shared" si="66"/>
        <v>0</v>
      </c>
      <c r="I187" s="165">
        <f t="shared" si="66"/>
        <v>0</v>
      </c>
      <c r="J187" s="165">
        <f t="shared" si="66"/>
        <v>0</v>
      </c>
      <c r="K187" s="165">
        <f t="shared" si="66"/>
        <v>0</v>
      </c>
      <c r="L187" s="165">
        <f t="shared" si="66"/>
        <v>0</v>
      </c>
      <c r="M187" s="165">
        <f t="shared" si="66"/>
        <v>0</v>
      </c>
      <c r="N187" s="165">
        <f t="shared" si="66"/>
        <v>0</v>
      </c>
      <c r="O187" s="165">
        <f t="shared" si="66"/>
        <v>0</v>
      </c>
      <c r="P187" s="165">
        <f t="shared" si="66"/>
        <v>0</v>
      </c>
      <c r="Q187" s="165">
        <f t="shared" si="66"/>
        <v>0</v>
      </c>
      <c r="R187" s="165">
        <f t="shared" si="66"/>
        <v>0</v>
      </c>
      <c r="S187" s="165">
        <f t="shared" si="66"/>
        <v>0</v>
      </c>
      <c r="T187" s="165">
        <f t="shared" si="66"/>
        <v>0</v>
      </c>
      <c r="U187" s="165">
        <f t="shared" si="66"/>
        <v>0</v>
      </c>
      <c r="V187" s="165">
        <f t="shared" si="66"/>
        <v>0</v>
      </c>
      <c r="W187" s="165">
        <f t="shared" si="66"/>
        <v>0</v>
      </c>
      <c r="X187" s="165">
        <f t="shared" si="66"/>
        <v>0</v>
      </c>
      <c r="Y187" s="165">
        <f t="shared" si="66"/>
        <v>0</v>
      </c>
      <c r="Z187" s="165">
        <f t="shared" si="66"/>
        <v>0</v>
      </c>
      <c r="AA187" s="165">
        <f t="shared" si="66"/>
        <v>0</v>
      </c>
      <c r="AB187" s="165">
        <f t="shared" si="66"/>
        <v>0</v>
      </c>
      <c r="AC187" s="165">
        <f t="shared" si="66"/>
        <v>0</v>
      </c>
      <c r="AD187" s="165">
        <f t="shared" si="66"/>
        <v>0</v>
      </c>
      <c r="AE187" s="165">
        <f t="shared" si="66"/>
        <v>0</v>
      </c>
      <c r="AF187" s="165">
        <f t="shared" si="66"/>
        <v>0</v>
      </c>
      <c r="AG187" s="165">
        <f t="shared" si="66"/>
        <v>0</v>
      </c>
      <c r="AH187" s="165">
        <f t="shared" si="66"/>
        <v>0</v>
      </c>
      <c r="AI187" s="165">
        <f t="shared" si="66"/>
        <v>0</v>
      </c>
      <c r="AJ187" s="165">
        <f t="shared" si="66"/>
        <v>0</v>
      </c>
      <c r="AK187" s="165">
        <f t="shared" si="66"/>
        <v>0</v>
      </c>
      <c r="AL187" s="165">
        <f t="shared" si="66"/>
        <v>0</v>
      </c>
      <c r="AM187" s="165">
        <f t="shared" si="66"/>
        <v>0</v>
      </c>
      <c r="AN187" s="165">
        <f t="shared" si="66"/>
        <v>0</v>
      </c>
      <c r="AO187" s="165">
        <f t="shared" si="66"/>
        <v>0</v>
      </c>
    </row>
    <row r="188" spans="1:41" x14ac:dyDescent="0.25">
      <c r="A188" s="4" t="s">
        <v>13</v>
      </c>
      <c r="B188" s="4" t="s">
        <v>197</v>
      </c>
      <c r="C188" s="165">
        <f t="shared" si="60"/>
        <v>1</v>
      </c>
      <c r="D188" s="165">
        <f t="shared" si="66"/>
        <v>1.0155172413793103</v>
      </c>
      <c r="E188" s="165">
        <f t="shared" si="66"/>
        <v>1.0310344827586206</v>
      </c>
      <c r="F188" s="165">
        <f t="shared" si="66"/>
        <v>1.0465517241379312</v>
      </c>
      <c r="G188" s="165">
        <f t="shared" si="66"/>
        <v>1.0620689655172415</v>
      </c>
      <c r="H188" s="165">
        <f t="shared" si="66"/>
        <v>1.0775862068965518</v>
      </c>
      <c r="I188" s="165">
        <f t="shared" si="66"/>
        <v>1.1413793103448275</v>
      </c>
      <c r="J188" s="165">
        <f t="shared" si="66"/>
        <v>1.2051724137931035</v>
      </c>
      <c r="K188" s="165">
        <f t="shared" si="66"/>
        <v>1.2689655172413792</v>
      </c>
      <c r="L188" s="165">
        <f t="shared" si="66"/>
        <v>1.3327586206896551</v>
      </c>
      <c r="M188" s="165">
        <f t="shared" si="66"/>
        <v>1.396551724137931</v>
      </c>
      <c r="N188" s="165">
        <f t="shared" si="66"/>
        <v>1.4879310344827585</v>
      </c>
      <c r="O188" s="165">
        <f t="shared" si="66"/>
        <v>1.5793103448275863</v>
      </c>
      <c r="P188" s="165">
        <f t="shared" si="66"/>
        <v>1.6706896551724137</v>
      </c>
      <c r="Q188" s="165">
        <f t="shared" si="66"/>
        <v>1.7620689655172412</v>
      </c>
      <c r="R188" s="165">
        <f t="shared" si="66"/>
        <v>1.853448275862069</v>
      </c>
      <c r="S188" s="165">
        <f t="shared" si="66"/>
        <v>1.9758620689655175</v>
      </c>
      <c r="T188" s="165">
        <f t="shared" si="66"/>
        <v>2.0982758620689657</v>
      </c>
      <c r="U188" s="165">
        <f t="shared" si="66"/>
        <v>2.2206896551724138</v>
      </c>
      <c r="V188" s="165">
        <f t="shared" si="66"/>
        <v>2.3431034482758619</v>
      </c>
      <c r="W188" s="165">
        <f t="shared" si="66"/>
        <v>2.4655172413793105</v>
      </c>
      <c r="X188" s="165">
        <f t="shared" si="66"/>
        <v>2.5965517241379312</v>
      </c>
      <c r="Y188" s="165">
        <f t="shared" si="66"/>
        <v>2.727586206896552</v>
      </c>
      <c r="Z188" s="165">
        <f t="shared" si="66"/>
        <v>2.8586206896551727</v>
      </c>
      <c r="AA188" s="165">
        <f t="shared" si="66"/>
        <v>2.989655172413793</v>
      </c>
      <c r="AB188" s="165">
        <f t="shared" si="66"/>
        <v>3.1206896551724141</v>
      </c>
      <c r="AC188" s="165">
        <f t="shared" si="66"/>
        <v>3.2155172413793109</v>
      </c>
      <c r="AD188" s="165">
        <f t="shared" si="66"/>
        <v>3.3103448275862073</v>
      </c>
      <c r="AE188" s="165">
        <f t="shared" si="66"/>
        <v>3.4051724137931036</v>
      </c>
      <c r="AF188" s="165">
        <f t="shared" si="66"/>
        <v>3.5000000000000004</v>
      </c>
      <c r="AG188" s="165">
        <f t="shared" si="66"/>
        <v>3.5948275862068968</v>
      </c>
      <c r="AH188" s="165">
        <f t="shared" si="66"/>
        <v>3.6568965517241381</v>
      </c>
      <c r="AI188" s="165">
        <f t="shared" si="66"/>
        <v>3.7189655172413794</v>
      </c>
      <c r="AJ188" s="165">
        <f t="shared" si="66"/>
        <v>3.7810344827586206</v>
      </c>
      <c r="AK188" s="165">
        <f t="shared" si="66"/>
        <v>3.8431034482758619</v>
      </c>
      <c r="AL188" s="165">
        <f t="shared" si="66"/>
        <v>3.9051724137931032</v>
      </c>
      <c r="AM188" s="165">
        <f t="shared" si="66"/>
        <v>3.9672413793103445</v>
      </c>
      <c r="AN188" s="165">
        <f t="shared" si="66"/>
        <v>4.0293103448275858</v>
      </c>
      <c r="AO188" s="165">
        <f t="shared" si="66"/>
        <v>4.091379310344827</v>
      </c>
    </row>
    <row r="189" spans="1:41" x14ac:dyDescent="0.25">
      <c r="A189" s="4" t="s">
        <v>14</v>
      </c>
      <c r="B189" s="4" t="s">
        <v>197</v>
      </c>
      <c r="C189" s="165">
        <f t="shared" si="60"/>
        <v>1</v>
      </c>
      <c r="D189" s="165">
        <f t="shared" si="66"/>
        <v>0.99046284921668837</v>
      </c>
      <c r="E189" s="165">
        <f t="shared" si="66"/>
        <v>0.98092569843337685</v>
      </c>
      <c r="F189" s="165">
        <f t="shared" si="66"/>
        <v>0.97138854765006521</v>
      </c>
      <c r="G189" s="165">
        <f t="shared" si="66"/>
        <v>0.96185139686675358</v>
      </c>
      <c r="H189" s="165">
        <f t="shared" si="66"/>
        <v>0.95231424608344206</v>
      </c>
      <c r="I189" s="165">
        <f t="shared" si="66"/>
        <v>0.94284568107305244</v>
      </c>
      <c r="J189" s="165">
        <f t="shared" si="66"/>
        <v>0.93337711606266272</v>
      </c>
      <c r="K189" s="165">
        <f t="shared" si="66"/>
        <v>0.9239085510522731</v>
      </c>
      <c r="L189" s="165">
        <f t="shared" si="66"/>
        <v>0.91443998604188337</v>
      </c>
      <c r="M189" s="165">
        <f t="shared" si="66"/>
        <v>0.90497142103149375</v>
      </c>
      <c r="N189" s="165">
        <f t="shared" si="66"/>
        <v>0.91657297397451909</v>
      </c>
      <c r="O189" s="165">
        <f t="shared" si="66"/>
        <v>0.92817452691754443</v>
      </c>
      <c r="P189" s="165">
        <f t="shared" si="66"/>
        <v>0.93977607986056966</v>
      </c>
      <c r="Q189" s="165">
        <f t="shared" si="66"/>
        <v>0.951377632803595</v>
      </c>
      <c r="R189" s="165">
        <f t="shared" si="66"/>
        <v>0.96297918574662034</v>
      </c>
      <c r="S189" s="165">
        <f t="shared" si="66"/>
        <v>0.97649337830615546</v>
      </c>
      <c r="T189" s="165">
        <f t="shared" si="66"/>
        <v>0.99000757086569069</v>
      </c>
      <c r="U189" s="165">
        <f t="shared" si="66"/>
        <v>1.0035217634252258</v>
      </c>
      <c r="V189" s="165">
        <f t="shared" si="66"/>
        <v>1.017035955984761</v>
      </c>
      <c r="W189" s="165">
        <f t="shared" si="66"/>
        <v>1.0305501485442963</v>
      </c>
      <c r="X189" s="165">
        <f t="shared" si="66"/>
        <v>1.0463926631176919</v>
      </c>
      <c r="Y189" s="165">
        <f t="shared" si="66"/>
        <v>1.0622351776910872</v>
      </c>
      <c r="Z189" s="165">
        <f t="shared" si="66"/>
        <v>1.0780776922644828</v>
      </c>
      <c r="AA189" s="165">
        <f t="shared" si="66"/>
        <v>1.0939202068378782</v>
      </c>
      <c r="AB189" s="165">
        <f t="shared" si="66"/>
        <v>1.1097627214112737</v>
      </c>
      <c r="AC189" s="165">
        <f t="shared" si="66"/>
        <v>1.1283228845079749</v>
      </c>
      <c r="AD189" s="165">
        <f t="shared" si="66"/>
        <v>1.1468830476046763</v>
      </c>
      <c r="AE189" s="165">
        <f t="shared" si="66"/>
        <v>1.1654432107013775</v>
      </c>
      <c r="AF189" s="165">
        <f t="shared" si="66"/>
        <v>1.1840033737980786</v>
      </c>
      <c r="AG189" s="165">
        <f t="shared" si="66"/>
        <v>1.20256353689478</v>
      </c>
      <c r="AH189" s="165">
        <f t="shared" si="66"/>
        <v>1.2243579661577644</v>
      </c>
      <c r="AI189" s="165">
        <f t="shared" si="66"/>
        <v>1.2461523954207485</v>
      </c>
      <c r="AJ189" s="165">
        <f t="shared" si="66"/>
        <v>1.2679468246837331</v>
      </c>
      <c r="AK189" s="165">
        <f t="shared" si="66"/>
        <v>1.2897412539467172</v>
      </c>
      <c r="AL189" s="165">
        <f t="shared" si="66"/>
        <v>1.3115356832097016</v>
      </c>
      <c r="AM189" s="165">
        <f t="shared" si="66"/>
        <v>1.333330112472686</v>
      </c>
      <c r="AN189" s="165">
        <f t="shared" ref="D189:AO195" si="68">IFERROR(AN146/$C146,0)</f>
        <v>1.3551245417356703</v>
      </c>
      <c r="AO189" s="165">
        <f t="shared" si="68"/>
        <v>1.3769189709986547</v>
      </c>
    </row>
    <row r="190" spans="1:41" x14ac:dyDescent="0.25">
      <c r="A190" s="4" t="s">
        <v>15</v>
      </c>
      <c r="B190" s="4" t="s">
        <v>197</v>
      </c>
      <c r="C190" s="165">
        <f t="shared" si="60"/>
        <v>1</v>
      </c>
      <c r="D190" s="165">
        <f t="shared" si="68"/>
        <v>1.1136261426191232</v>
      </c>
      <c r="E190" s="165">
        <f t="shared" si="68"/>
        <v>1.2272522852382466</v>
      </c>
      <c r="F190" s="165">
        <f t="shared" si="68"/>
        <v>1.3408784278573698</v>
      </c>
      <c r="G190" s="165">
        <f t="shared" si="68"/>
        <v>1.454504570476493</v>
      </c>
      <c r="H190" s="165">
        <f t="shared" si="68"/>
        <v>1.5681307130956161</v>
      </c>
      <c r="I190" s="165">
        <f t="shared" si="68"/>
        <v>1.7296537521770881</v>
      </c>
      <c r="J190" s="165">
        <f t="shared" si="68"/>
        <v>1.8911767912585602</v>
      </c>
      <c r="K190" s="165">
        <f t="shared" si="68"/>
        <v>2.0526998303400319</v>
      </c>
      <c r="L190" s="165">
        <f t="shared" si="68"/>
        <v>2.214222869421504</v>
      </c>
      <c r="M190" s="165">
        <f t="shared" si="68"/>
        <v>2.3757459085029762</v>
      </c>
      <c r="N190" s="165">
        <f t="shared" si="68"/>
        <v>2.5680994663391203</v>
      </c>
      <c r="O190" s="165">
        <f t="shared" si="68"/>
        <v>2.7604530241752641</v>
      </c>
      <c r="P190" s="165">
        <f t="shared" si="68"/>
        <v>2.9528065820114078</v>
      </c>
      <c r="Q190" s="165">
        <f t="shared" si="68"/>
        <v>3.1451601398475519</v>
      </c>
      <c r="R190" s="165">
        <f t="shared" si="68"/>
        <v>3.3375136976836957</v>
      </c>
      <c r="S190" s="165">
        <f t="shared" si="68"/>
        <v>3.5618434801179455</v>
      </c>
      <c r="T190" s="165">
        <f t="shared" si="68"/>
        <v>3.7861732625521953</v>
      </c>
      <c r="U190" s="165">
        <f t="shared" si="68"/>
        <v>4.0105030449864447</v>
      </c>
      <c r="V190" s="165">
        <f t="shared" si="68"/>
        <v>4.2348328274206954</v>
      </c>
      <c r="W190" s="165">
        <f t="shared" si="68"/>
        <v>4.4591626098549453</v>
      </c>
      <c r="X190" s="165">
        <f t="shared" si="68"/>
        <v>4.6741942700400276</v>
      </c>
      <c r="Y190" s="165">
        <f t="shared" si="68"/>
        <v>4.88922593022511</v>
      </c>
      <c r="Z190" s="165">
        <f t="shared" si="68"/>
        <v>5.1042575904101923</v>
      </c>
      <c r="AA190" s="165">
        <f t="shared" si="68"/>
        <v>5.3192892505952747</v>
      </c>
      <c r="AB190" s="165">
        <f t="shared" si="68"/>
        <v>5.534320910780357</v>
      </c>
      <c r="AC190" s="165">
        <f t="shared" si="68"/>
        <v>5.7126326805437424</v>
      </c>
      <c r="AD190" s="165">
        <f t="shared" si="68"/>
        <v>5.8909444503071278</v>
      </c>
      <c r="AE190" s="165">
        <f t="shared" si="68"/>
        <v>6.0692562200705131</v>
      </c>
      <c r="AF190" s="165">
        <f t="shared" si="68"/>
        <v>6.2475679898338985</v>
      </c>
      <c r="AG190" s="165">
        <f t="shared" si="68"/>
        <v>6.4258797595972839</v>
      </c>
      <c r="AH190" s="165">
        <f t="shared" si="68"/>
        <v>6.5599520785261651</v>
      </c>
      <c r="AI190" s="165">
        <f t="shared" si="68"/>
        <v>6.6940243974550455</v>
      </c>
      <c r="AJ190" s="165">
        <f t="shared" si="68"/>
        <v>6.8280967163839259</v>
      </c>
      <c r="AK190" s="165">
        <f t="shared" si="68"/>
        <v>6.9621690353128063</v>
      </c>
      <c r="AL190" s="165">
        <f t="shared" si="68"/>
        <v>7.0962413542416876</v>
      </c>
      <c r="AM190" s="165">
        <f t="shared" si="68"/>
        <v>7.2303136731705679</v>
      </c>
      <c r="AN190" s="165">
        <f t="shared" si="68"/>
        <v>7.3643859920994474</v>
      </c>
      <c r="AO190" s="165">
        <f t="shared" si="68"/>
        <v>7.4984583110283287</v>
      </c>
    </row>
    <row r="191" spans="1:41" x14ac:dyDescent="0.25">
      <c r="A191" s="4" t="s">
        <v>16</v>
      </c>
      <c r="B191" s="4" t="s">
        <v>197</v>
      </c>
      <c r="C191" s="165">
        <f t="shared" si="60"/>
        <v>1</v>
      </c>
      <c r="D191" s="165">
        <f t="shared" si="68"/>
        <v>1.0224830468288801</v>
      </c>
      <c r="E191" s="165">
        <f t="shared" si="68"/>
        <v>1.0449660936577605</v>
      </c>
      <c r="F191" s="165">
        <f t="shared" si="68"/>
        <v>1.0674491404866404</v>
      </c>
      <c r="G191" s="165">
        <f t="shared" si="68"/>
        <v>1.0899321873155208</v>
      </c>
      <c r="H191" s="165">
        <f t="shared" si="68"/>
        <v>1.1124152341444009</v>
      </c>
      <c r="I191" s="165">
        <f t="shared" si="68"/>
        <v>1.1244198137354766</v>
      </c>
      <c r="J191" s="165">
        <f t="shared" si="68"/>
        <v>1.1364243933265525</v>
      </c>
      <c r="K191" s="165">
        <f t="shared" si="68"/>
        <v>1.148428972917628</v>
      </c>
      <c r="L191" s="165">
        <f t="shared" si="68"/>
        <v>1.1604335525087039</v>
      </c>
      <c r="M191" s="165">
        <f t="shared" si="68"/>
        <v>1.1724381320997797</v>
      </c>
      <c r="N191" s="165">
        <f t="shared" si="68"/>
        <v>1.1779903447510816</v>
      </c>
      <c r="O191" s="165">
        <f t="shared" si="68"/>
        <v>1.1835425574023835</v>
      </c>
      <c r="P191" s="165">
        <f t="shared" si="68"/>
        <v>1.1890947700536856</v>
      </c>
      <c r="Q191" s="165">
        <f t="shared" si="68"/>
        <v>1.1946469827049875</v>
      </c>
      <c r="R191" s="165">
        <f t="shared" si="68"/>
        <v>1.2001991953562894</v>
      </c>
      <c r="S191" s="165">
        <f t="shared" si="68"/>
        <v>1.2012787748220313</v>
      </c>
      <c r="T191" s="165">
        <f t="shared" si="68"/>
        <v>1.2023583542877734</v>
      </c>
      <c r="U191" s="165">
        <f t="shared" si="68"/>
        <v>1.203437933753515</v>
      </c>
      <c r="V191" s="165">
        <f t="shared" si="68"/>
        <v>1.2045175132192569</v>
      </c>
      <c r="W191" s="165">
        <f t="shared" si="68"/>
        <v>1.205597092684999</v>
      </c>
      <c r="X191" s="165">
        <f t="shared" si="68"/>
        <v>1.2055083116768619</v>
      </c>
      <c r="Y191" s="165">
        <f t="shared" si="68"/>
        <v>1.205419530668725</v>
      </c>
      <c r="Z191" s="165">
        <f t="shared" si="68"/>
        <v>1.2053307496605878</v>
      </c>
      <c r="AA191" s="165">
        <f t="shared" si="68"/>
        <v>1.2052419686524509</v>
      </c>
      <c r="AB191" s="165">
        <f t="shared" si="68"/>
        <v>1.2051531876443138</v>
      </c>
      <c r="AC191" s="165">
        <f t="shared" si="68"/>
        <v>1.2048146284228993</v>
      </c>
      <c r="AD191" s="165">
        <f t="shared" si="68"/>
        <v>1.2044760692014849</v>
      </c>
      <c r="AE191" s="165">
        <f t="shared" si="68"/>
        <v>1.2041375099800702</v>
      </c>
      <c r="AF191" s="165">
        <f t="shared" si="68"/>
        <v>1.2037989507586557</v>
      </c>
      <c r="AG191" s="165">
        <f t="shared" si="68"/>
        <v>1.2034603915372413</v>
      </c>
      <c r="AH191" s="165">
        <f t="shared" si="68"/>
        <v>1.200415619258127</v>
      </c>
      <c r="AI191" s="165">
        <f t="shared" si="68"/>
        <v>1.1973708469790125</v>
      </c>
      <c r="AJ191" s="165">
        <f t="shared" si="68"/>
        <v>1.1943260746998983</v>
      </c>
      <c r="AK191" s="165">
        <f t="shared" si="68"/>
        <v>1.191281302420784</v>
      </c>
      <c r="AL191" s="165">
        <f t="shared" si="68"/>
        <v>1.1882365301416695</v>
      </c>
      <c r="AM191" s="165">
        <f t="shared" si="68"/>
        <v>1.185191757862555</v>
      </c>
      <c r="AN191" s="165">
        <f t="shared" si="68"/>
        <v>1.1821469855834406</v>
      </c>
      <c r="AO191" s="165">
        <f t="shared" si="68"/>
        <v>1.1791022133043265</v>
      </c>
    </row>
    <row r="192" spans="1:41" x14ac:dyDescent="0.25">
      <c r="A192" s="4" t="s">
        <v>17</v>
      </c>
      <c r="B192" s="4" t="s">
        <v>197</v>
      </c>
      <c r="C192" s="165">
        <f t="shared" si="60"/>
        <v>1</v>
      </c>
      <c r="D192" s="165">
        <f t="shared" si="68"/>
        <v>1.0350515463917527</v>
      </c>
      <c r="E192" s="165">
        <f t="shared" si="68"/>
        <v>1.0701030927835053</v>
      </c>
      <c r="F192" s="165">
        <f t="shared" si="68"/>
        <v>1.1051546391752578</v>
      </c>
      <c r="G192" s="165">
        <f t="shared" si="68"/>
        <v>1.1402061855670103</v>
      </c>
      <c r="H192" s="165">
        <f t="shared" si="68"/>
        <v>1.1752577319587629</v>
      </c>
      <c r="I192" s="165">
        <f t="shared" si="68"/>
        <v>1.202749140893471</v>
      </c>
      <c r="J192" s="165">
        <f t="shared" si="68"/>
        <v>1.2302405498281788</v>
      </c>
      <c r="K192" s="165">
        <f t="shared" si="68"/>
        <v>1.2577319587628866</v>
      </c>
      <c r="L192" s="165">
        <f t="shared" si="68"/>
        <v>1.2852233676975946</v>
      </c>
      <c r="M192" s="165">
        <f t="shared" si="68"/>
        <v>1.3127147766323024</v>
      </c>
      <c r="N192" s="165">
        <f t="shared" si="68"/>
        <v>1.3254295532646048</v>
      </c>
      <c r="O192" s="165">
        <f t="shared" si="68"/>
        <v>1.3381443298969071</v>
      </c>
      <c r="P192" s="165">
        <f t="shared" si="68"/>
        <v>1.3508591065292097</v>
      </c>
      <c r="Q192" s="165">
        <f t="shared" si="68"/>
        <v>1.3635738831615121</v>
      </c>
      <c r="R192" s="165">
        <f t="shared" si="68"/>
        <v>1.3762886597938144</v>
      </c>
      <c r="S192" s="165">
        <f t="shared" si="68"/>
        <v>1.3742268041237113</v>
      </c>
      <c r="T192" s="165">
        <f t="shared" si="68"/>
        <v>1.3721649484536083</v>
      </c>
      <c r="U192" s="165">
        <f t="shared" si="68"/>
        <v>1.3701030927835052</v>
      </c>
      <c r="V192" s="165">
        <f t="shared" si="68"/>
        <v>1.3680412371134021</v>
      </c>
      <c r="W192" s="165">
        <f t="shared" si="68"/>
        <v>1.365979381443299</v>
      </c>
      <c r="X192" s="165">
        <f t="shared" si="68"/>
        <v>1.3642611683848798</v>
      </c>
      <c r="Y192" s="165">
        <f t="shared" si="68"/>
        <v>1.3625429553264605</v>
      </c>
      <c r="Z192" s="165">
        <f t="shared" si="68"/>
        <v>1.3608247422680413</v>
      </c>
      <c r="AA192" s="165">
        <f t="shared" si="68"/>
        <v>1.359106529209622</v>
      </c>
      <c r="AB192" s="165">
        <f t="shared" si="68"/>
        <v>1.3573883161512028</v>
      </c>
      <c r="AC192" s="165">
        <f t="shared" si="68"/>
        <v>1.3103092783505157</v>
      </c>
      <c r="AD192" s="165">
        <f t="shared" si="68"/>
        <v>1.2632302405498281</v>
      </c>
      <c r="AE192" s="165">
        <f t="shared" si="68"/>
        <v>1.216151202749141</v>
      </c>
      <c r="AF192" s="165">
        <f t="shared" si="68"/>
        <v>1.1690721649484537</v>
      </c>
      <c r="AG192" s="165">
        <f t="shared" si="68"/>
        <v>1.1219931271477663</v>
      </c>
      <c r="AH192" s="165">
        <f t="shared" si="68"/>
        <v>1.0831615120274913</v>
      </c>
      <c r="AI192" s="165">
        <f t="shared" si="68"/>
        <v>1.0443298969072163</v>
      </c>
      <c r="AJ192" s="165">
        <f t="shared" si="68"/>
        <v>1.0054982817869416</v>
      </c>
      <c r="AK192" s="165">
        <f t="shared" si="68"/>
        <v>0.96666666666666667</v>
      </c>
      <c r="AL192" s="165">
        <f t="shared" si="68"/>
        <v>0.92783505154639168</v>
      </c>
      <c r="AM192" s="165">
        <f t="shared" si="68"/>
        <v>0.88900343642611668</v>
      </c>
      <c r="AN192" s="165">
        <f t="shared" si="68"/>
        <v>0.85017182130584179</v>
      </c>
      <c r="AO192" s="165">
        <f t="shared" si="68"/>
        <v>0.81134020618556679</v>
      </c>
    </row>
    <row r="193" spans="1:41" x14ac:dyDescent="0.25">
      <c r="A193" s="4" t="s">
        <v>18</v>
      </c>
      <c r="B193" s="4" t="s">
        <v>197</v>
      </c>
      <c r="C193" s="165">
        <f t="shared" si="60"/>
        <v>1</v>
      </c>
      <c r="D193" s="165">
        <f t="shared" si="68"/>
        <v>1.0122688417040666</v>
      </c>
      <c r="E193" s="165">
        <f t="shared" si="68"/>
        <v>1.0243799180788873</v>
      </c>
      <c r="F193" s="165">
        <f t="shared" si="68"/>
        <v>1.0364099210877882</v>
      </c>
      <c r="G193" s="165">
        <f t="shared" si="68"/>
        <v>1.0483787143031715</v>
      </c>
      <c r="H193" s="165">
        <f t="shared" si="68"/>
        <v>1.0602614249126261</v>
      </c>
      <c r="I193" s="165">
        <f t="shared" si="68"/>
        <v>1.0720359495555423</v>
      </c>
      <c r="J193" s="165">
        <f t="shared" si="68"/>
        <v>1.0836632134679862</v>
      </c>
      <c r="K193" s="165">
        <f t="shared" si="68"/>
        <v>1.095111547675663</v>
      </c>
      <c r="L193" s="165">
        <f t="shared" si="68"/>
        <v>1.1063738266593561</v>
      </c>
      <c r="M193" s="165">
        <f t="shared" si="68"/>
        <v>1.1174516338677802</v>
      </c>
      <c r="N193" s="165">
        <f t="shared" si="68"/>
        <v>1.1283323017112175</v>
      </c>
      <c r="O193" s="165">
        <f t="shared" si="68"/>
        <v>1.1390023708755923</v>
      </c>
      <c r="P193" s="165">
        <f t="shared" si="68"/>
        <v>1.1494483820468293</v>
      </c>
      <c r="Q193" s="165">
        <f t="shared" si="68"/>
        <v>1.1596592510839252</v>
      </c>
      <c r="R193" s="165">
        <f t="shared" si="68"/>
        <v>1.1696238938458769</v>
      </c>
      <c r="S193" s="165">
        <f t="shared" si="68"/>
        <v>1.1793248923968218</v>
      </c>
      <c r="T193" s="165">
        <f t="shared" si="68"/>
        <v>1.1887440370765403</v>
      </c>
      <c r="U193" s="165">
        <f t="shared" si="68"/>
        <v>1.1978670768465998</v>
      </c>
      <c r="V193" s="165">
        <f t="shared" si="68"/>
        <v>1.2066860944634263</v>
      </c>
      <c r="W193" s="165">
        <f t="shared" si="68"/>
        <v>1.2151931726834462</v>
      </c>
      <c r="X193" s="165">
        <f t="shared" si="68"/>
        <v>1.2233756439169412</v>
      </c>
      <c r="Y193" s="165">
        <f t="shared" si="68"/>
        <v>1.2312168819524067</v>
      </c>
      <c r="Z193" s="165">
        <f t="shared" si="68"/>
        <v>1.2387081778219113</v>
      </c>
      <c r="AA193" s="165">
        <f t="shared" si="68"/>
        <v>1.2458431977305962</v>
      </c>
      <c r="AB193" s="165">
        <f t="shared" si="68"/>
        <v>1.2526243168515334</v>
      </c>
      <c r="AC193" s="165">
        <f t="shared" si="68"/>
        <v>1.2590649944987984</v>
      </c>
      <c r="AD193" s="165">
        <f t="shared" si="68"/>
        <v>1.265184232056968</v>
      </c>
      <c r="AE193" s="165">
        <f t="shared" si="68"/>
        <v>1.2709994474619049</v>
      </c>
      <c r="AF193" s="165">
        <f t="shared" si="68"/>
        <v>1.2765130158866809</v>
      </c>
      <c r="AG193" s="165">
        <f t="shared" si="68"/>
        <v>1.2817273125043682</v>
      </c>
      <c r="AH193" s="165">
        <f t="shared" si="68"/>
        <v>1.2866494628341834</v>
      </c>
      <c r="AI193" s="165">
        <f t="shared" si="68"/>
        <v>1.2912897592927721</v>
      </c>
      <c r="AJ193" s="165">
        <f t="shared" si="68"/>
        <v>1.2956537439506361</v>
      </c>
      <c r="AK193" s="165">
        <f t="shared" si="68"/>
        <v>1.2997477506026345</v>
      </c>
      <c r="AL193" s="165">
        <f t="shared" si="68"/>
        <v>1.3035725709731245</v>
      </c>
      <c r="AM193" s="165">
        <f t="shared" si="68"/>
        <v>1.3071321636838933</v>
      </c>
      <c r="AN193" s="165">
        <f t="shared" si="68"/>
        <v>1.3104249452862258</v>
      </c>
      <c r="AO193" s="165">
        <f t="shared" si="68"/>
        <v>1.3134532909531942</v>
      </c>
    </row>
    <row r="194" spans="1:41" x14ac:dyDescent="0.25">
      <c r="A194" s="4" t="s">
        <v>19</v>
      </c>
      <c r="B194" s="4" t="s">
        <v>197</v>
      </c>
      <c r="C194" s="165">
        <f t="shared" si="60"/>
        <v>1</v>
      </c>
      <c r="D194" s="165">
        <f t="shared" si="68"/>
        <v>1.075267773813873</v>
      </c>
      <c r="E194" s="165">
        <f t="shared" si="68"/>
        <v>1.1505355476277459</v>
      </c>
      <c r="F194" s="165">
        <f t="shared" si="68"/>
        <v>1.2258033214416191</v>
      </c>
      <c r="G194" s="165">
        <f t="shared" si="68"/>
        <v>1.301071095255492</v>
      </c>
      <c r="H194" s="165">
        <f t="shared" si="68"/>
        <v>1.376338869069365</v>
      </c>
      <c r="I194" s="165">
        <f t="shared" si="68"/>
        <v>1.4783122480785229</v>
      </c>
      <c r="J194" s="165">
        <f t="shared" si="68"/>
        <v>1.5802856270876811</v>
      </c>
      <c r="K194" s="165">
        <f t="shared" si="68"/>
        <v>1.6822590060968388</v>
      </c>
      <c r="L194" s="165">
        <f t="shared" si="68"/>
        <v>1.7842323851059967</v>
      </c>
      <c r="M194" s="165">
        <f t="shared" si="68"/>
        <v>1.8862057641151548</v>
      </c>
      <c r="N194" s="165">
        <f t="shared" si="68"/>
        <v>2.013376655524151</v>
      </c>
      <c r="O194" s="165">
        <f t="shared" si="68"/>
        <v>2.1405475469331474</v>
      </c>
      <c r="P194" s="165">
        <f t="shared" si="68"/>
        <v>2.2677184383421438</v>
      </c>
      <c r="Q194" s="165">
        <f t="shared" si="68"/>
        <v>2.3948893297511398</v>
      </c>
      <c r="R194" s="165">
        <f t="shared" si="68"/>
        <v>2.5220602211601362</v>
      </c>
      <c r="S194" s="165">
        <f t="shared" si="68"/>
        <v>2.6516535620075166</v>
      </c>
      <c r="T194" s="165">
        <f t="shared" si="68"/>
        <v>2.7812469028548965</v>
      </c>
      <c r="U194" s="165">
        <f t="shared" si="68"/>
        <v>2.9108402437022769</v>
      </c>
      <c r="V194" s="165">
        <f t="shared" si="68"/>
        <v>3.0404335845496573</v>
      </c>
      <c r="W194" s="165">
        <f t="shared" si="68"/>
        <v>3.1700269253970377</v>
      </c>
      <c r="X194" s="165">
        <f t="shared" si="68"/>
        <v>3.2135406056149614</v>
      </c>
      <c r="Y194" s="165">
        <f t="shared" si="68"/>
        <v>3.2570542858328846</v>
      </c>
      <c r="Z194" s="165">
        <f t="shared" si="68"/>
        <v>3.3005679660508087</v>
      </c>
      <c r="AA194" s="165">
        <f t="shared" si="68"/>
        <v>3.3440816462687324</v>
      </c>
      <c r="AB194" s="165">
        <f t="shared" si="68"/>
        <v>3.3875953264866556</v>
      </c>
      <c r="AC194" s="165">
        <f t="shared" si="68"/>
        <v>3.4402044109415493</v>
      </c>
      <c r="AD194" s="165">
        <f t="shared" si="68"/>
        <v>3.4928134953964429</v>
      </c>
      <c r="AE194" s="165">
        <f t="shared" si="68"/>
        <v>3.5454225798513361</v>
      </c>
      <c r="AF194" s="165">
        <f t="shared" si="68"/>
        <v>3.5980316643062298</v>
      </c>
      <c r="AG194" s="165">
        <f t="shared" si="68"/>
        <v>3.6506407487611234</v>
      </c>
      <c r="AH194" s="165">
        <f t="shared" si="68"/>
        <v>3.688519306809749</v>
      </c>
      <c r="AI194" s="165">
        <f t="shared" si="68"/>
        <v>3.7263978648583747</v>
      </c>
      <c r="AJ194" s="165">
        <f t="shared" si="68"/>
        <v>3.7642764229069998</v>
      </c>
      <c r="AK194" s="165">
        <f t="shared" si="68"/>
        <v>3.8021549809556254</v>
      </c>
      <c r="AL194" s="165">
        <f t="shared" si="68"/>
        <v>3.840033539004251</v>
      </c>
      <c r="AM194" s="165">
        <f t="shared" si="68"/>
        <v>3.8779120970528766</v>
      </c>
      <c r="AN194" s="165">
        <f t="shared" si="68"/>
        <v>3.9157906551015023</v>
      </c>
      <c r="AO194" s="165">
        <f t="shared" si="68"/>
        <v>3.9536692131501274</v>
      </c>
    </row>
    <row r="195" spans="1:41" x14ac:dyDescent="0.25">
      <c r="A195" s="4" t="s">
        <v>20</v>
      </c>
      <c r="B195" s="4" t="s">
        <v>197</v>
      </c>
      <c r="C195" s="165">
        <f t="shared" si="60"/>
        <v>1</v>
      </c>
      <c r="D195" s="165">
        <f t="shared" si="68"/>
        <v>1.0218464097588023</v>
      </c>
      <c r="E195" s="165">
        <f t="shared" si="68"/>
        <v>1.0436928195176047</v>
      </c>
      <c r="F195" s="165">
        <f t="shared" si="68"/>
        <v>1.0655392292764072</v>
      </c>
      <c r="G195" s="165">
        <f t="shared" si="68"/>
        <v>1.0873856390352095</v>
      </c>
      <c r="H195" s="165">
        <f t="shared" si="68"/>
        <v>1.1092320487940117</v>
      </c>
      <c r="I195" s="165">
        <f t="shared" si="68"/>
        <v>1.1513723315774882</v>
      </c>
      <c r="J195" s="165">
        <f t="shared" si="68"/>
        <v>1.1935126143609649</v>
      </c>
      <c r="K195" s="165">
        <f t="shared" si="68"/>
        <v>1.2356528971444416</v>
      </c>
      <c r="L195" s="165">
        <f t="shared" si="68"/>
        <v>1.2777931799279181</v>
      </c>
      <c r="M195" s="165">
        <f t="shared" si="68"/>
        <v>1.3199334627113946</v>
      </c>
      <c r="N195" s="165">
        <f t="shared" si="68"/>
        <v>1.3733850845578044</v>
      </c>
      <c r="O195" s="165">
        <f t="shared" si="68"/>
        <v>1.426836706404214</v>
      </c>
      <c r="P195" s="165">
        <f t="shared" si="68"/>
        <v>1.4802883282506241</v>
      </c>
      <c r="Q195" s="165">
        <f t="shared" si="68"/>
        <v>1.5337399500970337</v>
      </c>
      <c r="R195" s="165">
        <f t="shared" si="68"/>
        <v>1.5871915719434433</v>
      </c>
      <c r="S195" s="165">
        <f t="shared" si="68"/>
        <v>1.6479622955364568</v>
      </c>
      <c r="T195" s="165">
        <f t="shared" si="68"/>
        <v>1.7087330191294705</v>
      </c>
      <c r="U195" s="165">
        <f t="shared" si="68"/>
        <v>1.769503742722484</v>
      </c>
      <c r="V195" s="165">
        <f t="shared" si="68"/>
        <v>1.8302744663154979</v>
      </c>
      <c r="W195" s="165">
        <f t="shared" si="68"/>
        <v>1.8910451899085114</v>
      </c>
      <c r="X195" s="165">
        <f t="shared" si="68"/>
        <v>1.9805378430828944</v>
      </c>
      <c r="Y195" s="165">
        <f t="shared" si="68"/>
        <v>2.0700304962572775</v>
      </c>
      <c r="Z195" s="165">
        <f t="shared" si="68"/>
        <v>2.1595231494316609</v>
      </c>
      <c r="AA195" s="165">
        <f t="shared" si="68"/>
        <v>2.2490158026060438</v>
      </c>
      <c r="AB195" s="165">
        <f t="shared" si="68"/>
        <v>2.3385084557804272</v>
      </c>
      <c r="AC195" s="165">
        <f t="shared" si="68"/>
        <v>2.4536734128084281</v>
      </c>
      <c r="AD195" s="165">
        <f t="shared" si="68"/>
        <v>2.5688383698364294</v>
      </c>
      <c r="AE195" s="165">
        <f t="shared" si="68"/>
        <v>2.6840033268644303</v>
      </c>
      <c r="AF195" s="165">
        <f t="shared" si="68"/>
        <v>2.7991682838924317</v>
      </c>
      <c r="AG195" s="165">
        <f t="shared" si="68"/>
        <v>2.9143332409204326</v>
      </c>
      <c r="AH195" s="165">
        <f t="shared" si="68"/>
        <v>3.009537011366787</v>
      </c>
      <c r="AI195" s="165">
        <f t="shared" si="68"/>
        <v>3.1047407818131414</v>
      </c>
      <c r="AJ195" s="165">
        <f t="shared" si="68"/>
        <v>3.1999445522594958</v>
      </c>
      <c r="AK195" s="165">
        <f t="shared" si="68"/>
        <v>3.2951483227058502</v>
      </c>
      <c r="AL195" s="165">
        <f t="shared" si="68"/>
        <v>3.3903520931522042</v>
      </c>
      <c r="AM195" s="165">
        <f t="shared" si="68"/>
        <v>3.4855558635985591</v>
      </c>
      <c r="AN195" s="165">
        <f t="shared" si="68"/>
        <v>3.580759634044913</v>
      </c>
      <c r="AO195" s="165">
        <f t="shared" si="68"/>
        <v>3.6759634044912675</v>
      </c>
    </row>
  </sheetData>
  <pageMargins left="0.7" right="0.7" top="0.75" bottom="0.75" header="0.3" footer="0.3"/>
  <ignoredErrors>
    <ignoredError sqref="D186:AO186" 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
  <sheetViews>
    <sheetView workbookViewId="0">
      <selection activeCell="C32" sqref="C32"/>
    </sheetView>
  </sheetViews>
  <sheetFormatPr defaultRowHeight="15" x14ac:dyDescent="0.25"/>
  <cols>
    <col min="1" max="1" width="38.28515625" bestFit="1" customWidth="1"/>
    <col min="2" max="2" width="16.5703125" bestFit="1" customWidth="1"/>
    <col min="3" max="3" width="19.85546875" bestFit="1" customWidth="1"/>
    <col min="4" max="4" width="12.5703125" bestFit="1" customWidth="1"/>
  </cols>
  <sheetData>
    <row r="1" spans="1:5" x14ac:dyDescent="0.25">
      <c r="A1" s="4" t="s">
        <v>4</v>
      </c>
      <c r="B1" s="4" t="s">
        <v>3</v>
      </c>
      <c r="C1" s="4">
        <v>2014</v>
      </c>
      <c r="D1" s="4">
        <v>2015</v>
      </c>
      <c r="E1" s="4">
        <v>2016</v>
      </c>
    </row>
    <row r="2" spans="1:5" x14ac:dyDescent="0.25">
      <c r="A2" s="4" t="s">
        <v>13</v>
      </c>
      <c r="B2" s="4" t="s">
        <v>9</v>
      </c>
      <c r="C2" s="4">
        <f>TREND('Future Year Scaling'!G5:H5,'Future Year Scaling'!G2:H2,'Start Year Fuel Use Adjustments'!C1)*10^6*'Unit Conversions'!A26/'Annual Survey of Industries'!L29</f>
        <v>0.61138095843815166</v>
      </c>
      <c r="D2" s="263"/>
      <c r="E2" s="88"/>
    </row>
    <row r="3" spans="1:5" x14ac:dyDescent="0.25">
      <c r="A3" s="4" t="s">
        <v>14</v>
      </c>
      <c r="B3" s="4" t="s">
        <v>9</v>
      </c>
      <c r="C3" s="4">
        <v>1</v>
      </c>
      <c r="D3" s="88"/>
      <c r="E3" s="88"/>
    </row>
    <row r="4" spans="1:5" x14ac:dyDescent="0.25">
      <c r="A4" s="4" t="s">
        <v>15</v>
      </c>
      <c r="B4" s="4" t="s">
        <v>9</v>
      </c>
      <c r="C4" s="4">
        <f>TREND('Future Year Scaling'!H23:I23,'Future Year Scaling'!H2:I2,'Start Year Fuel Use Adjustments'!C1)*10^6*'Unit Conversions'!A26/'Annual Survey of Industries'!L31</f>
        <v>0.65320698492756291</v>
      </c>
      <c r="D4" s="88"/>
      <c r="E4" s="88"/>
    </row>
    <row r="5" spans="1:5" x14ac:dyDescent="0.25">
      <c r="A5" s="4" t="s">
        <v>16</v>
      </c>
      <c r="B5" s="4" t="s">
        <v>9</v>
      </c>
      <c r="C5" s="4">
        <v>1</v>
      </c>
      <c r="D5" s="88"/>
      <c r="E5" s="88"/>
    </row>
    <row r="6" spans="1:5" x14ac:dyDescent="0.25">
      <c r="A6" s="4" t="s">
        <v>17</v>
      </c>
      <c r="B6" s="4" t="s">
        <v>9</v>
      </c>
      <c r="C6" s="4">
        <v>1</v>
      </c>
      <c r="D6" s="88"/>
      <c r="E6" s="88"/>
    </row>
    <row r="7" spans="1:5" x14ac:dyDescent="0.25">
      <c r="A7" s="4" t="s">
        <v>18</v>
      </c>
      <c r="B7" s="4" t="s">
        <v>9</v>
      </c>
      <c r="C7" s="4">
        <v>1</v>
      </c>
      <c r="D7" s="88"/>
      <c r="E7" s="88"/>
    </row>
    <row r="8" spans="1:5" x14ac:dyDescent="0.25">
      <c r="A8" s="4" t="s">
        <v>19</v>
      </c>
      <c r="B8" s="4" t="s">
        <v>9</v>
      </c>
      <c r="C8" s="4">
        <f>-TREND('Future Year Scaling'!F105:G105,'Future Year Scaling'!F103:G103,'Start Year Fuel Use Adjustments'!C1)*10^6*'Unit Conversions'!A26/'Annual Survey of Industries'!L35</f>
        <v>141.89050186988646</v>
      </c>
      <c r="D8" s="88"/>
      <c r="E8" s="88"/>
    </row>
    <row r="9" spans="1:5" x14ac:dyDescent="0.25">
      <c r="A9" s="4" t="s">
        <v>20</v>
      </c>
      <c r="B9" s="4" t="s">
        <v>9</v>
      </c>
      <c r="C9" s="4">
        <f>(-TREND('Future Year Scaling'!F63:G63,'Future Year Scaling'!F61:G61,'Start Year Fuel Use Adjustments'!C1)*10^6*'Unit Conversions'!A26-SUMPRODUCT(C2:C8,'Annual Survey of Industries'!L29:L35))/'Annual Survey of Industries'!L36</f>
        <v>0.99699591316657021</v>
      </c>
      <c r="D9" s="88"/>
      <c r="E9" s="88"/>
    </row>
    <row r="10" spans="1:5" x14ac:dyDescent="0.25">
      <c r="A10" s="4" t="s">
        <v>13</v>
      </c>
      <c r="B10" s="4" t="s">
        <v>66</v>
      </c>
      <c r="C10" s="4">
        <f>TREND('Future Year Scaling'!G6:H6,'Future Year Scaling'!G2:H2,'Start Year Fuel Use Adjustments'!C1)*10^6*'Unit Conversions'!A26/'Annual Survey of Industries'!M29</f>
        <v>1.0096481817065193</v>
      </c>
      <c r="D10" s="263"/>
      <c r="E10" s="88"/>
    </row>
    <row r="11" spans="1:5" x14ac:dyDescent="0.25">
      <c r="A11" s="4" t="s">
        <v>14</v>
      </c>
      <c r="B11" s="4" t="s">
        <v>66</v>
      </c>
      <c r="C11" s="4">
        <v>1</v>
      </c>
      <c r="D11" s="88"/>
      <c r="E11" s="88"/>
    </row>
    <row r="12" spans="1:5" x14ac:dyDescent="0.25">
      <c r="A12" s="4" t="s">
        <v>15</v>
      </c>
      <c r="B12" s="4" t="s">
        <v>66</v>
      </c>
      <c r="C12" s="4">
        <f>TREND('Future Year Scaling'!G24:H24,'Future Year Scaling'!G2:H2,'Start Year Fuel Use Adjustments'!C1)*10^6*'Unit Conversions'!A26/'Annual Survey of Industries'!M31</f>
        <v>3.3856055466563859</v>
      </c>
      <c r="D12" s="88"/>
      <c r="E12" s="88"/>
    </row>
    <row r="13" spans="1:5" x14ac:dyDescent="0.25">
      <c r="A13" s="4" t="s">
        <v>16</v>
      </c>
      <c r="B13" s="4" t="s">
        <v>66</v>
      </c>
      <c r="C13" s="4">
        <v>1</v>
      </c>
      <c r="D13" s="88"/>
      <c r="E13" s="88"/>
    </row>
    <row r="14" spans="1:5" x14ac:dyDescent="0.25">
      <c r="A14" s="4" t="s">
        <v>17</v>
      </c>
      <c r="B14" s="4" t="s">
        <v>66</v>
      </c>
      <c r="C14" s="4">
        <v>1</v>
      </c>
      <c r="D14" s="88"/>
      <c r="E14" s="88"/>
    </row>
    <row r="15" spans="1:5" x14ac:dyDescent="0.25">
      <c r="A15" s="4" t="s">
        <v>18</v>
      </c>
      <c r="B15" s="4" t="s">
        <v>66</v>
      </c>
      <c r="C15" s="4">
        <v>1</v>
      </c>
      <c r="D15" s="88"/>
      <c r="E15" s="88"/>
    </row>
    <row r="16" spans="1:5" x14ac:dyDescent="0.25">
      <c r="A16" s="4" t="s">
        <v>19</v>
      </c>
      <c r="B16" s="4" t="s">
        <v>66</v>
      </c>
      <c r="C16" s="4">
        <v>0</v>
      </c>
      <c r="D16" s="88"/>
      <c r="E16" s="88"/>
    </row>
    <row r="17" spans="1:5" x14ac:dyDescent="0.25">
      <c r="A17" s="4" t="s">
        <v>20</v>
      </c>
      <c r="B17" s="4" t="s">
        <v>66</v>
      </c>
      <c r="C17" s="4">
        <f>((-TREND('Future Year Scaling'!F64:G64,'Future Year Scaling'!F61:G61,'Start Year Fuel Use Adjustments'!C1)*10^6*'Unit Conversions'!A26)-SUMPRODUCT(C10:C16,'Annual Survey of Industries'!M29:M35))/'Annual Survey of Industries'!M36</f>
        <v>0.68804016166629212</v>
      </c>
      <c r="D17" s="88"/>
      <c r="E17" s="88"/>
    </row>
    <row r="18" spans="1:5" x14ac:dyDescent="0.25">
      <c r="A18" s="4" t="s">
        <v>13</v>
      </c>
      <c r="B18" s="4" t="s">
        <v>195</v>
      </c>
      <c r="C18" s="88"/>
      <c r="D18" s="88"/>
      <c r="E18" s="4">
        <v>0</v>
      </c>
    </row>
    <row r="19" spans="1:5" x14ac:dyDescent="0.25">
      <c r="A19" s="4" t="s">
        <v>14</v>
      </c>
      <c r="B19" s="4" t="s">
        <v>195</v>
      </c>
      <c r="C19" s="88"/>
      <c r="D19" s="88"/>
      <c r="E19" s="4">
        <v>1</v>
      </c>
    </row>
    <row r="20" spans="1:5" x14ac:dyDescent="0.25">
      <c r="A20" s="4" t="s">
        <v>15</v>
      </c>
      <c r="B20" s="4" t="s">
        <v>195</v>
      </c>
      <c r="C20" s="88"/>
      <c r="D20" s="88"/>
      <c r="E20" s="4">
        <f>TREND('Future Year Scaling'!G26:H26,'Future Year Scaling'!G2:H2,'Start Year Fuel Use Adjustments'!E1)*10^6*'Unit Conversions'!A26/'Min. of Petr. &amp; NG'!C195</f>
        <v>5.5210223291138103</v>
      </c>
    </row>
    <row r="21" spans="1:5" x14ac:dyDescent="0.25">
      <c r="A21" s="4" t="s">
        <v>16</v>
      </c>
      <c r="B21" s="4" t="s">
        <v>195</v>
      </c>
      <c r="C21" s="88"/>
      <c r="D21" s="88"/>
      <c r="E21" s="4">
        <v>1</v>
      </c>
    </row>
    <row r="22" spans="1:5" x14ac:dyDescent="0.25">
      <c r="A22" s="4" t="s">
        <v>17</v>
      </c>
      <c r="B22" s="4" t="s">
        <v>195</v>
      </c>
      <c r="C22" s="88"/>
      <c r="D22" s="88"/>
      <c r="E22" s="4">
        <v>1</v>
      </c>
    </row>
    <row r="23" spans="1:5" x14ac:dyDescent="0.25">
      <c r="A23" s="4" t="s">
        <v>18</v>
      </c>
      <c r="B23" s="4" t="s">
        <v>195</v>
      </c>
      <c r="C23" s="88"/>
      <c r="D23" s="88"/>
      <c r="E23" s="4">
        <v>1</v>
      </c>
    </row>
    <row r="24" spans="1:5" x14ac:dyDescent="0.25">
      <c r="A24" s="4" t="s">
        <v>19</v>
      </c>
      <c r="B24" s="4" t="s">
        <v>195</v>
      </c>
      <c r="C24" s="88"/>
      <c r="D24" s="88"/>
      <c r="E24" s="4">
        <v>1</v>
      </c>
    </row>
    <row r="25" spans="1:5" x14ac:dyDescent="0.25">
      <c r="A25" s="4" t="s">
        <v>20</v>
      </c>
      <c r="B25" s="4" t="s">
        <v>195</v>
      </c>
      <c r="C25" s="88"/>
      <c r="D25" s="88"/>
      <c r="E25" s="4">
        <f>((-TREND('Future Year Scaling'!F66:G66,'Future Year Scaling'!F61:G61,'Start Year Fuel Use Adjustments'!E1)*10^6*'Unit Conversions'!A26)-SUMPRODUCT('Start Year Fuel Use Adjustments'!E18:E24,'Min. of Petr. &amp; NG'!C193:C199))/'Min. of Petr. &amp; NG'!C200</f>
        <v>1.5585333276320275</v>
      </c>
    </row>
    <row r="26" spans="1:5" x14ac:dyDescent="0.25">
      <c r="A26" s="4" t="s">
        <v>13</v>
      </c>
      <c r="B26" s="4" t="s">
        <v>196</v>
      </c>
      <c r="C26" s="4">
        <v>1</v>
      </c>
      <c r="E26" s="4"/>
    </row>
    <row r="27" spans="1:5" x14ac:dyDescent="0.25">
      <c r="A27" s="4" t="s">
        <v>14</v>
      </c>
      <c r="B27" s="4" t="s">
        <v>196</v>
      </c>
      <c r="C27" s="4">
        <v>1</v>
      </c>
      <c r="E27" s="4"/>
    </row>
    <row r="28" spans="1:5" x14ac:dyDescent="0.25">
      <c r="A28" s="4" t="s">
        <v>15</v>
      </c>
      <c r="B28" s="4" t="s">
        <v>196</v>
      </c>
      <c r="C28" s="4">
        <v>1</v>
      </c>
      <c r="E28" s="4"/>
    </row>
    <row r="29" spans="1:5" x14ac:dyDescent="0.25">
      <c r="A29" s="4" t="s">
        <v>16</v>
      </c>
      <c r="B29" s="4" t="s">
        <v>196</v>
      </c>
      <c r="C29" s="4">
        <v>1</v>
      </c>
      <c r="E29" s="4"/>
    </row>
    <row r="30" spans="1:5" x14ac:dyDescent="0.25">
      <c r="A30" s="4" t="s">
        <v>17</v>
      </c>
      <c r="B30" s="4" t="s">
        <v>196</v>
      </c>
      <c r="C30" s="4">
        <v>1</v>
      </c>
      <c r="E30" s="4"/>
    </row>
    <row r="31" spans="1:5" x14ac:dyDescent="0.25">
      <c r="A31" s="4" t="s">
        <v>18</v>
      </c>
      <c r="B31" s="4" t="s">
        <v>196</v>
      </c>
      <c r="C31" s="4">
        <v>1</v>
      </c>
      <c r="E31" s="4"/>
    </row>
    <row r="32" spans="1:5" x14ac:dyDescent="0.25">
      <c r="A32" s="4" t="s">
        <v>19</v>
      </c>
      <c r="B32" s="4" t="s">
        <v>196</v>
      </c>
      <c r="C32" s="4">
        <v>1</v>
      </c>
      <c r="E32" s="4"/>
    </row>
    <row r="33" spans="1:5" x14ac:dyDescent="0.25">
      <c r="A33" s="4" t="s">
        <v>20</v>
      </c>
      <c r="B33" s="4" t="s">
        <v>196</v>
      </c>
      <c r="C33" s="4">
        <v>1</v>
      </c>
      <c r="E33" s="4"/>
    </row>
    <row r="34" spans="1:5" x14ac:dyDescent="0.25">
      <c r="A34" s="4" t="s">
        <v>13</v>
      </c>
      <c r="B34" s="4" t="s">
        <v>197</v>
      </c>
      <c r="C34" s="88"/>
      <c r="D34" s="263"/>
      <c r="E34" s="240">
        <f>TREND('Future Year Scaling'!G7:H7,'Future Year Scaling'!G2:H2,'Start Year Fuel Use Adjustments'!D1)*10^6*'Unit Conversions'!A26/'Min. of Petr. &amp; NG'!B193</f>
        <v>5.8794293075150881</v>
      </c>
    </row>
    <row r="35" spans="1:5" x14ac:dyDescent="0.25">
      <c r="A35" s="4" t="s">
        <v>14</v>
      </c>
      <c r="B35" s="4" t="s">
        <v>197</v>
      </c>
      <c r="C35" s="88"/>
      <c r="D35" s="88"/>
      <c r="E35" s="4">
        <v>1</v>
      </c>
    </row>
    <row r="36" spans="1:5" x14ac:dyDescent="0.25">
      <c r="A36" s="4" t="s">
        <v>15</v>
      </c>
      <c r="B36" s="4" t="s">
        <v>197</v>
      </c>
      <c r="C36" s="88"/>
      <c r="D36" s="88"/>
      <c r="E36" s="240">
        <f>TREND('Future Year Scaling'!G25:H25,'Future Year Scaling'!G2:H2,'Start Year Fuel Use Adjustments'!D1)*10^6*'Unit Conversions'!A26/'Min. of Petr. &amp; NG'!B195</f>
        <v>19.583849914722823</v>
      </c>
    </row>
    <row r="37" spans="1:5" x14ac:dyDescent="0.25">
      <c r="A37" s="4" t="s">
        <v>16</v>
      </c>
      <c r="B37" s="4" t="s">
        <v>197</v>
      </c>
      <c r="C37" s="88"/>
      <c r="D37" s="88"/>
      <c r="E37" s="4">
        <v>1</v>
      </c>
    </row>
    <row r="38" spans="1:5" x14ac:dyDescent="0.25">
      <c r="A38" s="4" t="s">
        <v>17</v>
      </c>
      <c r="B38" s="4" t="s">
        <v>197</v>
      </c>
      <c r="C38" s="88"/>
      <c r="D38" s="88"/>
      <c r="E38" s="4">
        <v>1</v>
      </c>
    </row>
    <row r="39" spans="1:5" x14ac:dyDescent="0.25">
      <c r="A39" s="4" t="s">
        <v>18</v>
      </c>
      <c r="B39" s="4" t="s">
        <v>197</v>
      </c>
      <c r="C39" s="88"/>
      <c r="D39" s="88"/>
      <c r="E39" s="4">
        <v>1</v>
      </c>
    </row>
    <row r="40" spans="1:5" x14ac:dyDescent="0.25">
      <c r="A40" s="4" t="s">
        <v>19</v>
      </c>
      <c r="B40" s="4" t="s">
        <v>197</v>
      </c>
      <c r="C40" s="88"/>
      <c r="D40" s="88"/>
      <c r="E40" s="240">
        <f>-TREND('Future Year Scaling'!F106:G106,'Future Year Scaling'!F103:G103,'Start Year Fuel Use Adjustments'!D1)*10^6*'Unit Conversions'!A26/'Min. of Petr. &amp; NG'!B199</f>
        <v>15.51495788413712</v>
      </c>
    </row>
    <row r="41" spans="1:5" x14ac:dyDescent="0.25">
      <c r="A41" s="4" t="s">
        <v>20</v>
      </c>
      <c r="B41" s="4" t="s">
        <v>197</v>
      </c>
      <c r="C41" s="88"/>
      <c r="D41" s="88"/>
      <c r="E41" s="240">
        <f>(-SUM(TREND('Future Year Scaling'!F65:G65,'Future Year Scaling'!F61:G61,'Start Year Fuel Use Adjustments'!D1),TREND('Future Year Scaling'!F106:G106,'Future Year Scaling'!F103:G103,'Start Year Fuel Use Adjustments'!D1))*10^6*'Unit Conversions'!A26-SUMPRODUCT(E34:E40,'Min. of Petr. &amp; NG'!B193:B199))/'Min. of Petr. &amp; NG'!B200</f>
        <v>0.50779752232257303</v>
      </c>
    </row>
    <row r="42" spans="1:5" x14ac:dyDescent="0.25">
      <c r="A42" s="4" t="s">
        <v>13</v>
      </c>
      <c r="B42" s="4" t="s">
        <v>198</v>
      </c>
      <c r="C42" s="88"/>
      <c r="D42" s="88"/>
      <c r="E42" s="4">
        <v>1</v>
      </c>
    </row>
    <row r="43" spans="1:5" x14ac:dyDescent="0.25">
      <c r="A43" s="4" t="s">
        <v>14</v>
      </c>
      <c r="B43" s="4" t="s">
        <v>198</v>
      </c>
      <c r="C43" s="88"/>
      <c r="D43" s="88"/>
      <c r="E43" s="4">
        <v>1</v>
      </c>
    </row>
    <row r="44" spans="1:5" x14ac:dyDescent="0.25">
      <c r="A44" s="4" t="s">
        <v>15</v>
      </c>
      <c r="B44" s="4" t="s">
        <v>198</v>
      </c>
      <c r="C44" s="88"/>
      <c r="D44" s="88"/>
      <c r="E44" s="4">
        <v>1</v>
      </c>
    </row>
    <row r="45" spans="1:5" x14ac:dyDescent="0.25">
      <c r="A45" s="4" t="s">
        <v>16</v>
      </c>
      <c r="B45" s="4" t="s">
        <v>198</v>
      </c>
      <c r="C45" s="88"/>
      <c r="D45" s="88"/>
      <c r="E45" s="4">
        <v>1</v>
      </c>
    </row>
    <row r="46" spans="1:5" x14ac:dyDescent="0.25">
      <c r="A46" s="4" t="s">
        <v>17</v>
      </c>
      <c r="B46" s="4" t="s">
        <v>198</v>
      </c>
      <c r="C46" s="88"/>
      <c r="D46" s="88"/>
      <c r="E46" s="4">
        <v>1</v>
      </c>
    </row>
    <row r="47" spans="1:5" x14ac:dyDescent="0.25">
      <c r="A47" s="4" t="s">
        <v>18</v>
      </c>
      <c r="B47" s="4" t="s">
        <v>198</v>
      </c>
      <c r="C47" s="88"/>
      <c r="D47" s="88"/>
      <c r="E47" s="4">
        <v>1</v>
      </c>
    </row>
    <row r="48" spans="1:5" x14ac:dyDescent="0.25">
      <c r="A48" s="4" t="s">
        <v>19</v>
      </c>
      <c r="B48" s="4" t="s">
        <v>198</v>
      </c>
      <c r="C48" s="88"/>
      <c r="D48" s="88"/>
      <c r="E48" s="4">
        <v>1</v>
      </c>
    </row>
    <row r="49" spans="1:5" x14ac:dyDescent="0.25">
      <c r="A49" s="4" t="s">
        <v>20</v>
      </c>
      <c r="B49" s="4" t="s">
        <v>198</v>
      </c>
      <c r="C49" s="88"/>
      <c r="D49" s="88"/>
      <c r="E49" s="4">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2</vt:i4>
      </vt:variant>
    </vt:vector>
  </HeadingPairs>
  <TitlesOfParts>
    <vt:vector size="18" baseType="lpstr">
      <vt:lpstr>About</vt:lpstr>
      <vt:lpstr>Unit Conversions</vt:lpstr>
      <vt:lpstr>Min. of Petr. &amp; NG</vt:lpstr>
      <vt:lpstr>Annual Survey of Industries</vt:lpstr>
      <vt:lpstr>IEA 2014 Actual</vt:lpstr>
      <vt:lpstr>India Crop Residue Burning</vt:lpstr>
      <vt:lpstr>GREET1 Fuel_Specs</vt:lpstr>
      <vt:lpstr>Future Year Scaling</vt:lpstr>
      <vt:lpstr>Start Year Fuel Use Adjustments</vt:lpstr>
      <vt:lpstr>Aggregate Calcs</vt:lpstr>
      <vt:lpstr>BIFUbC-electricity</vt:lpstr>
      <vt:lpstr>BIFUbC-coal</vt:lpstr>
      <vt:lpstr>BIFUbC-natural-gas</vt:lpstr>
      <vt:lpstr>BIFUbC-biomass</vt:lpstr>
      <vt:lpstr>BIFUbC-petroleum-diesel</vt:lpstr>
      <vt:lpstr>BIFUbC-heat</vt:lpstr>
      <vt:lpstr>BTU_per_TOE</vt:lpstr>
      <vt:lpstr>Coal_Multiplier</vt:lpstr>
    </vt:vector>
  </TitlesOfParts>
  <Manager/>
  <Company>EnergyInnovation.org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Jeffrey Rissman</cp:lastModifiedBy>
  <cp:revision/>
  <dcterms:created xsi:type="dcterms:W3CDTF">2014-03-20T21:01:41Z</dcterms:created>
  <dcterms:modified xsi:type="dcterms:W3CDTF">2018-12-12T05:22:54Z</dcterms:modified>
  <cp:category/>
  <cp:contentStatus/>
</cp:coreProperties>
</file>