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 India 2.1 - Input Data Revisions_17Mar2020\BAADTbVT\"/>
    </mc:Choice>
  </mc:AlternateContent>
  <xr:revisionPtr revIDLastSave="0" documentId="13_ncr:1_{04706B23-5165-4AC0-8DA8-A6DBF73E7A6D}" xr6:coauthVersionLast="44" xr6:coauthVersionMax="44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About" sheetId="1" r:id="rId1"/>
    <sheet name="IESS_Psng_ROAD_RAIL_AIR" sheetId="14" r:id="rId2"/>
    <sheet name="IESS_Frgt" sheetId="15" r:id="rId3"/>
    <sheet name="AVLo" sheetId="16" r:id="rId4"/>
    <sheet name="ICCT Model Results" sheetId="18" r:id="rId5"/>
    <sheet name="Vehicle Definitions - ICCT" sheetId="20" r:id="rId6"/>
    <sheet name="SYVbT" sheetId="21" r:id="rId7"/>
    <sheet name="2017 Calcs" sheetId="19" r:id="rId8"/>
    <sheet name="Comparison-Indian Railways" sheetId="24" r:id="rId9"/>
    <sheet name="Future Growth" sheetId="23" r:id="rId10"/>
    <sheet name="BAADTbVT-passengers" sheetId="6" r:id="rId11"/>
    <sheet name="BAADTbVT-freight" sheetId="12" r:id="rId12"/>
  </sheets>
  <externalReferences>
    <externalReference r:id="rId13"/>
    <externalReference r:id="rId14"/>
  </externalReferences>
  <definedNames>
    <definedName name="_xlnm._FilterDatabase" localSheetId="4" hidden="1">'ICCT Model Results'!$A$1:$M$111</definedName>
    <definedName name="BTU_to_PJ">[1]Notes!$A$11</definedName>
    <definedName name="Eno_TM">'[2]1997  Table 1a Modified'!#REF!</definedName>
    <definedName name="Eno_Tons">'[2]1997  Table 1a Modified'!#REF!</definedName>
    <definedName name="MWh_to_PJ">[1]Notes!$A$12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4" l="1"/>
  <c r="C19" i="24"/>
  <c r="C9" i="24"/>
  <c r="C8" i="24"/>
  <c r="B16" i="24"/>
  <c r="B15" i="24"/>
  <c r="B5" i="24"/>
  <c r="B6" i="24" s="1"/>
  <c r="B7" i="24" s="1"/>
  <c r="B4" i="24"/>
  <c r="B13" i="24"/>
  <c r="B17" i="24" l="1"/>
  <c r="B18" i="24" s="1"/>
  <c r="D7" i="12" l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AI7" i="12" s="1"/>
  <c r="D3" i="12"/>
  <c r="E3" i="12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D2" i="12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C3" i="12"/>
  <c r="C4" i="12"/>
  <c r="C6" i="12"/>
  <c r="C7" i="12"/>
  <c r="C2" i="12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D6" i="6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D5" i="6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C3" i="6"/>
  <c r="C4" i="6"/>
  <c r="C5" i="6"/>
  <c r="C6" i="6"/>
  <c r="C7" i="6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C2" i="6"/>
  <c r="B3" i="12" l="1"/>
  <c r="B4" i="12"/>
  <c r="B6" i="12"/>
  <c r="B7" i="12"/>
  <c r="B2" i="12"/>
  <c r="B3" i="6"/>
  <c r="B4" i="6"/>
  <c r="B5" i="6"/>
  <c r="B6" i="6"/>
  <c r="B7" i="6"/>
  <c r="B2" i="6"/>
  <c r="J5" i="23"/>
  <c r="J6" i="23"/>
  <c r="J7" i="23"/>
  <c r="J8" i="23"/>
  <c r="J9" i="23"/>
  <c r="J10" i="23"/>
  <c r="J11" i="23"/>
  <c r="J12" i="23"/>
  <c r="J13" i="23"/>
  <c r="J4" i="23"/>
  <c r="I5" i="23"/>
  <c r="I6" i="23"/>
  <c r="I7" i="23"/>
  <c r="I8" i="23"/>
  <c r="I9" i="23"/>
  <c r="I10" i="23"/>
  <c r="I11" i="23"/>
  <c r="I12" i="23"/>
  <c r="I13" i="23"/>
  <c r="I4" i="23"/>
  <c r="H5" i="23"/>
  <c r="H6" i="23"/>
  <c r="H7" i="23"/>
  <c r="H8" i="23"/>
  <c r="H9" i="23"/>
  <c r="H10" i="23"/>
  <c r="H11" i="23"/>
  <c r="H12" i="23"/>
  <c r="H13" i="23"/>
  <c r="H4" i="23"/>
  <c r="G5" i="23"/>
  <c r="G6" i="23"/>
  <c r="G7" i="23"/>
  <c r="G8" i="23"/>
  <c r="G9" i="23"/>
  <c r="G10" i="23"/>
  <c r="G11" i="23"/>
  <c r="G12" i="23"/>
  <c r="G13" i="23"/>
  <c r="G4" i="23"/>
  <c r="F5" i="23"/>
  <c r="F6" i="23"/>
  <c r="F7" i="23"/>
  <c r="F8" i="23"/>
  <c r="F9" i="23"/>
  <c r="F10" i="23"/>
  <c r="F11" i="23"/>
  <c r="F12" i="23"/>
  <c r="F13" i="23"/>
  <c r="F4" i="23"/>
  <c r="E5" i="23"/>
  <c r="E6" i="23"/>
  <c r="E7" i="23"/>
  <c r="E8" i="23"/>
  <c r="E9" i="23"/>
  <c r="E10" i="23"/>
  <c r="E11" i="23"/>
  <c r="E12" i="23"/>
  <c r="E13" i="23"/>
  <c r="E4" i="23"/>
  <c r="D5" i="23"/>
  <c r="D6" i="23"/>
  <c r="D7" i="23"/>
  <c r="D8" i="23"/>
  <c r="D9" i="23"/>
  <c r="D10" i="23"/>
  <c r="D11" i="23"/>
  <c r="D12" i="23"/>
  <c r="D13" i="23"/>
  <c r="D4" i="23"/>
  <c r="C5" i="23"/>
  <c r="C6" i="23"/>
  <c r="C7" i="23"/>
  <c r="C8" i="23"/>
  <c r="C9" i="23"/>
  <c r="C10" i="23"/>
  <c r="C11" i="23"/>
  <c r="C12" i="23"/>
  <c r="C13" i="23"/>
  <c r="C4" i="23"/>
  <c r="B5" i="23"/>
  <c r="B6" i="23"/>
  <c r="B7" i="23"/>
  <c r="B8" i="23"/>
  <c r="B9" i="23"/>
  <c r="B10" i="23"/>
  <c r="B11" i="23"/>
  <c r="B12" i="23"/>
  <c r="B13" i="23"/>
  <c r="B4" i="23"/>
  <c r="A5" i="23"/>
  <c r="A6" i="23" s="1"/>
  <c r="A7" i="23" s="1"/>
  <c r="A8" i="23" s="1"/>
  <c r="A9" i="23" s="1"/>
  <c r="A10" i="23" s="1"/>
  <c r="A11" i="23" s="1"/>
  <c r="A12" i="23" s="1"/>
  <c r="A13" i="23" s="1"/>
  <c r="D38" i="19"/>
  <c r="D35" i="19"/>
  <c r="F35" i="19" s="1"/>
  <c r="D34" i="19"/>
  <c r="D33" i="19"/>
  <c r="C38" i="19"/>
  <c r="C36" i="19"/>
  <c r="C35" i="19"/>
  <c r="C34" i="19"/>
  <c r="C33" i="19"/>
  <c r="F37" i="19"/>
  <c r="E35" i="19"/>
  <c r="E36" i="19"/>
  <c r="E37" i="19"/>
  <c r="D37" i="19"/>
  <c r="C37" i="19"/>
  <c r="M21" i="19" l="1"/>
  <c r="K19" i="19"/>
  <c r="H24" i="19"/>
  <c r="K18" i="19" s="1"/>
  <c r="G23" i="19"/>
  <c r="M15" i="19"/>
  <c r="I13" i="21"/>
  <c r="I14" i="21"/>
  <c r="I15" i="21"/>
  <c r="M17" i="19" s="1"/>
  <c r="D36" i="19" s="1"/>
  <c r="F36" i="19" s="1"/>
  <c r="B5" i="12" s="1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I16" i="21"/>
  <c r="I17" i="21"/>
  <c r="I12" i="21"/>
  <c r="I4" i="21"/>
  <c r="I5" i="21"/>
  <c r="I6" i="21"/>
  <c r="I7" i="21"/>
  <c r="I8" i="21"/>
  <c r="I3" i="21"/>
  <c r="H20" i="19"/>
  <c r="H25" i="19" s="1"/>
  <c r="P18" i="19" s="1"/>
  <c r="H19" i="19"/>
  <c r="H18" i="19"/>
  <c r="P20" i="19" s="1"/>
  <c r="H17" i="19"/>
  <c r="K20" i="19" s="1"/>
  <c r="H16" i="19"/>
  <c r="P19" i="19" s="1"/>
  <c r="H15" i="19"/>
  <c r="H14" i="19"/>
  <c r="H13" i="19"/>
  <c r="H10" i="19"/>
  <c r="P16" i="19" s="1"/>
  <c r="H9" i="19"/>
  <c r="K16" i="19" s="1"/>
  <c r="H6" i="19" l="1"/>
  <c r="P14" i="19" s="1"/>
  <c r="H5" i="19"/>
  <c r="K14" i="19" s="1"/>
  <c r="L12" i="19"/>
  <c r="M12" i="19"/>
  <c r="N12" i="19"/>
  <c r="O12" i="19"/>
  <c r="P12" i="19"/>
  <c r="K12" i="19"/>
  <c r="H3" i="19"/>
  <c r="K13" i="19" s="1"/>
  <c r="H4" i="19"/>
  <c r="M13" i="19" s="1"/>
  <c r="Q11" i="19"/>
  <c r="M11" i="19"/>
  <c r="N11" i="19"/>
  <c r="O11" i="19"/>
  <c r="L11" i="19"/>
  <c r="P11" i="19"/>
  <c r="K11" i="19"/>
  <c r="J11" i="19"/>
  <c r="J21" i="19" s="1"/>
  <c r="Q10" i="19"/>
  <c r="M10" i="19"/>
  <c r="N10" i="19"/>
  <c r="O10" i="19"/>
  <c r="L10" i="19"/>
  <c r="P10" i="19"/>
  <c r="K10" i="19"/>
  <c r="J10" i="19"/>
  <c r="J20" i="19" s="1"/>
  <c r="Q9" i="19"/>
  <c r="M9" i="19"/>
  <c r="N9" i="19"/>
  <c r="O9" i="19"/>
  <c r="L9" i="19"/>
  <c r="P9" i="19"/>
  <c r="K9" i="19"/>
  <c r="J9" i="19"/>
  <c r="J19" i="19" s="1"/>
  <c r="F24" i="19"/>
  <c r="F25" i="19" s="1"/>
  <c r="D25" i="19"/>
  <c r="D24" i="19"/>
  <c r="O8" i="19" s="1"/>
  <c r="D23" i="19"/>
  <c r="Q8" i="19" s="1"/>
  <c r="B25" i="19"/>
  <c r="B24" i="19"/>
  <c r="P8" i="19"/>
  <c r="K8" i="19"/>
  <c r="J8" i="19"/>
  <c r="J18" i="19" s="1"/>
  <c r="Q7" i="19"/>
  <c r="M7" i="19"/>
  <c r="N7" i="19"/>
  <c r="O7" i="19"/>
  <c r="L7" i="19"/>
  <c r="P7" i="19"/>
  <c r="K7" i="19"/>
  <c r="J7" i="19"/>
  <c r="J17" i="19" s="1"/>
  <c r="Q6" i="19"/>
  <c r="M6" i="19"/>
  <c r="N6" i="19"/>
  <c r="O6" i="19"/>
  <c r="L6" i="19"/>
  <c r="P6" i="19"/>
  <c r="K6" i="19"/>
  <c r="J6" i="19"/>
  <c r="J16" i="19" s="1"/>
  <c r="Q5" i="19"/>
  <c r="M5" i="19"/>
  <c r="N5" i="19"/>
  <c r="O5" i="19"/>
  <c r="L5" i="19"/>
  <c r="P5" i="19"/>
  <c r="K5" i="19"/>
  <c r="J5" i="19"/>
  <c r="J15" i="19" s="1"/>
  <c r="Q4" i="19"/>
  <c r="P4" i="19"/>
  <c r="M4" i="19"/>
  <c r="N4" i="19"/>
  <c r="O4" i="19"/>
  <c r="L4" i="19"/>
  <c r="K4" i="19"/>
  <c r="J4" i="19"/>
  <c r="J14" i="19" s="1"/>
  <c r="Q3" i="19"/>
  <c r="J3" i="19"/>
  <c r="J13" i="19" s="1"/>
  <c r="M3" i="19"/>
  <c r="N3" i="19"/>
  <c r="O3" i="19"/>
  <c r="L3" i="19"/>
  <c r="P3" i="19"/>
  <c r="K3" i="19"/>
  <c r="G21" i="19"/>
  <c r="G22" i="19" s="1"/>
  <c r="G17" i="19"/>
  <c r="G19" i="19"/>
  <c r="G20" i="19" s="1"/>
  <c r="G13" i="19"/>
  <c r="G11" i="19"/>
  <c r="G9" i="19"/>
  <c r="G10" i="19" s="1"/>
  <c r="G7" i="19"/>
  <c r="G8" i="19" s="1"/>
  <c r="G6" i="19"/>
  <c r="G14" i="19" l="1"/>
  <c r="E38" i="19"/>
  <c r="G18" i="19"/>
  <c r="G12" i="19"/>
  <c r="L20" i="19"/>
  <c r="L19" i="19"/>
  <c r="L18" i="19"/>
  <c r="N8" i="19"/>
  <c r="O20" i="19"/>
  <c r="O19" i="19"/>
  <c r="O18" i="19"/>
  <c r="N20" i="19"/>
  <c r="N18" i="19"/>
  <c r="N19" i="19"/>
  <c r="M20" i="19"/>
  <c r="F33" i="19" s="1"/>
  <c r="M18" i="19"/>
  <c r="M19" i="19"/>
  <c r="E33" i="19" s="1"/>
  <c r="M16" i="19"/>
  <c r="E34" i="19" s="1"/>
  <c r="M14" i="19"/>
  <c r="F38" i="19" s="1"/>
  <c r="G25" i="19"/>
  <c r="M8" i="19"/>
  <c r="L8" i="19"/>
  <c r="L16" i="19"/>
  <c r="L14" i="19"/>
  <c r="O14" i="19"/>
  <c r="O16" i="19"/>
  <c r="N16" i="19"/>
  <c r="N14" i="19"/>
  <c r="P13" i="19"/>
  <c r="L13" i="19"/>
  <c r="G24" i="19"/>
  <c r="O13" i="19"/>
  <c r="N13" i="19"/>
  <c r="F34" i="19" l="1"/>
  <c r="J17" i="14" l="1"/>
  <c r="L17" i="14" s="1"/>
  <c r="J26" i="14" l="1"/>
  <c r="D6" i="12" l="1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F4" i="12"/>
  <c r="AG4" i="12"/>
  <c r="Q4" i="12"/>
  <c r="AC4" i="12"/>
  <c r="M4" i="12"/>
  <c r="Y4" i="12"/>
  <c r="I4" i="12"/>
  <c r="U4" i="12"/>
  <c r="E4" i="12"/>
  <c r="AF4" i="12"/>
  <c r="AB4" i="12"/>
  <c r="X4" i="12"/>
  <c r="T4" i="12"/>
  <c r="P4" i="12"/>
  <c r="L4" i="12"/>
  <c r="H4" i="12"/>
  <c r="D4" i="12"/>
  <c r="AI4" i="12"/>
  <c r="AE4" i="12"/>
  <c r="AA4" i="12"/>
  <c r="W4" i="12"/>
  <c r="S4" i="12"/>
  <c r="O4" i="12"/>
  <c r="K4" i="12"/>
  <c r="G4" i="12"/>
  <c r="AH4" i="12"/>
  <c r="AD4" i="12"/>
  <c r="Z4" i="12"/>
  <c r="V4" i="12"/>
  <c r="R4" i="12"/>
  <c r="N4" i="12"/>
  <c r="J4" i="12"/>
  <c r="J10" i="14"/>
  <c r="J11" i="14" s="1"/>
  <c r="J23" i="14"/>
  <c r="J14" i="14"/>
  <c r="L14" i="14" s="1"/>
  <c r="J9" i="14"/>
  <c r="J5" i="14"/>
  <c r="J4" i="14"/>
  <c r="J6" i="14" s="1"/>
</calcChain>
</file>

<file path=xl/sharedStrings.xml><?xml version="1.0" encoding="utf-8"?>
<sst xmlns="http://schemas.openxmlformats.org/spreadsheetml/2006/main" count="838" uniqueCount="223">
  <si>
    <t>Source:</t>
  </si>
  <si>
    <t>Passenger LDVs</t>
  </si>
  <si>
    <t>http://morth.nic.in/showfile.asp?lid=3141</t>
  </si>
  <si>
    <t>Notes:</t>
  </si>
  <si>
    <t>Passenger Rail</t>
  </si>
  <si>
    <t>LDVs</t>
  </si>
  <si>
    <t>HDVs</t>
  </si>
  <si>
    <t>aircraft</t>
  </si>
  <si>
    <t>rail</t>
  </si>
  <si>
    <t>ships</t>
  </si>
  <si>
    <t>motorbikes</t>
  </si>
  <si>
    <t>Fixed assumption: UTILIZATION AND OCCUPANCIES</t>
  </si>
  <si>
    <t>Average annual utilization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</si>
  <si>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</si>
  <si>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</si>
  <si>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</si>
  <si>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</si>
  <si>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</si>
  <si>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</si>
  <si>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</si>
  <si>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</si>
  <si>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</si>
  <si>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</si>
  <si>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</si>
  <si>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</si>
  <si>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</si>
  <si>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</si>
  <si>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</si>
  <si>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</si>
  <si>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</si>
  <si>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</si>
  <si>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</si>
  <si>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</si>
  <si>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Car</t>
  </si>
  <si>
    <t>Car and Taxi Average</t>
  </si>
  <si>
    <t>Passenger HDVs</t>
  </si>
  <si>
    <t>Bus</t>
  </si>
  <si>
    <t>Passenger Aircraft</t>
  </si>
  <si>
    <t>Air Average</t>
  </si>
  <si>
    <t>Rail Average</t>
  </si>
  <si>
    <t>Passenger Motorbikes</t>
  </si>
  <si>
    <t>Taxi</t>
  </si>
  <si>
    <t>HCV</t>
  </si>
  <si>
    <t>LCV</t>
  </si>
  <si>
    <t>Ministry of Road Transport and Highways</t>
  </si>
  <si>
    <t>Road transport Year Book 2015-2016</t>
  </si>
  <si>
    <t>Page 34, Annex 2.2</t>
  </si>
  <si>
    <t>Taxi vs. non-taxi Psgr LDV breakdown</t>
  </si>
  <si>
    <t>km/yr</t>
  </si>
  <si>
    <t>Vehicle count (2016)</t>
  </si>
  <si>
    <t>Omni-Bus</t>
  </si>
  <si>
    <t>Bus and Omni-Bus Avg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</si>
  <si>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</si>
  <si>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</si>
  <si>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</si>
  <si>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</si>
  <si>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Freight Average Annual Distance Traveled</t>
  </si>
  <si>
    <t>Passenger Average Annual Distance Traveled</t>
  </si>
  <si>
    <t>Passenger Ships</t>
  </si>
  <si>
    <t>Using Canada data</t>
  </si>
  <si>
    <t>See Canada model, variable AADtbV</t>
  </si>
  <si>
    <t>Freight Motorbikes</t>
  </si>
  <si>
    <t>BAADTbVT BAU Average Annual Dist Traveled by Vehicle Type</t>
  </si>
  <si>
    <t>Annual Distance (miles/vehicle)</t>
  </si>
  <si>
    <t>Freight Ships</t>
  </si>
  <si>
    <t>This is a time-series variable to support countries or regions where average distance</t>
  </si>
  <si>
    <t>See US model, variable BAADTbVT</t>
  </si>
  <si>
    <t xml:space="preserve">Vehicle utilisation (km-year) are available for most vehicle types from the IESS model </t>
  </si>
  <si>
    <t>Psgr airc loading</t>
  </si>
  <si>
    <t>Psgr rail loading</t>
  </si>
  <si>
    <t>Vehicle Loading (passengers)</t>
  </si>
  <si>
    <t>Vehicle Loading (tons)</t>
  </si>
  <si>
    <t>miles</t>
  </si>
  <si>
    <t xml:space="preserve">1 km = </t>
  </si>
  <si>
    <t>Passenger</t>
  </si>
  <si>
    <t>Freight</t>
  </si>
  <si>
    <t>Source</t>
  </si>
  <si>
    <t>Scenario</t>
  </si>
  <si>
    <t>Roadmap_Region</t>
  </si>
  <si>
    <t>Year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</si>
  <si>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</si>
  <si>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</si>
  <si>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</si>
  <si>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</si>
  <si>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</si>
  <si>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</si>
  <si>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</si>
  <si>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</si>
  <si>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</si>
  <si>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</si>
  <si>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India</t>
  </si>
  <si>
    <t>2W_3W</t>
  </si>
  <si>
    <t>Aviation</t>
  </si>
  <si>
    <t>Freight Rail</t>
  </si>
  <si>
    <t>MHDT_HHDT</t>
  </si>
  <si>
    <t>LDV</t>
  </si>
  <si>
    <t>LHDT</t>
  </si>
  <si>
    <t>EPS Vehicle Type</t>
  </si>
  <si>
    <t>AVLo</t>
  </si>
  <si>
    <t>freight motorbikes</t>
  </si>
  <si>
    <t>passenger motorbikes</t>
  </si>
  <si>
    <t>passenger aircraft</t>
  </si>
  <si>
    <t>passenger HDVs</t>
  </si>
  <si>
    <t>freight rail</t>
  </si>
  <si>
    <t>freight HDVs</t>
  </si>
  <si>
    <t>passenger LDVs</t>
  </si>
  <si>
    <t>freight LDVs</t>
  </si>
  <si>
    <t>passenger rail</t>
  </si>
  <si>
    <t>Global Aggregate Regions, Canada, Mexico, EU-28, Russia, Japan, South Korea, Australia</t>
  </si>
  <si>
    <t>United States</t>
  </si>
  <si>
    <t>Brazil</t>
  </si>
  <si>
    <t>China</t>
  </si>
  <si>
    <t xml:space="preserve"> - Passenger cars
 - Light-duty trucks</t>
  </si>
  <si>
    <t xml:space="preserve"> - Light-duty vehicles 
   (&lt; 8,501 lbs, 
   automobiles and light 
   trucks)</t>
  </si>
  <si>
    <t xml:space="preserve"> - Passenger cars
 - Light commercial vehicles</t>
  </si>
  <si>
    <t xml:space="preserve"> - Mini passenger vehicles
 - Small pasenger vehicles</t>
  </si>
  <si>
    <t xml:space="preserve"> - Passenger cars
 - Utility and multi-purpose
    vehicles</t>
  </si>
  <si>
    <t xml:space="preserve"> - Buses
 - Minibuses</t>
  </si>
  <si>
    <t xml:space="preserve"> - Urban buses
 - Coach buses
 - Micro buses</t>
  </si>
  <si>
    <t xml:space="preserve"> - Medium passenger 
   vehicles
 - Large passenger 
   vehicles</t>
  </si>
  <si>
    <t xml:space="preserve"> - Light duty buses
 - Medium duty buses
 - Heavy duty buses</t>
  </si>
  <si>
    <t>2W &amp; 3W</t>
  </si>
  <si>
    <t xml:space="preserve"> - Two-wheelers
 - Three-wheelers</t>
  </si>
  <si>
    <t xml:space="preserve"> - Two-wheelers</t>
  </si>
  <si>
    <t xml:space="preserve"> - Motorcycles</t>
  </si>
  <si>
    <t xml:space="preserve"> - Light commercial vehicles</t>
  </si>
  <si>
    <t xml:space="preserve"> - Commercial trucks   
   (8,501 - 10,000 lbs)
 - Light medium trucks</t>
  </si>
  <si>
    <t xml:space="preserve"> - Semi-light heavy-duty trucks
 - Light heavy-duty trucks</t>
  </si>
  <si>
    <t xml:space="preserve"> - Mini trucks
 - Small trucks
</t>
  </si>
  <si>
    <t xml:space="preserve"> - Light-duty trucks</t>
  </si>
  <si>
    <t>MHDT &amp; HHDT</t>
  </si>
  <si>
    <t xml:space="preserve"> - Medium freight trucks
 - Heavy freight trucks</t>
  </si>
  <si>
    <t xml:space="preserve"> - Medium trucks
 - Heavy trucks (&gt; 26,000 
   lbs)</t>
  </si>
  <si>
    <t xml:space="preserve"> - Medium heavy-duty 
   trucks
 - Semi-heavy heavy-duty 
   trucks
 - Heavy heavy-duty trucks</t>
  </si>
  <si>
    <t xml:space="preserve"> - Medium trucks
 - Heavy trucks</t>
  </si>
  <si>
    <t xml:space="preserve"> - Heavy duty single unit 
   truck
 - Heavy-duty combination
   tractor</t>
  </si>
  <si>
    <t>n/a</t>
  </si>
  <si>
    <t>Unit</t>
  </si>
  <si>
    <t>Interpolated VKT/TKM/PKM</t>
  </si>
  <si>
    <t>Interpolated Stock+Sales</t>
  </si>
  <si>
    <t>Million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</si>
  <si>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</si>
  <si>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</si>
  <si>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</si>
  <si>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</si>
  <si>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</si>
  <si>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</si>
  <si>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</si>
  <si>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</si>
  <si>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Total</t>
  </si>
  <si>
    <t>Stock+sales_million</t>
  </si>
  <si>
    <t>BAADTbVT-passengers</t>
  </si>
  <si>
    <t>nos.</t>
  </si>
  <si>
    <t>BAADTbVT-freight</t>
  </si>
  <si>
    <t>2017 Values</t>
  </si>
  <si>
    <t>Using US data</t>
  </si>
  <si>
    <t>BAADTbVT-
passengers</t>
  </si>
  <si>
    <t>BAADTbVT-
freight</t>
  </si>
  <si>
    <t>vehicle - kms</t>
  </si>
  <si>
    <t>vehicle - miles</t>
  </si>
  <si>
    <t>Stock + 
Sales_million</t>
  </si>
  <si>
    <t>In case of passenger aircraft, freight and passenger rail, ICCT does not report stock &amp; sales numbers,</t>
  </si>
  <si>
    <t>hence we use the corresponding values from variable trans/SYVbT for these vehicle types.</t>
  </si>
  <si>
    <t>Vehicle fleet for most types is assumed to be the sum of stock (at beginning of year) + sales (during the year).</t>
  </si>
  <si>
    <r>
      <t xml:space="preserve">Note: </t>
    </r>
    <r>
      <rPr>
        <i/>
        <sz val="10.5"/>
        <color theme="1"/>
        <rFont val="Calibri"/>
        <family val="2"/>
        <scheme val="minor"/>
      </rPr>
      <t>ICCT model results are interpolated between 2015-2020 to estimate 2017 values</t>
    </r>
    <r>
      <rPr>
        <b/>
        <i/>
        <sz val="10.5"/>
        <color theme="1"/>
        <rFont val="Calibri"/>
        <family val="2"/>
        <scheme val="minor"/>
      </rPr>
      <t>.</t>
    </r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</si>
  <si>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vehicle types are mapped to EPS vehice types. AVLo is used for estimating vehicle distance traveled for the following vehicle types:</t>
    </r>
  </si>
  <si>
    <t>passenger: aricraft, HDVs, rail; freight: rail, LDVs, HDVs.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</si>
  <si>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model does not include passenger &amp; freight ships, and freight aircraft for which following sources are used:</t>
    </r>
  </si>
  <si>
    <t>Passenger ships- Canada model; Freight shipes - US model, Freight aircraft - IESS v2</t>
  </si>
  <si>
    <t>ICCT model results - 2015 to 2020</t>
  </si>
  <si>
    <t xml:space="preserve">2017 - BAADTbVT </t>
  </si>
  <si>
    <t>km</t>
  </si>
  <si>
    <t>mile</t>
  </si>
  <si>
    <t>ICCT reports two types of freight HDVs - they are combined together in the same EPS category.</t>
  </si>
  <si>
    <t>EPS</t>
  </si>
  <si>
    <t>ICCT</t>
  </si>
  <si>
    <t>5-yr growth rates of VKT/PKM/TKM of various vehicle types in ICCT Model</t>
  </si>
  <si>
    <t>Average Vehicle Loading</t>
  </si>
  <si>
    <t>See India model, variable AVLo</t>
  </si>
  <si>
    <t>Start Year Vehicles by Technology</t>
  </si>
  <si>
    <t>See India model, variable SYVbT</t>
  </si>
  <si>
    <t>Vehicle km travelled for most vehicle types</t>
  </si>
  <si>
    <t>The International Council on Clean Transportation</t>
  </si>
  <si>
    <t>Roadmap Model baseline results (August 2017)</t>
  </si>
  <si>
    <t>https://theicct.org/transportation-roadmap</t>
  </si>
  <si>
    <t>Filter by column "Roadmap_Region" = India</t>
  </si>
  <si>
    <t>Vehicle km for Freight Aircraft</t>
  </si>
  <si>
    <t>Interpolations (2015-20) for estimating 2017 values</t>
  </si>
  <si>
    <t>We classify 3W motorbikes as freight motorbikes.</t>
  </si>
  <si>
    <t xml:space="preserve">for India. However, these are found to be too high and we use ICCT's Roadmap model </t>
  </si>
  <si>
    <t>results for India instead. ICCT's model reports total vehicle-km, passenger-km, and tonne-km</t>
  </si>
  <si>
    <t>for various vehicle types which are mapped corresponding to EPS vehicle types.</t>
  </si>
  <si>
    <t>We apply average loading factors for passenger: aricraft, HDVs, rail; freight: rail, LDVs, HDVs.</t>
  </si>
  <si>
    <t>ICCT model results are interpolated between 2015-2020 to estimate 2017 values.</t>
  </si>
  <si>
    <t>Passenger ships- Canada model; Freight shipes - US model, Freight aircraft - IESS v2.</t>
  </si>
  <si>
    <t>IESS passenger vehicle data is retained for future reference only.</t>
  </si>
  <si>
    <t>ICCT model does not include passenger &amp; freight ships, and freight aircraft for which foll. sources are used:</t>
  </si>
  <si>
    <t xml:space="preserve">traveled per year changes over the model run.  </t>
  </si>
  <si>
    <t xml:space="preserve">We hold values till 2050 as constant. However, ICCT baseline results give </t>
  </si>
  <si>
    <t>growth trajectories till 2050, in 5-yr intervals from the base year of 2010.</t>
  </si>
  <si>
    <t xml:space="preserve">We calculate the 5-yr growth rates for different vehicle types, and retain it in </t>
  </si>
  <si>
    <t>the 'Future Growth' tab for reference in later versions of the model.</t>
  </si>
  <si>
    <t>Vehicle fleet for most types in the model is assumed to be sum of stock (start of year) + sales (during year).</t>
  </si>
  <si>
    <t>All distance is converted from km to miles.</t>
  </si>
  <si>
    <t>SYVbT</t>
  </si>
  <si>
    <t>Vehicle km</t>
  </si>
  <si>
    <t>Tonne-km million</t>
  </si>
  <si>
    <t xml:space="preserve">PKM million </t>
  </si>
  <si>
    <t>2017 Actuals</t>
  </si>
  <si>
    <t>km =</t>
  </si>
  <si>
    <t>Indian 
Railways *</t>
  </si>
  <si>
    <t>*Source:</t>
  </si>
  <si>
    <t>https://prsindia.org/parliamenttrack/budgets/demand-grants-2018-19-analysis-railways</t>
  </si>
  <si>
    <t>Appendix II - Table 3 (Freight), Table 4 (Passenger)</t>
  </si>
  <si>
    <t>Comparison with Indian Railways</t>
  </si>
  <si>
    <t>PRS Legislative Research</t>
  </si>
  <si>
    <t>Demand for Grants 2018-19 Analysis: Railways</t>
  </si>
  <si>
    <t>ICCT (EPS India 2.1)</t>
  </si>
  <si>
    <t>EPS India 1.4.3</t>
  </si>
  <si>
    <t>Indian Railways</t>
  </si>
  <si>
    <t>|</t>
  </si>
  <si>
    <r>
      <t xml:space="preserve">|&lt;-- </t>
    </r>
    <r>
      <rPr>
        <i/>
        <sz val="11"/>
        <color theme="1"/>
        <rFont val="Calibri"/>
        <family val="2"/>
        <scheme val="minor"/>
      </rPr>
      <t>% diff. from Indian Railways</t>
    </r>
  </si>
  <si>
    <t>Combined freight HDVs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</si>
</sst>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"/>
    <numFmt numFmtId="168" formatCode="###0.00_)"/>
    <numFmt numFmtId="169" formatCode="#,##0_)"/>
    <numFmt numFmtId="170" formatCode="_ * #,##0.00_ ;_ * \-#,##0.00_ ;_ * &quot;-&quot;??_ ;_ @_ "/>
    <numFmt numFmtId="171" formatCode="_-&quot;£&quot;* #,##0.00_-;\-&quot;£&quot;* #,##0.00_-;_-&quot;£&quot;* &quot;-&quot;??_-;_-@_-"/>
    <numFmt numFmtId="172" formatCode="#,##0.0_);\(#,##0.0\);&quot;-&quot;;@"/>
    <numFmt numFmtId="173" formatCode="#,##0.0_);\(#,##0.0\);&quot;-&quot;_);@"/>
    <numFmt numFmtId="174" formatCode="#,##0_);\(#,##0\);&quot;-&quot;_);@"/>
    <numFmt numFmtId="175" formatCode="0%;\ \(0%\);\ \-"/>
    <numFmt numFmtId="176" formatCode="&quot;$&quot;#,##0\ ;\(&quot;$&quot;#,##0\)"/>
    <numFmt numFmtId="177" formatCode="0.00_)"/>
    <numFmt numFmtId="178" formatCode="mm/dd/yy"/>
    <numFmt numFmtId="179" formatCode="0.0_ ;\-0.0\ "/>
  </numFmts>
  <fonts count="10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2"/>
      <color theme="1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sz val="18"/>
      <color theme="1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1" tint="4.9989318521683403E-2"/>
      </top>
      <bottom style="thin">
        <color theme="0" tint="-0.34998626667073579"/>
      </bottom>
      <diagonal/>
    </border>
  </borders>
  <cellStyleXfs count="76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166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3" fillId="0" borderId="0">
      <alignment horizontal="left" vertical="center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14" fillId="0" borderId="7" applyNumberFormat="0" applyFill="0">
      <alignment horizontal="right"/>
    </xf>
    <xf numFmtId="168" fontId="15" fillId="0" borderId="7" applyNumberFormat="0" applyFill="0">
      <alignment horizontal="right"/>
    </xf>
    <xf numFmtId="169" fontId="16" fillId="0" borderId="7">
      <alignment horizontal="right" vertical="center"/>
    </xf>
    <xf numFmtId="49" fontId="17" fillId="0" borderId="7">
      <alignment horizontal="left" vertical="center"/>
    </xf>
    <xf numFmtId="168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8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5" fontId="46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8" fillId="31" borderId="23" applyNumberFormat="0" applyAlignment="0" applyProtection="0"/>
    <xf numFmtId="172" fontId="49" fillId="0" borderId="0" applyNumberFormat="0" applyFill="0" applyBorder="0" applyAlignment="0" applyProtection="0"/>
    <xf numFmtId="0" fontId="45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5" fontId="46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5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7" fillId="54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20" applyNumberFormat="0" applyFill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61" fillId="0" borderId="0" applyNumberFormat="0" applyFill="0" applyBorder="0" applyAlignment="0" applyProtection="0"/>
    <xf numFmtId="0" fontId="62" fillId="29" borderId="0" applyNumberFormat="0" applyBorder="0" applyAlignment="0" applyProtection="0"/>
    <xf numFmtId="0" fontId="63" fillId="30" borderId="0" applyNumberFormat="0" applyBorder="0" applyAlignment="0" applyProtection="0"/>
    <xf numFmtId="0" fontId="64" fillId="32" borderId="24" applyNumberFormat="0" applyAlignment="0" applyProtection="0"/>
    <xf numFmtId="0" fontId="65" fillId="32" borderId="23" applyNumberFormat="0" applyAlignment="0" applyProtection="0"/>
    <xf numFmtId="0" fontId="66" fillId="0" borderId="25" applyNumberFormat="0" applyFill="0" applyAlignment="0" applyProtection="0"/>
    <xf numFmtId="0" fontId="67" fillId="33" borderId="26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7" applyNumberFormat="0" applyFill="0" applyAlignment="0" applyProtection="0"/>
    <xf numFmtId="0" fontId="57" fillId="34" borderId="0" applyNumberFormat="0" applyBorder="0" applyAlignment="0" applyProtection="0"/>
    <xf numFmtId="0" fontId="4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7" fillId="49" borderId="0" applyNumberFormat="0" applyBorder="0" applyAlignment="0" applyProtection="0"/>
    <xf numFmtId="0" fontId="57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7" fillId="53" borderId="0" applyNumberFormat="0" applyBorder="0" applyAlignment="0" applyProtection="0"/>
    <xf numFmtId="0" fontId="4" fillId="56" borderId="0" applyNumberFormat="0" applyBorder="0" applyAlignment="0" applyProtection="0"/>
    <xf numFmtId="0" fontId="57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3" fontId="4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" fillId="55" borderId="0" applyNumberFormat="0" applyBorder="0" applyAlignment="0" applyProtection="0"/>
    <xf numFmtId="166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70" fillId="0" borderId="40" applyFill="0">
      <alignment vertical="center"/>
      <protection locked="0"/>
    </xf>
    <xf numFmtId="4" fontId="70" fillId="0" borderId="40" applyFill="0">
      <alignment vertical="center"/>
      <protection locked="0"/>
    </xf>
    <xf numFmtId="0" fontId="71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72" fillId="0" borderId="1">
      <alignment horizontal="right" wrapText="1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4" fillId="0" borderId="0" applyNumberFormat="0" applyAlignment="0">
      <alignment horizontal="left"/>
    </xf>
    <xf numFmtId="176" fontId="73" fillId="0" borderId="0" applyFont="0" applyFill="0" applyBorder="0" applyAlignment="0" applyProtection="0"/>
    <xf numFmtId="3" fontId="75" fillId="0" borderId="0">
      <alignment horizontal="right"/>
    </xf>
    <xf numFmtId="0" fontId="75" fillId="0" borderId="0">
      <alignment horizontal="left"/>
    </xf>
    <xf numFmtId="0" fontId="73" fillId="0" borderId="0" applyFont="0" applyFill="0" applyBorder="0" applyAlignment="0" applyProtection="0"/>
    <xf numFmtId="0" fontId="76" fillId="0" borderId="0" applyNumberFormat="0" applyAlignment="0">
      <alignment horizontal="left"/>
    </xf>
    <xf numFmtId="4" fontId="77" fillId="0" borderId="0" applyFill="0" applyBorder="0">
      <protection locked="0"/>
    </xf>
    <xf numFmtId="2" fontId="73" fillId="0" borderId="0" applyFont="0" applyFill="0" applyBorder="0" applyAlignment="0" applyProtection="0"/>
    <xf numFmtId="0" fontId="78" fillId="0" borderId="0">
      <alignment wrapText="1"/>
    </xf>
    <xf numFmtId="38" fontId="79" fillId="62" borderId="0" applyNumberFormat="0" applyBorder="0" applyAlignment="0" applyProtection="0"/>
    <xf numFmtId="0" fontId="80" fillId="0" borderId="38" applyNumberFormat="0" applyAlignment="0" applyProtection="0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9" fillId="63" borderId="39" applyNumberFormat="0" applyBorder="0" applyAlignment="0" applyProtection="0"/>
    <xf numFmtId="10" fontId="79" fillId="63" borderId="39" applyNumberFormat="0" applyBorder="0" applyAlignment="0" applyProtection="0"/>
    <xf numFmtId="10" fontId="79" fillId="63" borderId="39" applyNumberFormat="0" applyBorder="0" applyAlignment="0" applyProtection="0"/>
    <xf numFmtId="177" fontId="81" fillId="0" borderId="2" applyNumberFormat="0" applyFill="0" applyBorder="0">
      <alignment horizontal="left" vertical="center"/>
    </xf>
    <xf numFmtId="177" fontId="26" fillId="0" borderId="0"/>
    <xf numFmtId="167" fontId="82" fillId="0" borderId="37">
      <alignment horizontal="right"/>
    </xf>
    <xf numFmtId="0" fontId="31" fillId="25" borderId="0" applyNumberFormat="0" applyBorder="0" applyAlignment="0" applyProtection="0"/>
    <xf numFmtId="37" fontId="8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4" fillId="0" borderId="0"/>
    <xf numFmtId="0" fontId="85" fillId="0" borderId="0"/>
    <xf numFmtId="0" fontId="86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41"/>
    <xf numFmtId="0" fontId="14" fillId="0" borderId="41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8" fontId="34" fillId="0" borderId="0" applyNumberFormat="0" applyFill="0" applyBorder="0" applyAlignment="0" applyProtection="0">
      <alignment horizontal="left"/>
    </xf>
    <xf numFmtId="0" fontId="75" fillId="0" borderId="0" applyBorder="0">
      <alignment horizontal="left" vertical="center" wrapText="1"/>
    </xf>
    <xf numFmtId="0" fontId="87" fillId="0" borderId="0" applyBorder="0">
      <alignment horizontal="left" vertical="center" wrapText="1"/>
    </xf>
    <xf numFmtId="0" fontId="88" fillId="0" borderId="0" applyBorder="0">
      <alignment horizontal="left" vertical="center" wrapText="1"/>
    </xf>
    <xf numFmtId="0" fontId="14" fillId="0" borderId="0"/>
    <xf numFmtId="0" fontId="78" fillId="0" borderId="0">
      <alignment vertical="top"/>
    </xf>
    <xf numFmtId="0" fontId="78" fillId="0" borderId="0"/>
    <xf numFmtId="0" fontId="89" fillId="0" borderId="0"/>
    <xf numFmtId="0" fontId="89" fillId="0" borderId="0">
      <alignment vertical="top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0">
      <alignment horizontal="center" vertical="center"/>
    </xf>
    <xf numFmtId="0" fontId="91" fillId="64" borderId="0" applyNumberFormat="0" applyFill="0">
      <alignment horizontal="left" vertical="center"/>
    </xf>
    <xf numFmtId="40" fontId="92" fillId="0" borderId="0" applyBorder="0">
      <alignment horizontal="right"/>
    </xf>
    <xf numFmtId="0" fontId="14" fillId="0" borderId="0"/>
    <xf numFmtId="0" fontId="14" fillId="0" borderId="0"/>
    <xf numFmtId="0" fontId="93" fillId="0" borderId="0"/>
    <xf numFmtId="0" fontId="94" fillId="0" borderId="0"/>
    <xf numFmtId="0" fontId="93" fillId="0" borderId="0"/>
    <xf numFmtId="0" fontId="95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71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3" fontId="42" fillId="0" borderId="0" applyFont="0" applyFill="0" applyBorder="0" applyAlignment="0" applyProtection="0"/>
    <xf numFmtId="175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48" fillId="31" borderId="23" applyNumberFormat="0" applyAlignment="0" applyProtection="0"/>
    <xf numFmtId="175" fontId="46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0" fontId="96" fillId="65" borderId="0"/>
    <xf numFmtId="167" fontId="97" fillId="58" borderId="0">
      <alignment horizontal="left"/>
    </xf>
    <xf numFmtId="1" fontId="97" fillId="58" borderId="29">
      <alignment horizontal="left"/>
    </xf>
    <xf numFmtId="179" fontId="50" fillId="58" borderId="0" applyBorder="0" applyProtection="0">
      <alignment horizontal="left"/>
    </xf>
    <xf numFmtId="9" fontId="5" fillId="0" borderId="0" applyFont="0" applyFill="0" applyBorder="0" applyAlignment="0" applyProtection="0"/>
    <xf numFmtId="167" fontId="97" fillId="58" borderId="1">
      <alignment horizontal="left"/>
    </xf>
    <xf numFmtId="9" fontId="97" fillId="58" borderId="0">
      <alignment horizontal="left"/>
    </xf>
    <xf numFmtId="0" fontId="5" fillId="0" borderId="0"/>
    <xf numFmtId="170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7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7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2" fillId="0" borderId="42">
      <alignment horizontal="right" wrapText="1"/>
    </xf>
    <xf numFmtId="167" fontId="97" fillId="58" borderId="42">
      <alignment horizontal="left"/>
    </xf>
    <xf numFmtId="0" fontId="100" fillId="0" borderId="0"/>
    <xf numFmtId="9" fontId="5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2" fillId="0" borderId="0" xfId="1" applyAlignment="1">
      <alignment horizontal="left"/>
    </xf>
    <xf numFmtId="0" fontId="0" fillId="2" borderId="0" xfId="0" applyFill="1"/>
    <xf numFmtId="174" fontId="0" fillId="0" borderId="0" xfId="0" applyNumberFormat="1"/>
    <xf numFmtId="0" fontId="44" fillId="59" borderId="30" xfId="154" applyFont="1" applyFill="1" applyBorder="1" applyAlignment="1">
      <alignment vertical="center"/>
    </xf>
    <xf numFmtId="0" fontId="42" fillId="59" borderId="31" xfId="154" applyNumberFormat="1" applyFill="1" applyBorder="1" applyAlignment="1">
      <alignment vertical="center"/>
    </xf>
    <xf numFmtId="0" fontId="42" fillId="59" borderId="31" xfId="154" applyFill="1" applyBorder="1" applyAlignment="1">
      <alignment vertical="center"/>
    </xf>
    <xf numFmtId="0" fontId="42" fillId="59" borderId="0" xfId="154" applyNumberFormat="1" applyFill="1" applyBorder="1" applyAlignment="1">
      <alignment vertical="center"/>
    </xf>
    <xf numFmtId="0" fontId="42" fillId="59" borderId="0" xfId="154" applyFill="1" applyBorder="1" applyAlignment="1">
      <alignment vertical="center"/>
    </xf>
    <xf numFmtId="0" fontId="42" fillId="59" borderId="0" xfId="154" applyFill="1" applyBorder="1"/>
    <xf numFmtId="0" fontId="45" fillId="59" borderId="0" xfId="154" applyFont="1" applyFill="1" applyBorder="1"/>
    <xf numFmtId="0" fontId="42" fillId="59" borderId="0" xfId="154" applyFill="1" applyBorder="1" applyAlignment="1">
      <alignment horizontal="right"/>
    </xf>
    <xf numFmtId="0" fontId="44" fillId="59" borderId="32" xfId="154" applyNumberFormat="1" applyFont="1" applyFill="1" applyBorder="1" applyAlignment="1">
      <alignment horizontal="right" vertical="center"/>
    </xf>
    <xf numFmtId="0" fontId="42" fillId="60" borderId="35" xfId="154" applyFill="1" applyBorder="1" applyAlignment="1">
      <alignment vertical="center"/>
    </xf>
    <xf numFmtId="0" fontId="43" fillId="60" borderId="36" xfId="154" applyFont="1" applyFill="1" applyBorder="1" applyAlignment="1">
      <alignment horizontal="left" vertical="center" indent="1"/>
    </xf>
    <xf numFmtId="9" fontId="42" fillId="59" borderId="0" xfId="154" applyNumberFormat="1" applyFill="1" applyBorder="1" applyAlignment="1">
      <alignment vertical="center"/>
    </xf>
    <xf numFmtId="0" fontId="51" fillId="61" borderId="0" xfId="154" applyFont="1" applyFill="1" applyAlignment="1">
      <alignment vertical="center"/>
    </xf>
    <xf numFmtId="0" fontId="49" fillId="59" borderId="0" xfId="158" applyNumberFormat="1" applyFill="1"/>
    <xf numFmtId="0" fontId="49" fillId="61" borderId="0" xfId="158" applyNumberFormat="1" applyFill="1"/>
    <xf numFmtId="174" fontId="47" fillId="59" borderId="34" xfId="657" applyNumberFormat="1" applyFont="1" applyFill="1" applyBorder="1" applyAlignment="1">
      <alignment horizontal="right" vertical="center"/>
    </xf>
    <xf numFmtId="174" fontId="47" fillId="59" borderId="33" xfId="657" applyNumberFormat="1" applyFont="1" applyFill="1" applyBorder="1" applyAlignment="1">
      <alignment vertical="center"/>
    </xf>
    <xf numFmtId="174" fontId="47" fillId="59" borderId="33" xfId="155" applyNumberFormat="1" applyFont="1" applyFill="1" applyBorder="1" applyAlignment="1">
      <alignment vertical="center"/>
    </xf>
    <xf numFmtId="174" fontId="47" fillId="59" borderId="33" xfId="657" applyNumberFormat="1" applyFont="1" applyFill="1" applyBorder="1" applyAlignment="1">
      <alignment horizontal="right" vertical="center"/>
    </xf>
    <xf numFmtId="0" fontId="42" fillId="59" borderId="0" xfId="660" applyFill="1" applyBorder="1"/>
    <xf numFmtId="174" fontId="0" fillId="0" borderId="0" xfId="0" applyNumberFormat="1" applyFill="1"/>
    <xf numFmtId="174" fontId="0" fillId="66" borderId="0" xfId="0" applyNumberFormat="1" applyFill="1"/>
    <xf numFmtId="1" fontId="0" fillId="66" borderId="0" xfId="0" applyNumberFormat="1" applyFill="1"/>
    <xf numFmtId="0" fontId="98" fillId="0" borderId="0" xfId="0" applyFont="1"/>
    <xf numFmtId="0" fontId="0" fillId="0" borderId="0" xfId="0" applyFill="1"/>
    <xf numFmtId="0" fontId="44" fillId="0" borderId="0" xfId="154" applyFont="1" applyFill="1" applyBorder="1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Fill="1"/>
    <xf numFmtId="1" fontId="0" fillId="0" borderId="0" xfId="0" applyNumberFormat="1"/>
    <xf numFmtId="0" fontId="0" fillId="66" borderId="0" xfId="0" applyFill="1"/>
    <xf numFmtId="1" fontId="0" fillId="67" borderId="0" xfId="0" applyNumberFormat="1" applyFill="1"/>
    <xf numFmtId="0" fontId="0" fillId="67" borderId="0" xfId="0" applyFill="1"/>
    <xf numFmtId="0" fontId="99" fillId="0" borderId="0" xfId="0" applyFont="1"/>
    <xf numFmtId="0" fontId="99" fillId="0" borderId="0" xfId="764" applyFont="1" applyAlignment="1">
      <alignment horizontal="left" vertical="center"/>
    </xf>
    <xf numFmtId="0" fontId="99" fillId="0" borderId="0" xfId="764" applyFont="1" applyAlignment="1">
      <alignment horizontal="center" vertical="center" wrapText="1"/>
    </xf>
    <xf numFmtId="0" fontId="99" fillId="0" borderId="0" xfId="764" applyFont="1" applyAlignment="1">
      <alignment horizontal="center" vertical="center"/>
    </xf>
    <xf numFmtId="0" fontId="100" fillId="0" borderId="0" xfId="764"/>
    <xf numFmtId="0" fontId="100" fillId="0" borderId="0" xfId="764" applyAlignment="1">
      <alignment horizontal="left" vertical="center" wrapText="1"/>
    </xf>
    <xf numFmtId="0" fontId="100" fillId="0" borderId="0" xfId="764" applyAlignment="1">
      <alignment vertical="center" wrapText="1"/>
    </xf>
    <xf numFmtId="0" fontId="100" fillId="0" borderId="0" xfId="764" applyAlignment="1">
      <alignment horizontal="left" vertical="center"/>
    </xf>
    <xf numFmtId="0" fontId="100" fillId="0" borderId="0" xfId="764" applyAlignment="1">
      <alignment vertical="center"/>
    </xf>
    <xf numFmtId="2" fontId="0" fillId="0" borderId="0" xfId="0" applyNumberFormat="1"/>
    <xf numFmtId="167" fontId="0" fillId="0" borderId="0" xfId="0" applyNumberFormat="1"/>
    <xf numFmtId="0" fontId="1" fillId="2" borderId="47" xfId="0" applyFont="1" applyFill="1" applyBorder="1"/>
    <xf numFmtId="0" fontId="0" fillId="2" borderId="48" xfId="0" applyFill="1" applyBorder="1"/>
    <xf numFmtId="0" fontId="0" fillId="2" borderId="49" xfId="0" applyFill="1" applyBorder="1"/>
    <xf numFmtId="0" fontId="42" fillId="59" borderId="50" xfId="660" applyFill="1" applyBorder="1" applyAlignment="1">
      <alignment horizontal="left" indent="1"/>
    </xf>
    <xf numFmtId="0" fontId="42" fillId="59" borderId="37" xfId="660" applyFill="1" applyBorder="1"/>
    <xf numFmtId="0" fontId="42" fillId="59" borderId="44" xfId="660" applyFill="1" applyBorder="1" applyAlignment="1">
      <alignment horizontal="left" indent="1"/>
    </xf>
    <xf numFmtId="0" fontId="42" fillId="59" borderId="45" xfId="660" applyFill="1" applyBorder="1"/>
    <xf numFmtId="0" fontId="44" fillId="59" borderId="56" xfId="660" applyNumberFormat="1" applyFont="1" applyFill="1" applyBorder="1" applyAlignment="1">
      <alignment horizontal="right" vertical="center"/>
    </xf>
    <xf numFmtId="3" fontId="42" fillId="59" borderId="37" xfId="660" applyNumberFormat="1" applyFill="1" applyBorder="1"/>
    <xf numFmtId="0" fontId="42" fillId="59" borderId="51" xfId="660" applyFill="1" applyBorder="1" applyAlignment="1">
      <alignment horizontal="left" indent="1"/>
    </xf>
    <xf numFmtId="0" fontId="42" fillId="59" borderId="1" xfId="660" applyFill="1" applyBorder="1"/>
    <xf numFmtId="3" fontId="42" fillId="59" borderId="52" xfId="660" applyNumberFormat="1" applyFill="1" applyBorder="1"/>
    <xf numFmtId="0" fontId="101" fillId="0" borderId="0" xfId="0" applyFont="1"/>
    <xf numFmtId="0" fontId="102" fillId="0" borderId="0" xfId="0" applyFont="1"/>
    <xf numFmtId="0" fontId="103" fillId="0" borderId="43" xfId="0" applyFont="1" applyBorder="1"/>
    <xf numFmtId="0" fontId="103" fillId="0" borderId="43" xfId="0" applyFont="1" applyBorder="1" applyAlignment="1">
      <alignment wrapText="1"/>
    </xf>
    <xf numFmtId="0" fontId="104" fillId="0" borderId="53" xfId="0" applyFont="1" applyBorder="1"/>
    <xf numFmtId="1" fontId="104" fillId="0" borderId="53" xfId="0" applyNumberFormat="1" applyFont="1" applyBorder="1" applyAlignment="1">
      <alignment horizontal="center"/>
    </xf>
    <xf numFmtId="0" fontId="104" fillId="0" borderId="53" xfId="0" applyFont="1" applyBorder="1" applyAlignment="1">
      <alignment horizontal="center"/>
    </xf>
    <xf numFmtId="167" fontId="104" fillId="0" borderId="53" xfId="0" applyNumberFormat="1" applyFont="1" applyBorder="1" applyAlignment="1">
      <alignment horizontal="center"/>
    </xf>
    <xf numFmtId="0" fontId="104" fillId="0" borderId="54" xfId="0" applyFont="1" applyBorder="1"/>
    <xf numFmtId="1" fontId="104" fillId="0" borderId="54" xfId="0" applyNumberFormat="1" applyFont="1" applyBorder="1" applyAlignment="1">
      <alignment horizontal="center"/>
    </xf>
    <xf numFmtId="0" fontId="104" fillId="0" borderId="54" xfId="0" applyFont="1" applyBorder="1" applyAlignment="1">
      <alignment horizontal="center"/>
    </xf>
    <xf numFmtId="167" fontId="104" fillId="0" borderId="54" xfId="0" applyNumberFormat="1" applyFont="1" applyBorder="1" applyAlignment="1">
      <alignment horizontal="center"/>
    </xf>
    <xf numFmtId="0" fontId="104" fillId="0" borderId="55" xfId="0" applyFont="1" applyBorder="1"/>
    <xf numFmtId="1" fontId="104" fillId="0" borderId="55" xfId="0" applyNumberFormat="1" applyFont="1" applyBorder="1" applyAlignment="1">
      <alignment horizontal="center"/>
    </xf>
    <xf numFmtId="0" fontId="104" fillId="0" borderId="55" xfId="0" applyFont="1" applyBorder="1" applyAlignment="1">
      <alignment horizontal="center"/>
    </xf>
    <xf numFmtId="167" fontId="104" fillId="0" borderId="55" xfId="0" applyNumberFormat="1" applyFont="1" applyBorder="1" applyAlignment="1">
      <alignment horizontal="center"/>
    </xf>
    <xf numFmtId="0" fontId="104" fillId="0" borderId="47" xfId="0" applyFont="1" applyBorder="1"/>
    <xf numFmtId="0" fontId="104" fillId="0" borderId="48" xfId="0" applyFont="1" applyBorder="1"/>
    <xf numFmtId="0" fontId="103" fillId="0" borderId="53" xfId="0" applyFont="1" applyBorder="1"/>
    <xf numFmtId="0" fontId="103" fillId="0" borderId="48" xfId="0" applyFont="1" applyBorder="1"/>
    <xf numFmtId="1" fontId="104" fillId="0" borderId="53" xfId="0" applyNumberFormat="1" applyFont="1" applyBorder="1"/>
    <xf numFmtId="167" fontId="104" fillId="0" borderId="37" xfId="0" applyNumberFormat="1" applyFont="1" applyBorder="1"/>
    <xf numFmtId="0" fontId="104" fillId="0" borderId="51" xfId="0" applyFont="1" applyBorder="1"/>
    <xf numFmtId="0" fontId="104" fillId="0" borderId="1" xfId="0" applyFont="1" applyBorder="1"/>
    <xf numFmtId="1" fontId="104" fillId="0" borderId="55" xfId="0" applyNumberFormat="1" applyFont="1" applyBorder="1"/>
    <xf numFmtId="167" fontId="104" fillId="0" borderId="52" xfId="0" applyNumberFormat="1" applyFont="1" applyBorder="1"/>
    <xf numFmtId="0" fontId="103" fillId="0" borderId="44" xfId="0" applyFont="1" applyBorder="1"/>
    <xf numFmtId="0" fontId="103" fillId="0" borderId="45" xfId="0" applyFont="1" applyBorder="1"/>
    <xf numFmtId="0" fontId="103" fillId="0" borderId="46" xfId="0" applyFont="1" applyBorder="1"/>
    <xf numFmtId="0" fontId="103" fillId="0" borderId="0" xfId="0" applyFont="1"/>
    <xf numFmtId="1" fontId="104" fillId="0" borderId="47" xfId="0" applyNumberFormat="1" applyFont="1" applyBorder="1"/>
    <xf numFmtId="1" fontId="104" fillId="0" borderId="48" xfId="0" applyNumberFormat="1" applyFont="1" applyBorder="1"/>
    <xf numFmtId="1" fontId="104" fillId="0" borderId="49" xfId="0" applyNumberFormat="1" applyFont="1" applyBorder="1"/>
    <xf numFmtId="1" fontId="104" fillId="0" borderId="0" xfId="0" applyNumberFormat="1" applyFont="1"/>
    <xf numFmtId="1" fontId="104" fillId="0" borderId="50" xfId="0" applyNumberFormat="1" applyFont="1" applyBorder="1"/>
    <xf numFmtId="1" fontId="104" fillId="0" borderId="0" xfId="0" applyNumberFormat="1" applyFont="1" applyBorder="1"/>
    <xf numFmtId="1" fontId="104" fillId="0" borderId="37" xfId="0" applyNumberFormat="1" applyFont="1" applyBorder="1"/>
    <xf numFmtId="0" fontId="104" fillId="0" borderId="50" xfId="0" applyFont="1" applyBorder="1"/>
    <xf numFmtId="0" fontId="104" fillId="0" borderId="37" xfId="0" applyFont="1" applyBorder="1"/>
    <xf numFmtId="1" fontId="104" fillId="0" borderId="51" xfId="0" applyNumberFormat="1" applyFont="1" applyBorder="1"/>
    <xf numFmtId="1" fontId="104" fillId="0" borderId="52" xfId="0" applyNumberFormat="1" applyFont="1" applyBorder="1"/>
    <xf numFmtId="0" fontId="104" fillId="0" borderId="0" xfId="0" applyFont="1"/>
    <xf numFmtId="167" fontId="104" fillId="0" borderId="50" xfId="0" applyNumberFormat="1" applyFont="1" applyBorder="1"/>
    <xf numFmtId="167" fontId="104" fillId="0" borderId="0" xfId="0" applyNumberFormat="1" applyFont="1" applyBorder="1"/>
    <xf numFmtId="1" fontId="104" fillId="0" borderId="1" xfId="0" applyNumberFormat="1" applyFont="1" applyBorder="1"/>
    <xf numFmtId="0" fontId="103" fillId="0" borderId="45" xfId="0" applyFont="1" applyBorder="1" applyAlignment="1">
      <alignment wrapText="1"/>
    </xf>
    <xf numFmtId="0" fontId="104" fillId="0" borderId="54" xfId="0" applyFont="1" applyBorder="1" applyAlignment="1"/>
    <xf numFmtId="1" fontId="104" fillId="0" borderId="54" xfId="0" applyNumberFormat="1" applyFont="1" applyBorder="1"/>
    <xf numFmtId="0" fontId="104" fillId="0" borderId="55" xfId="0" applyFont="1" applyBorder="1" applyAlignment="1"/>
    <xf numFmtId="1" fontId="0" fillId="2" borderId="0" xfId="0" applyNumberFormat="1" applyFill="1"/>
    <xf numFmtId="1" fontId="104" fillId="58" borderId="53" xfId="0" applyNumberFormat="1" applyFont="1" applyFill="1" applyBorder="1"/>
    <xf numFmtId="1" fontId="104" fillId="58" borderId="54" xfId="0" applyNumberFormat="1" applyFont="1" applyFill="1" applyBorder="1"/>
    <xf numFmtId="1" fontId="104" fillId="58" borderId="55" xfId="0" applyNumberFormat="1" applyFont="1" applyFill="1" applyBorder="1"/>
    <xf numFmtId="0" fontId="104" fillId="0" borderId="46" xfId="0" applyFont="1" applyBorder="1"/>
    <xf numFmtId="0" fontId="104" fillId="0" borderId="43" xfId="0" applyFont="1" applyBorder="1"/>
    <xf numFmtId="0" fontId="104" fillId="0" borderId="54" xfId="0" applyFont="1" applyFill="1" applyBorder="1"/>
    <xf numFmtId="0" fontId="104" fillId="0" borderId="55" xfId="0" applyFont="1" applyFill="1" applyBorder="1"/>
    <xf numFmtId="0" fontId="104" fillId="67" borderId="0" xfId="0" applyFont="1" applyFill="1"/>
    <xf numFmtId="0" fontId="104" fillId="0" borderId="43" xfId="0" applyFont="1" applyFill="1" applyBorder="1"/>
    <xf numFmtId="0" fontId="104" fillId="0" borderId="46" xfId="0" applyFont="1" applyFill="1" applyBorder="1"/>
    <xf numFmtId="2" fontId="0" fillId="68" borderId="47" xfId="0" applyNumberFormat="1" applyFill="1" applyBorder="1"/>
    <xf numFmtId="2" fontId="0" fillId="68" borderId="48" xfId="0" applyNumberFormat="1" applyFill="1" applyBorder="1"/>
    <xf numFmtId="2" fontId="0" fillId="68" borderId="49" xfId="0" applyNumberFormat="1" applyFill="1" applyBorder="1"/>
    <xf numFmtId="2" fontId="0" fillId="68" borderId="50" xfId="0" applyNumberFormat="1" applyFill="1" applyBorder="1"/>
    <xf numFmtId="2" fontId="0" fillId="68" borderId="0" xfId="0" applyNumberFormat="1" applyFill="1" applyBorder="1"/>
    <xf numFmtId="2" fontId="0" fillId="68" borderId="37" xfId="0" applyNumberFormat="1" applyFill="1" applyBorder="1"/>
    <xf numFmtId="2" fontId="0" fillId="68" borderId="51" xfId="0" applyNumberFormat="1" applyFill="1" applyBorder="1"/>
    <xf numFmtId="2" fontId="0" fillId="68" borderId="1" xfId="0" applyNumberFormat="1" applyFill="1" applyBorder="1"/>
    <xf numFmtId="2" fontId="0" fillId="68" borderId="52" xfId="0" applyNumberFormat="1" applyFill="1" applyBorder="1"/>
    <xf numFmtId="0" fontId="1" fillId="0" borderId="54" xfId="0" applyFont="1" applyBorder="1"/>
    <xf numFmtId="0" fontId="1" fillId="0" borderId="55" xfId="0" applyFont="1" applyBorder="1"/>
    <xf numFmtId="0" fontId="1" fillId="0" borderId="43" xfId="0" applyFont="1" applyBorder="1"/>
    <xf numFmtId="0" fontId="1" fillId="0" borderId="45" xfId="0" applyFont="1" applyBorder="1"/>
    <xf numFmtId="1" fontId="0" fillId="0" borderId="0" xfId="0" applyNumberFormat="1" applyBorder="1"/>
    <xf numFmtId="1" fontId="0" fillId="0" borderId="54" xfId="0" applyNumberFormat="1" applyBorder="1"/>
    <xf numFmtId="1" fontId="0" fillId="0" borderId="1" xfId="0" applyNumberFormat="1" applyBorder="1"/>
    <xf numFmtId="1" fontId="0" fillId="0" borderId="55" xfId="0" applyNumberFormat="1" applyBorder="1"/>
    <xf numFmtId="0" fontId="0" fillId="0" borderId="0" xfId="0" quotePrefix="1"/>
    <xf numFmtId="0" fontId="0" fillId="0" borderId="0" xfId="0" applyAlignment="1">
      <alignment horizontal="right"/>
    </xf>
    <xf numFmtId="9" fontId="0" fillId="0" borderId="0" xfId="765" applyFont="1"/>
    <xf numFmtId="0" fontId="0" fillId="67" borderId="47" xfId="0" applyFill="1" applyBorder="1"/>
    <xf numFmtId="1" fontId="0" fillId="67" borderId="49" xfId="0" applyNumberFormat="1" applyFill="1" applyBorder="1"/>
    <xf numFmtId="0" fontId="0" fillId="67" borderId="50" xfId="0" applyFill="1" applyBorder="1"/>
    <xf numFmtId="1" fontId="0" fillId="67" borderId="37" xfId="0" applyNumberFormat="1" applyFill="1" applyBorder="1"/>
    <xf numFmtId="0" fontId="0" fillId="67" borderId="51" xfId="0" applyFill="1" applyBorder="1"/>
    <xf numFmtId="1" fontId="0" fillId="67" borderId="52" xfId="0" applyNumberFormat="1" applyFill="1" applyBorder="1"/>
    <xf numFmtId="0" fontId="98" fillId="0" borderId="0" xfId="0" applyFont="1" applyFill="1" applyBorder="1"/>
    <xf numFmtId="0" fontId="105" fillId="0" borderId="0" xfId="1" applyFont="1"/>
    <xf numFmtId="0" fontId="0" fillId="0" borderId="0" xfId="0" applyAlignment="1">
      <alignment wrapText="1"/>
    </xf>
    <xf numFmtId="0" fontId="99" fillId="67" borderId="0" xfId="764" applyFont="1" applyFill="1" applyAlignment="1">
      <alignment horizontal="center" vertical="center"/>
    </xf>
    <xf numFmtId="0" fontId="103" fillId="0" borderId="47" xfId="0" applyFont="1" applyBorder="1"/>
    <xf numFmtId="167" fontId="104" fillId="0" borderId="53" xfId="0" applyNumberFormat="1" applyFont="1" applyBorder="1"/>
    <xf numFmtId="167" fontId="104" fillId="0" borderId="55" xfId="0" applyNumberFormat="1" applyFont="1" applyBorder="1"/>
    <xf numFmtId="0" fontId="102" fillId="0" borderId="44" xfId="0" applyFont="1" applyBorder="1" applyAlignment="1">
      <alignment horizontal="center"/>
    </xf>
    <xf numFmtId="0" fontId="102" fillId="0" borderId="46" xfId="0" applyFont="1" applyBorder="1" applyAlignment="1">
      <alignment horizontal="center"/>
    </xf>
    <xf numFmtId="0" fontId="103" fillId="67" borderId="45" xfId="0" applyFont="1" applyFill="1" applyBorder="1"/>
    <xf numFmtId="1" fontId="104" fillId="67" borderId="48" xfId="0" applyNumberFormat="1" applyFont="1" applyFill="1" applyBorder="1"/>
    <xf numFmtId="1" fontId="104" fillId="67" borderId="0" xfId="0" applyNumberFormat="1" applyFont="1" applyFill="1" applyBorder="1"/>
    <xf numFmtId="0" fontId="104" fillId="67" borderId="1" xfId="0" applyFont="1" applyFill="1" applyBorder="1"/>
    <xf numFmtId="167" fontId="104" fillId="67" borderId="0" xfId="0" applyNumberFormat="1" applyFont="1" applyFill="1" applyBorder="1"/>
    <xf numFmtId="1" fontId="104" fillId="67" borderId="1" xfId="0" applyNumberFormat="1" applyFont="1" applyFill="1" applyBorder="1"/>
  </cellXfs>
  <cellStyles count="766">
    <cellStyle name="20% - Accent1 2" xfId="4" xr:uid="{00000000-0005-0000-0000-000000000000}"/>
    <cellStyle name="20% - Accent1 2 2" xfId="319" xr:uid="{00000000-0005-0000-0000-000001000000}"/>
    <cellStyle name="20% - Accent1 3" xfId="477" xr:uid="{00000000-0005-0000-0000-000002000000}"/>
    <cellStyle name="20% - Accent1 4" xfId="481" xr:uid="{00000000-0005-0000-0000-000003000000}"/>
    <cellStyle name="20% - Accent1 5" xfId="495" xr:uid="{00000000-0005-0000-0000-000004000000}"/>
    <cellStyle name="20% - Accent2 2" xfId="5" xr:uid="{00000000-0005-0000-0000-000005000000}"/>
    <cellStyle name="20% - Accent2 2 2" xfId="483" xr:uid="{00000000-0005-0000-0000-000006000000}"/>
    <cellStyle name="20% - Accent2 3" xfId="497" xr:uid="{00000000-0005-0000-0000-000007000000}"/>
    <cellStyle name="20% - Accent2 4" xfId="458" xr:uid="{00000000-0005-0000-0000-000008000000}"/>
    <cellStyle name="20% - Accent3 2" xfId="6" xr:uid="{00000000-0005-0000-0000-000009000000}"/>
    <cellStyle name="20% - Accent3 2 2" xfId="485" xr:uid="{00000000-0005-0000-0000-00000A000000}"/>
    <cellStyle name="20% - Accent3 3" xfId="499" xr:uid="{00000000-0005-0000-0000-00000B000000}"/>
    <cellStyle name="20% - Accent3 4" xfId="462" xr:uid="{00000000-0005-0000-0000-00000C000000}"/>
    <cellStyle name="20% - Accent4 2" xfId="7" xr:uid="{00000000-0005-0000-0000-00000D000000}"/>
    <cellStyle name="20% - Accent4 2 2" xfId="487" xr:uid="{00000000-0005-0000-0000-00000E000000}"/>
    <cellStyle name="20% - Accent4 3" xfId="501" xr:uid="{00000000-0005-0000-0000-00000F000000}"/>
    <cellStyle name="20% - Accent4 4" xfId="466" xr:uid="{00000000-0005-0000-0000-000010000000}"/>
    <cellStyle name="20% - Accent5 2" xfId="8" xr:uid="{00000000-0005-0000-0000-000011000000}"/>
    <cellStyle name="20% - Accent5 2 2" xfId="489" xr:uid="{00000000-0005-0000-0000-000012000000}"/>
    <cellStyle name="20% - Accent5 3" xfId="503" xr:uid="{00000000-0005-0000-0000-000013000000}"/>
    <cellStyle name="20% - Accent5 4" xfId="470" xr:uid="{00000000-0005-0000-0000-000014000000}"/>
    <cellStyle name="20% - Accent6 10" xfId="674" xr:uid="{00000000-0005-0000-0000-000015000000}"/>
    <cellStyle name="20% - Accent6 2" xfId="9" xr:uid="{00000000-0005-0000-0000-000016000000}"/>
    <cellStyle name="20% - Accent6 2 2" xfId="209" xr:uid="{00000000-0005-0000-0000-000017000000}"/>
    <cellStyle name="20% - Accent6 3" xfId="435" xr:uid="{00000000-0005-0000-0000-000018000000}"/>
    <cellStyle name="20% - Accent6 3 2" xfId="640" xr:uid="{00000000-0005-0000-0000-000019000000}"/>
    <cellStyle name="20% - Accent6 4" xfId="438" xr:uid="{00000000-0005-0000-0000-00001A000000}"/>
    <cellStyle name="20% - Accent6 4 2" xfId="509" xr:uid="{00000000-0005-0000-0000-00001B000000}"/>
    <cellStyle name="20% - Accent6 5" xfId="478" xr:uid="{00000000-0005-0000-0000-00001C000000}"/>
    <cellStyle name="20% - Accent6 6" xfId="491" xr:uid="{00000000-0005-0000-0000-00001D000000}"/>
    <cellStyle name="20% - Accent6 7" xfId="505" xr:uid="{00000000-0005-0000-0000-00001E000000}"/>
    <cellStyle name="20% - Accent6 8" xfId="643" xr:uid="{00000000-0005-0000-0000-00001F000000}"/>
    <cellStyle name="20% - Accent6 9" xfId="662" xr:uid="{00000000-0005-0000-0000-000020000000}"/>
    <cellStyle name="20% - Colore 1" xfId="513" xr:uid="{00000000-0005-0000-0000-000021000000}"/>
    <cellStyle name="20% - Colore 2" xfId="514" xr:uid="{00000000-0005-0000-0000-000022000000}"/>
    <cellStyle name="20% - Colore 3" xfId="515" xr:uid="{00000000-0005-0000-0000-000023000000}"/>
    <cellStyle name="20% - Colore 4" xfId="516" xr:uid="{00000000-0005-0000-0000-000024000000}"/>
    <cellStyle name="20% - Colore 5" xfId="517" xr:uid="{00000000-0005-0000-0000-000025000000}"/>
    <cellStyle name="20% - Colore 6" xfId="518" xr:uid="{00000000-0005-0000-0000-000026000000}"/>
    <cellStyle name="40% - Accent1 2" xfId="10" xr:uid="{00000000-0005-0000-0000-000027000000}"/>
    <cellStyle name="40% - Accent1 2 2" xfId="482" xr:uid="{00000000-0005-0000-0000-000028000000}"/>
    <cellStyle name="40% - Accent1 3" xfId="496" xr:uid="{00000000-0005-0000-0000-000029000000}"/>
    <cellStyle name="40% - Accent1 4" xfId="455" xr:uid="{00000000-0005-0000-0000-00002A000000}"/>
    <cellStyle name="40% - Accent2 2" xfId="11" xr:uid="{00000000-0005-0000-0000-00002B000000}"/>
    <cellStyle name="40% - Accent2 2 2" xfId="484" xr:uid="{00000000-0005-0000-0000-00002C000000}"/>
    <cellStyle name="40% - Accent2 3" xfId="498" xr:uid="{00000000-0005-0000-0000-00002D000000}"/>
    <cellStyle name="40% - Accent2 4" xfId="459" xr:uid="{00000000-0005-0000-0000-00002E000000}"/>
    <cellStyle name="40% - Accent3 2" xfId="12" xr:uid="{00000000-0005-0000-0000-00002F000000}"/>
    <cellStyle name="40% - Accent3 2 2" xfId="486" xr:uid="{00000000-0005-0000-0000-000030000000}"/>
    <cellStyle name="40% - Accent3 3" xfId="500" xr:uid="{00000000-0005-0000-0000-000031000000}"/>
    <cellStyle name="40% - Accent3 4" xfId="463" xr:uid="{00000000-0005-0000-0000-000032000000}"/>
    <cellStyle name="40% - Accent4 2" xfId="13" xr:uid="{00000000-0005-0000-0000-000033000000}"/>
    <cellStyle name="40% - Accent4 2 2" xfId="488" xr:uid="{00000000-0005-0000-0000-000034000000}"/>
    <cellStyle name="40% - Accent4 3" xfId="502" xr:uid="{00000000-0005-0000-0000-000035000000}"/>
    <cellStyle name="40% - Accent4 4" xfId="467" xr:uid="{00000000-0005-0000-0000-000036000000}"/>
    <cellStyle name="40% - Accent5 2" xfId="14" xr:uid="{00000000-0005-0000-0000-000037000000}"/>
    <cellStyle name="40% - Accent5 2 2" xfId="490" xr:uid="{00000000-0005-0000-0000-000038000000}"/>
    <cellStyle name="40% - Accent5 3" xfId="504" xr:uid="{00000000-0005-0000-0000-000039000000}"/>
    <cellStyle name="40% - Accent5 4" xfId="471" xr:uid="{00000000-0005-0000-0000-00003A000000}"/>
    <cellStyle name="40% - Accent6 2" xfId="15" xr:uid="{00000000-0005-0000-0000-00003B000000}"/>
    <cellStyle name="40% - Accent6 2 2" xfId="492" xr:uid="{00000000-0005-0000-0000-00003C000000}"/>
    <cellStyle name="40% - Accent6 3" xfId="506" xr:uid="{00000000-0005-0000-0000-00003D000000}"/>
    <cellStyle name="40% - Accent6 4" xfId="473" xr:uid="{00000000-0005-0000-0000-00003E000000}"/>
    <cellStyle name="40% - Colore 1" xfId="519" xr:uid="{00000000-0005-0000-0000-00003F000000}"/>
    <cellStyle name="40% - Colore 2" xfId="520" xr:uid="{00000000-0005-0000-0000-000040000000}"/>
    <cellStyle name="40% - Colore 3" xfId="521" xr:uid="{00000000-0005-0000-0000-000041000000}"/>
    <cellStyle name="40% - Colore 4" xfId="522" xr:uid="{00000000-0005-0000-0000-000042000000}"/>
    <cellStyle name="40% - Colore 5" xfId="523" xr:uid="{00000000-0005-0000-0000-000043000000}"/>
    <cellStyle name="40% - Colore 6" xfId="524" xr:uid="{00000000-0005-0000-0000-000044000000}"/>
    <cellStyle name="60% - Accent1 2" xfId="16" xr:uid="{00000000-0005-0000-0000-000045000000}"/>
    <cellStyle name="60% - Accent1 3" xfId="456" xr:uid="{00000000-0005-0000-0000-000046000000}"/>
    <cellStyle name="60% - Accent2 2" xfId="17" xr:uid="{00000000-0005-0000-0000-000047000000}"/>
    <cellStyle name="60% - Accent2 3" xfId="460" xr:uid="{00000000-0005-0000-0000-000048000000}"/>
    <cellStyle name="60% - Accent3 2" xfId="18" xr:uid="{00000000-0005-0000-0000-000049000000}"/>
    <cellStyle name="60% - Accent3 3" xfId="464" xr:uid="{00000000-0005-0000-0000-00004A000000}"/>
    <cellStyle name="60% - Accent4 2" xfId="19" xr:uid="{00000000-0005-0000-0000-00004B000000}"/>
    <cellStyle name="60% - Accent4 3" xfId="468" xr:uid="{00000000-0005-0000-0000-00004C000000}"/>
    <cellStyle name="60% - Accent5 2" xfId="20" xr:uid="{00000000-0005-0000-0000-00004D000000}"/>
    <cellStyle name="60% - Accent5 3" xfId="472" xr:uid="{00000000-0005-0000-0000-00004E000000}"/>
    <cellStyle name="60% - Accent6 2" xfId="21" xr:uid="{00000000-0005-0000-0000-00004F000000}"/>
    <cellStyle name="60% - Accent6 3" xfId="474" xr:uid="{00000000-0005-0000-0000-000050000000}"/>
    <cellStyle name="60% - Colore 1" xfId="525" xr:uid="{00000000-0005-0000-0000-000051000000}"/>
    <cellStyle name="60% - Colore 2" xfId="526" xr:uid="{00000000-0005-0000-0000-000052000000}"/>
    <cellStyle name="60% - Colore 3" xfId="527" xr:uid="{00000000-0005-0000-0000-000053000000}"/>
    <cellStyle name="60% - Colore 4" xfId="528" xr:uid="{00000000-0005-0000-0000-000054000000}"/>
    <cellStyle name="60% - Colore 5" xfId="529" xr:uid="{00000000-0005-0000-0000-000055000000}"/>
    <cellStyle name="60% - Colore 6" xfId="530" xr:uid="{00000000-0005-0000-0000-000056000000}"/>
    <cellStyle name="A - a heading" xfId="665" xr:uid="{00000000-0005-0000-0000-000057000000}"/>
    <cellStyle name="A - bold" xfId="668" xr:uid="{00000000-0005-0000-0000-000058000000}"/>
    <cellStyle name="A - bottom border" xfId="670" xr:uid="{00000000-0005-0000-0000-000059000000}"/>
    <cellStyle name="A - bottom border 2" xfId="763" xr:uid="{00000000-0005-0000-0000-00005A000000}"/>
    <cellStyle name="A - header" xfId="667" xr:uid="{00000000-0005-0000-0000-00005B000000}"/>
    <cellStyle name="A - header 2" xfId="682" xr:uid="{00000000-0005-0000-0000-00005C000000}"/>
    <cellStyle name="A - header 2 2" xfId="686" xr:uid="{00000000-0005-0000-0000-00005D000000}"/>
    <cellStyle name="A - normal" xfId="666" xr:uid="{00000000-0005-0000-0000-00005E000000}"/>
    <cellStyle name="A - percent" xfId="671" xr:uid="{00000000-0005-0000-0000-00005F000000}"/>
    <cellStyle name="Accent1 2" xfId="22" xr:uid="{00000000-0005-0000-0000-000060000000}"/>
    <cellStyle name="Accent1 3" xfId="454" xr:uid="{00000000-0005-0000-0000-000061000000}"/>
    <cellStyle name="Accent2 2" xfId="23" xr:uid="{00000000-0005-0000-0000-000062000000}"/>
    <cellStyle name="Accent2 3" xfId="457" xr:uid="{00000000-0005-0000-0000-000063000000}"/>
    <cellStyle name="Accent3 2" xfId="24" xr:uid="{00000000-0005-0000-0000-000064000000}"/>
    <cellStyle name="Accent3 3" xfId="461" xr:uid="{00000000-0005-0000-0000-000065000000}"/>
    <cellStyle name="Accent4 2" xfId="25" xr:uid="{00000000-0005-0000-0000-000066000000}"/>
    <cellStyle name="Accent4 3" xfId="465" xr:uid="{00000000-0005-0000-0000-000067000000}"/>
    <cellStyle name="Accent5 2" xfId="26" xr:uid="{00000000-0005-0000-0000-000068000000}"/>
    <cellStyle name="Accent5 3" xfId="469" xr:uid="{00000000-0005-0000-0000-000069000000}"/>
    <cellStyle name="Accent6 2" xfId="27" xr:uid="{00000000-0005-0000-0000-00006A000000}"/>
    <cellStyle name="Accent6 3" xfId="439" xr:uid="{00000000-0005-0000-0000-00006B000000}"/>
    <cellStyle name="Bad 2" xfId="28" xr:uid="{00000000-0005-0000-0000-00006C000000}"/>
    <cellStyle name="Bad 3" xfId="445" xr:uid="{00000000-0005-0000-0000-00006D000000}"/>
    <cellStyle name="Best" xfId="531" xr:uid="{00000000-0005-0000-0000-00006E000000}"/>
    <cellStyle name="Body: normal cell" xfId="29" xr:uid="{00000000-0005-0000-0000-00006F000000}"/>
    <cellStyle name="Body: normal cell 2" xfId="30" xr:uid="{00000000-0005-0000-0000-000070000000}"/>
    <cellStyle name="BORDERS" xfId="532" xr:uid="{00000000-0005-0000-0000-000071000000}"/>
    <cellStyle name="BORDERS 2" xfId="533" xr:uid="{00000000-0005-0000-0000-000072000000}"/>
    <cellStyle name="Calc Currency (0)" xfId="534" xr:uid="{00000000-0005-0000-0000-000073000000}"/>
    <cellStyle name="Calcolo" xfId="535" xr:uid="{00000000-0005-0000-0000-000074000000}"/>
    <cellStyle name="Calcolo 2" xfId="536" xr:uid="{00000000-0005-0000-0000-000075000000}"/>
    <cellStyle name="Calcolo 3" xfId="537" xr:uid="{00000000-0005-0000-0000-000076000000}"/>
    <cellStyle name="Calculation 2" xfId="31" xr:uid="{00000000-0005-0000-0000-000077000000}"/>
    <cellStyle name="Calculation 3" xfId="448" xr:uid="{00000000-0005-0000-0000-000078000000}"/>
    <cellStyle name="Cella collegata" xfId="538" xr:uid="{00000000-0005-0000-0000-000079000000}"/>
    <cellStyle name="Cella da controllare" xfId="539" xr:uid="{00000000-0005-0000-0000-00007A000000}"/>
    <cellStyle name="Check Cell 2" xfId="32" xr:uid="{00000000-0005-0000-0000-00007B000000}"/>
    <cellStyle name="Check Cell 3" xfId="450" xr:uid="{00000000-0005-0000-0000-00007C000000}"/>
    <cellStyle name="Colore 1" xfId="540" xr:uid="{00000000-0005-0000-0000-00007D000000}"/>
    <cellStyle name="Colore 2" xfId="541" xr:uid="{00000000-0005-0000-0000-00007E000000}"/>
    <cellStyle name="Colore 3" xfId="542" xr:uid="{00000000-0005-0000-0000-00007F000000}"/>
    <cellStyle name="Colore 4" xfId="543" xr:uid="{00000000-0005-0000-0000-000080000000}"/>
    <cellStyle name="Colore 5" xfId="544" xr:uid="{00000000-0005-0000-0000-000081000000}"/>
    <cellStyle name="Colore 6" xfId="545" xr:uid="{00000000-0005-0000-0000-000082000000}"/>
    <cellStyle name="Column - Style5" xfId="546" xr:uid="{00000000-0005-0000-0000-000083000000}"/>
    <cellStyle name="Column - Style6" xfId="547" xr:uid="{00000000-0005-0000-0000-000084000000}"/>
    <cellStyle name="Column heading" xfId="33" xr:uid="{00000000-0005-0000-0000-000085000000}"/>
    <cellStyle name="Column headings" xfId="548" xr:uid="{00000000-0005-0000-0000-000086000000}"/>
    <cellStyle name="Column headings 2" xfId="762" xr:uid="{00000000-0005-0000-0000-000087000000}"/>
    <cellStyle name="Comma 2" xfId="34" xr:uid="{00000000-0005-0000-0000-000088000000}"/>
    <cellStyle name="Comma 2 2" xfId="35" xr:uid="{00000000-0005-0000-0000-000089000000}"/>
    <cellStyle name="Comma 2 2 2" xfId="549" xr:uid="{00000000-0005-0000-0000-00008A000000}"/>
    <cellStyle name="Comma 2 3" xfId="510" xr:uid="{00000000-0005-0000-0000-00008B000000}"/>
    <cellStyle name="Comma 2 4" xfId="657" xr:uid="{00000000-0005-0000-0000-00008C000000}"/>
    <cellStyle name="Comma 2 5" xfId="321" xr:uid="{00000000-0005-0000-0000-00008D000000}"/>
    <cellStyle name="Comma 3" xfId="36" xr:uid="{00000000-0005-0000-0000-00008E000000}"/>
    <cellStyle name="Comma 3 2" xfId="551" xr:uid="{00000000-0005-0000-0000-00008F000000}"/>
    <cellStyle name="Comma 3 3" xfId="550" xr:uid="{00000000-0005-0000-0000-000090000000}"/>
    <cellStyle name="Comma 3 4" xfId="507" xr:uid="{00000000-0005-0000-0000-000091000000}"/>
    <cellStyle name="Comma 4" xfId="37" xr:uid="{00000000-0005-0000-0000-000092000000}"/>
    <cellStyle name="Comma 4 2" xfId="646" xr:uid="{00000000-0005-0000-0000-000093000000}"/>
    <cellStyle name="Comma 5" xfId="38" xr:uid="{00000000-0005-0000-0000-000094000000}"/>
    <cellStyle name="Comma 5 2" xfId="552" xr:uid="{00000000-0005-0000-0000-000095000000}"/>
    <cellStyle name="Comma 6" xfId="39" xr:uid="{00000000-0005-0000-0000-000096000000}"/>
    <cellStyle name="Comma 7" xfId="40" xr:uid="{00000000-0005-0000-0000-000097000000}"/>
    <cellStyle name="Comma 7 2" xfId="663" xr:uid="{00000000-0005-0000-0000-000098000000}"/>
    <cellStyle name="Comma 8" xfId="41" xr:uid="{00000000-0005-0000-0000-000099000000}"/>
    <cellStyle name="Comma 8 2" xfId="673" xr:uid="{00000000-0005-0000-0000-00009A000000}"/>
    <cellStyle name="Comma 9" xfId="156" xr:uid="{00000000-0005-0000-0000-00009B000000}"/>
    <cellStyle name="Comma0" xfId="553" xr:uid="{00000000-0005-0000-0000-00009C000000}"/>
    <cellStyle name="Copied" xfId="554" xr:uid="{00000000-0005-0000-0000-00009D000000}"/>
    <cellStyle name="Corner heading" xfId="42" xr:uid="{00000000-0005-0000-0000-00009E000000}"/>
    <cellStyle name="Currency 2" xfId="43" xr:uid="{00000000-0005-0000-0000-00009F000000}"/>
    <cellStyle name="Currency 2 2" xfId="641" xr:uid="{00000000-0005-0000-0000-0000A0000000}"/>
    <cellStyle name="Currency 3" xfId="44" xr:uid="{00000000-0005-0000-0000-0000A1000000}"/>
    <cellStyle name="Currency 3 2" xfId="45" xr:uid="{00000000-0005-0000-0000-0000A2000000}"/>
    <cellStyle name="Currency0" xfId="555" xr:uid="{00000000-0005-0000-0000-0000A3000000}"/>
    <cellStyle name="Data" xfId="46" xr:uid="{00000000-0005-0000-0000-0000A4000000}"/>
    <cellStyle name="Data (Number)" xfId="556" xr:uid="{00000000-0005-0000-0000-0000A5000000}"/>
    <cellStyle name="Data (Text)" xfId="557" xr:uid="{00000000-0005-0000-0000-0000A6000000}"/>
    <cellStyle name="Data 2" xfId="47" xr:uid="{00000000-0005-0000-0000-0000A7000000}"/>
    <cellStyle name="Data no deci" xfId="48" xr:uid="{00000000-0005-0000-0000-0000A8000000}"/>
    <cellStyle name="Data Superscript" xfId="49" xr:uid="{00000000-0005-0000-0000-0000A9000000}"/>
    <cellStyle name="Data_1-1A-Regular" xfId="50" xr:uid="{00000000-0005-0000-0000-0000AA000000}"/>
    <cellStyle name="Date" xfId="558" xr:uid="{00000000-0005-0000-0000-0000AB000000}"/>
    <cellStyle name="Entered" xfId="559" xr:uid="{00000000-0005-0000-0000-0000AC000000}"/>
    <cellStyle name="Excel Built-in Normal" xfId="206" xr:uid="{00000000-0005-0000-0000-0000AD000000}"/>
    <cellStyle name="Explanatory Text 2" xfId="51" xr:uid="{00000000-0005-0000-0000-0000AE000000}"/>
    <cellStyle name="Explanatory Text 3" xfId="452" xr:uid="{00000000-0005-0000-0000-0000AF000000}"/>
    <cellStyle name="FIGURES" xfId="560" xr:uid="{00000000-0005-0000-0000-0000B0000000}"/>
    <cellStyle name="Fixed" xfId="561" xr:uid="{00000000-0005-0000-0000-0000B1000000}"/>
    <cellStyle name="Font: Calibri, 9pt regular" xfId="52" xr:uid="{00000000-0005-0000-0000-0000B2000000}"/>
    <cellStyle name="Font: Calibri, 9pt regular 2" xfId="53" xr:uid="{00000000-0005-0000-0000-0000B3000000}"/>
    <cellStyle name="Footnote Text" xfId="562" xr:uid="{00000000-0005-0000-0000-0000B4000000}"/>
    <cellStyle name="Footnotes: top row" xfId="54" xr:uid="{00000000-0005-0000-0000-0000B5000000}"/>
    <cellStyle name="Footnotes: top row 2" xfId="55" xr:uid="{00000000-0005-0000-0000-0000B6000000}"/>
    <cellStyle name="Good 2" xfId="56" xr:uid="{00000000-0005-0000-0000-0000B7000000}"/>
    <cellStyle name="Good 3" xfId="434" xr:uid="{00000000-0005-0000-0000-0000B8000000}"/>
    <cellStyle name="Grey" xfId="563" xr:uid="{00000000-0005-0000-0000-0000B9000000}"/>
    <cellStyle name="Header: bottom row" xfId="57" xr:uid="{00000000-0005-0000-0000-0000BA000000}"/>
    <cellStyle name="Header: bottom row 2" xfId="58" xr:uid="{00000000-0005-0000-0000-0000BB000000}"/>
    <cellStyle name="Header1" xfId="564" xr:uid="{00000000-0005-0000-0000-0000BC000000}"/>
    <cellStyle name="Header2" xfId="565" xr:uid="{00000000-0005-0000-0000-0000BD000000}"/>
    <cellStyle name="Header2 2" xfId="566" xr:uid="{00000000-0005-0000-0000-0000BE000000}"/>
    <cellStyle name="Header2 3" xfId="567" xr:uid="{00000000-0005-0000-0000-0000BF000000}"/>
    <cellStyle name="Heading 1 2" xfId="59" xr:uid="{00000000-0005-0000-0000-0000C0000000}"/>
    <cellStyle name="Heading 1 3" xfId="441" xr:uid="{00000000-0005-0000-0000-0000C1000000}"/>
    <cellStyle name="Heading 2 2" xfId="60" xr:uid="{00000000-0005-0000-0000-0000C2000000}"/>
    <cellStyle name="Heading 2 3" xfId="442" xr:uid="{00000000-0005-0000-0000-0000C3000000}"/>
    <cellStyle name="Heading 3 2" xfId="61" xr:uid="{00000000-0005-0000-0000-0000C4000000}"/>
    <cellStyle name="Heading 3 3" xfId="443" xr:uid="{00000000-0005-0000-0000-0000C5000000}"/>
    <cellStyle name="Heading 4 2" xfId="62" xr:uid="{00000000-0005-0000-0000-0000C6000000}"/>
    <cellStyle name="Heading 4 3" xfId="444" xr:uid="{00000000-0005-0000-0000-0000C7000000}"/>
    <cellStyle name="Hed Side" xfId="63" xr:uid="{00000000-0005-0000-0000-0000C8000000}"/>
    <cellStyle name="Hed Side 2" xfId="64" xr:uid="{00000000-0005-0000-0000-0000C9000000}"/>
    <cellStyle name="Hed Side bold" xfId="65" xr:uid="{00000000-0005-0000-0000-0000CA000000}"/>
    <cellStyle name="Hed Side Indent" xfId="66" xr:uid="{00000000-0005-0000-0000-0000CB000000}"/>
    <cellStyle name="Hed Side Regular" xfId="67" xr:uid="{00000000-0005-0000-0000-0000CC000000}"/>
    <cellStyle name="Hed Side_1-1A-Regular" xfId="68" xr:uid="{00000000-0005-0000-0000-0000CD000000}"/>
    <cellStyle name="Hed Top" xfId="69" xr:uid="{00000000-0005-0000-0000-0000CE000000}"/>
    <cellStyle name="Hed Top - SECTION" xfId="70" xr:uid="{00000000-0005-0000-0000-0000CF000000}"/>
    <cellStyle name="Hed Top_3-new4" xfId="71" xr:uid="{00000000-0005-0000-0000-0000D0000000}"/>
    <cellStyle name="Hyperlink" xfId="1" builtinId="8"/>
    <cellStyle name="Hyperlink 10" xfId="217" hidden="1" xr:uid="{00000000-0005-0000-0000-0000D2000000}"/>
    <cellStyle name="Hyperlink 10" xfId="371" hidden="1" xr:uid="{00000000-0005-0000-0000-0000D3000000}"/>
    <cellStyle name="Hyperlink 10" xfId="699" xr:uid="{00000000-0005-0000-0000-0000D4000000}"/>
    <cellStyle name="Hyperlink 100" xfId="307" hidden="1" xr:uid="{00000000-0005-0000-0000-0000D5000000}"/>
    <cellStyle name="Hyperlink 100" xfId="421" hidden="1" xr:uid="{00000000-0005-0000-0000-0000D6000000}"/>
    <cellStyle name="Hyperlink 100" xfId="749" xr:uid="{00000000-0005-0000-0000-0000D7000000}"/>
    <cellStyle name="Hyperlink 101" xfId="308" hidden="1" xr:uid="{00000000-0005-0000-0000-0000D8000000}"/>
    <cellStyle name="Hyperlink 101" xfId="422" hidden="1" xr:uid="{00000000-0005-0000-0000-0000D9000000}"/>
    <cellStyle name="Hyperlink 101" xfId="750" xr:uid="{00000000-0005-0000-0000-0000DA000000}"/>
    <cellStyle name="Hyperlink 102" xfId="309" hidden="1" xr:uid="{00000000-0005-0000-0000-0000DB000000}"/>
    <cellStyle name="Hyperlink 102" xfId="423" hidden="1" xr:uid="{00000000-0005-0000-0000-0000DC000000}"/>
    <cellStyle name="Hyperlink 102" xfId="751" xr:uid="{00000000-0005-0000-0000-0000DD000000}"/>
    <cellStyle name="Hyperlink 103" xfId="310" hidden="1" xr:uid="{00000000-0005-0000-0000-0000DE000000}"/>
    <cellStyle name="Hyperlink 103" xfId="424" hidden="1" xr:uid="{00000000-0005-0000-0000-0000DF000000}"/>
    <cellStyle name="Hyperlink 103" xfId="752" xr:uid="{00000000-0005-0000-0000-0000E0000000}"/>
    <cellStyle name="Hyperlink 104" xfId="311" hidden="1" xr:uid="{00000000-0005-0000-0000-0000E1000000}"/>
    <cellStyle name="Hyperlink 104" xfId="425" hidden="1" xr:uid="{00000000-0005-0000-0000-0000E2000000}"/>
    <cellStyle name="Hyperlink 104" xfId="753" xr:uid="{00000000-0005-0000-0000-0000E3000000}"/>
    <cellStyle name="Hyperlink 105" xfId="312" hidden="1" xr:uid="{00000000-0005-0000-0000-0000E4000000}"/>
    <cellStyle name="Hyperlink 105" xfId="426" hidden="1" xr:uid="{00000000-0005-0000-0000-0000E5000000}"/>
    <cellStyle name="Hyperlink 105" xfId="754" xr:uid="{00000000-0005-0000-0000-0000E6000000}"/>
    <cellStyle name="Hyperlink 106" xfId="313" hidden="1" xr:uid="{00000000-0005-0000-0000-0000E7000000}"/>
    <cellStyle name="Hyperlink 106" xfId="427" hidden="1" xr:uid="{00000000-0005-0000-0000-0000E8000000}"/>
    <cellStyle name="Hyperlink 106" xfId="755" xr:uid="{00000000-0005-0000-0000-0000E9000000}"/>
    <cellStyle name="Hyperlink 107" xfId="314" hidden="1" xr:uid="{00000000-0005-0000-0000-0000EA000000}"/>
    <cellStyle name="Hyperlink 107" xfId="428" hidden="1" xr:uid="{00000000-0005-0000-0000-0000EB000000}"/>
    <cellStyle name="Hyperlink 107" xfId="756" xr:uid="{00000000-0005-0000-0000-0000EC000000}"/>
    <cellStyle name="Hyperlink 108" xfId="315" hidden="1" xr:uid="{00000000-0005-0000-0000-0000ED000000}"/>
    <cellStyle name="Hyperlink 108" xfId="429" hidden="1" xr:uid="{00000000-0005-0000-0000-0000EE000000}"/>
    <cellStyle name="Hyperlink 108" xfId="757" xr:uid="{00000000-0005-0000-0000-0000EF000000}"/>
    <cellStyle name="Hyperlink 109" xfId="316" hidden="1" xr:uid="{00000000-0005-0000-0000-0000F0000000}"/>
    <cellStyle name="Hyperlink 109" xfId="430" hidden="1" xr:uid="{00000000-0005-0000-0000-0000F1000000}"/>
    <cellStyle name="Hyperlink 109" xfId="758" xr:uid="{00000000-0005-0000-0000-0000F2000000}"/>
    <cellStyle name="Hyperlink 11" xfId="218" hidden="1" xr:uid="{00000000-0005-0000-0000-0000F3000000}"/>
    <cellStyle name="Hyperlink 11" xfId="370" hidden="1" xr:uid="{00000000-0005-0000-0000-0000F4000000}"/>
    <cellStyle name="Hyperlink 11" xfId="698" xr:uid="{00000000-0005-0000-0000-0000F5000000}"/>
    <cellStyle name="Hyperlink 110" xfId="317" hidden="1" xr:uid="{00000000-0005-0000-0000-0000F6000000}"/>
    <cellStyle name="Hyperlink 110" xfId="431" hidden="1" xr:uid="{00000000-0005-0000-0000-0000F7000000}"/>
    <cellStyle name="Hyperlink 110" xfId="759" xr:uid="{00000000-0005-0000-0000-0000F8000000}"/>
    <cellStyle name="Hyperlink 111" xfId="318" hidden="1" xr:uid="{00000000-0005-0000-0000-0000F9000000}"/>
    <cellStyle name="Hyperlink 111" xfId="432" hidden="1" xr:uid="{00000000-0005-0000-0000-0000FA000000}"/>
    <cellStyle name="Hyperlink 111" xfId="760" xr:uid="{00000000-0005-0000-0000-0000FB000000}"/>
    <cellStyle name="Hyperlink 112" xfId="639" xr:uid="{00000000-0005-0000-0000-0000FC000000}"/>
    <cellStyle name="Hyperlink 113" xfId="207" xr:uid="{00000000-0005-0000-0000-0000FD000000}"/>
    <cellStyle name="Hyperlink 12" xfId="219" hidden="1" xr:uid="{00000000-0005-0000-0000-0000FE000000}"/>
    <cellStyle name="Hyperlink 12" xfId="369" hidden="1" xr:uid="{00000000-0005-0000-0000-0000FF000000}"/>
    <cellStyle name="Hyperlink 12" xfId="697" xr:uid="{00000000-0005-0000-0000-000000010000}"/>
    <cellStyle name="Hyperlink 13" xfId="220" hidden="1" xr:uid="{00000000-0005-0000-0000-000001010000}"/>
    <cellStyle name="Hyperlink 13" xfId="368" hidden="1" xr:uid="{00000000-0005-0000-0000-000002010000}"/>
    <cellStyle name="Hyperlink 13" xfId="696" xr:uid="{00000000-0005-0000-0000-000003010000}"/>
    <cellStyle name="Hyperlink 14" xfId="221" hidden="1" xr:uid="{00000000-0005-0000-0000-000004010000}"/>
    <cellStyle name="Hyperlink 14" xfId="367" hidden="1" xr:uid="{00000000-0005-0000-0000-000005010000}"/>
    <cellStyle name="Hyperlink 14" xfId="160" xr:uid="{00000000-0005-0000-0000-000006010000}"/>
    <cellStyle name="Hyperlink 15" xfId="222" hidden="1" xr:uid="{00000000-0005-0000-0000-000007010000}"/>
    <cellStyle name="Hyperlink 15" xfId="366" hidden="1" xr:uid="{00000000-0005-0000-0000-000008010000}"/>
    <cellStyle name="Hyperlink 15" xfId="508" xr:uid="{00000000-0005-0000-0000-000009010000}"/>
    <cellStyle name="Hyperlink 16" xfId="223" hidden="1" xr:uid="{00000000-0005-0000-0000-00000A010000}"/>
    <cellStyle name="Hyperlink 16" xfId="365" hidden="1" xr:uid="{00000000-0005-0000-0000-00000B010000}"/>
    <cellStyle name="Hyperlink 16" xfId="162" xr:uid="{00000000-0005-0000-0000-00000C010000}"/>
    <cellStyle name="Hyperlink 17" xfId="224" hidden="1" xr:uid="{00000000-0005-0000-0000-00000D010000}"/>
    <cellStyle name="Hyperlink 17" xfId="364" hidden="1" xr:uid="{00000000-0005-0000-0000-00000E010000}"/>
    <cellStyle name="Hyperlink 17" xfId="163" xr:uid="{00000000-0005-0000-0000-00000F010000}"/>
    <cellStyle name="Hyperlink 18" xfId="225" hidden="1" xr:uid="{00000000-0005-0000-0000-000010010000}"/>
    <cellStyle name="Hyperlink 18" xfId="363" hidden="1" xr:uid="{00000000-0005-0000-0000-000011010000}"/>
    <cellStyle name="Hyperlink 18" xfId="164" xr:uid="{00000000-0005-0000-0000-000012010000}"/>
    <cellStyle name="Hyperlink 19" xfId="226" hidden="1" xr:uid="{00000000-0005-0000-0000-000013010000}"/>
    <cellStyle name="Hyperlink 19" xfId="362" hidden="1" xr:uid="{00000000-0005-0000-0000-000014010000}"/>
    <cellStyle name="Hyperlink 19" xfId="165" xr:uid="{00000000-0005-0000-0000-000015010000}"/>
    <cellStyle name="Hyperlink 2" xfId="72" xr:uid="{00000000-0005-0000-0000-000016010000}"/>
    <cellStyle name="Hyperlink 2 2" xfId="568" xr:uid="{00000000-0005-0000-0000-000017010000}"/>
    <cellStyle name="Hyperlink 2 3" xfId="208" hidden="1" xr:uid="{00000000-0005-0000-0000-000018010000}"/>
    <cellStyle name="Hyperlink 2 3" xfId="320" hidden="1" xr:uid="{00000000-0005-0000-0000-000019010000}"/>
    <cellStyle name="Hyperlink 2 3" xfId="379" hidden="1" xr:uid="{00000000-0005-0000-0000-00001A010000}"/>
    <cellStyle name="Hyperlink 2 3" xfId="433" hidden="1" xr:uid="{00000000-0005-0000-0000-00001B010000}"/>
    <cellStyle name="Hyperlink 2 3" xfId="205" hidden="1" xr:uid="{00000000-0005-0000-0000-00001C010000}"/>
    <cellStyle name="Hyperlink 2 3" xfId="707" hidden="1" xr:uid="{00000000-0005-0000-0000-00001D010000}"/>
    <cellStyle name="Hyperlink 2 3" xfId="761" xr:uid="{00000000-0005-0000-0000-00001E010000}"/>
    <cellStyle name="Hyperlink 20" xfId="227" hidden="1" xr:uid="{00000000-0005-0000-0000-00001F010000}"/>
    <cellStyle name="Hyperlink 20" xfId="361" hidden="1" xr:uid="{00000000-0005-0000-0000-000020010000}"/>
    <cellStyle name="Hyperlink 20" xfId="166" xr:uid="{00000000-0005-0000-0000-000021010000}"/>
    <cellStyle name="Hyperlink 21" xfId="228" hidden="1" xr:uid="{00000000-0005-0000-0000-000022010000}"/>
    <cellStyle name="Hyperlink 21" xfId="360" hidden="1" xr:uid="{00000000-0005-0000-0000-000023010000}"/>
    <cellStyle name="Hyperlink 21" xfId="167" xr:uid="{00000000-0005-0000-0000-000024010000}"/>
    <cellStyle name="Hyperlink 22" xfId="229" hidden="1" xr:uid="{00000000-0005-0000-0000-000025010000}"/>
    <cellStyle name="Hyperlink 22" xfId="359" hidden="1" xr:uid="{00000000-0005-0000-0000-000026010000}"/>
    <cellStyle name="Hyperlink 22" xfId="168" xr:uid="{00000000-0005-0000-0000-000027010000}"/>
    <cellStyle name="Hyperlink 23" xfId="230" hidden="1" xr:uid="{00000000-0005-0000-0000-000028010000}"/>
    <cellStyle name="Hyperlink 23" xfId="358" hidden="1" xr:uid="{00000000-0005-0000-0000-000029010000}"/>
    <cellStyle name="Hyperlink 23" xfId="169" xr:uid="{00000000-0005-0000-0000-00002A010000}"/>
    <cellStyle name="Hyperlink 24" xfId="231" hidden="1" xr:uid="{00000000-0005-0000-0000-00002B010000}"/>
    <cellStyle name="Hyperlink 24" xfId="357" hidden="1" xr:uid="{00000000-0005-0000-0000-00002C010000}"/>
    <cellStyle name="Hyperlink 24" xfId="170" xr:uid="{00000000-0005-0000-0000-00002D010000}"/>
    <cellStyle name="Hyperlink 25" xfId="232" hidden="1" xr:uid="{00000000-0005-0000-0000-00002E010000}"/>
    <cellStyle name="Hyperlink 25" xfId="356" hidden="1" xr:uid="{00000000-0005-0000-0000-00002F010000}"/>
    <cellStyle name="Hyperlink 25" xfId="171" xr:uid="{00000000-0005-0000-0000-000030010000}"/>
    <cellStyle name="Hyperlink 26" xfId="233" hidden="1" xr:uid="{00000000-0005-0000-0000-000031010000}"/>
    <cellStyle name="Hyperlink 26" xfId="355" hidden="1" xr:uid="{00000000-0005-0000-0000-000032010000}"/>
    <cellStyle name="Hyperlink 26" xfId="172" xr:uid="{00000000-0005-0000-0000-000033010000}"/>
    <cellStyle name="Hyperlink 27" xfId="234" hidden="1" xr:uid="{00000000-0005-0000-0000-000034010000}"/>
    <cellStyle name="Hyperlink 27" xfId="354" hidden="1" xr:uid="{00000000-0005-0000-0000-000035010000}"/>
    <cellStyle name="Hyperlink 27" xfId="173" xr:uid="{00000000-0005-0000-0000-000036010000}"/>
    <cellStyle name="Hyperlink 28" xfId="235" hidden="1" xr:uid="{00000000-0005-0000-0000-000037010000}"/>
    <cellStyle name="Hyperlink 28" xfId="353" hidden="1" xr:uid="{00000000-0005-0000-0000-000038010000}"/>
    <cellStyle name="Hyperlink 28" xfId="174" xr:uid="{00000000-0005-0000-0000-000039010000}"/>
    <cellStyle name="Hyperlink 29" xfId="236" hidden="1" xr:uid="{00000000-0005-0000-0000-00003A010000}"/>
    <cellStyle name="Hyperlink 29" xfId="352" hidden="1" xr:uid="{00000000-0005-0000-0000-00003B010000}"/>
    <cellStyle name="Hyperlink 29" xfId="175" xr:uid="{00000000-0005-0000-0000-00003C010000}"/>
    <cellStyle name="Hyperlink 3" xfId="210" hidden="1" xr:uid="{00000000-0005-0000-0000-00003D010000}"/>
    <cellStyle name="Hyperlink 3" xfId="378" hidden="1" xr:uid="{00000000-0005-0000-0000-00003E010000}"/>
    <cellStyle name="Hyperlink 3" xfId="706" xr:uid="{00000000-0005-0000-0000-00003F010000}"/>
    <cellStyle name="Hyperlink 30" xfId="237" hidden="1" xr:uid="{00000000-0005-0000-0000-000040010000}"/>
    <cellStyle name="Hyperlink 30" xfId="351" hidden="1" xr:uid="{00000000-0005-0000-0000-000041010000}"/>
    <cellStyle name="Hyperlink 30" xfId="176" xr:uid="{00000000-0005-0000-0000-000042010000}"/>
    <cellStyle name="Hyperlink 31" xfId="238" hidden="1" xr:uid="{00000000-0005-0000-0000-000043010000}"/>
    <cellStyle name="Hyperlink 31" xfId="350" hidden="1" xr:uid="{00000000-0005-0000-0000-000044010000}"/>
    <cellStyle name="Hyperlink 31" xfId="177" xr:uid="{00000000-0005-0000-0000-000045010000}"/>
    <cellStyle name="Hyperlink 32" xfId="239" hidden="1" xr:uid="{00000000-0005-0000-0000-000046010000}"/>
    <cellStyle name="Hyperlink 32" xfId="349" hidden="1" xr:uid="{00000000-0005-0000-0000-000047010000}"/>
    <cellStyle name="Hyperlink 32" xfId="178" xr:uid="{00000000-0005-0000-0000-000048010000}"/>
    <cellStyle name="Hyperlink 33" xfId="240" hidden="1" xr:uid="{00000000-0005-0000-0000-000049010000}"/>
    <cellStyle name="Hyperlink 33" xfId="348" hidden="1" xr:uid="{00000000-0005-0000-0000-00004A010000}"/>
    <cellStyle name="Hyperlink 33" xfId="179" xr:uid="{00000000-0005-0000-0000-00004B010000}"/>
    <cellStyle name="Hyperlink 34" xfId="241" hidden="1" xr:uid="{00000000-0005-0000-0000-00004C010000}"/>
    <cellStyle name="Hyperlink 34" xfId="347" hidden="1" xr:uid="{00000000-0005-0000-0000-00004D010000}"/>
    <cellStyle name="Hyperlink 34" xfId="180" xr:uid="{00000000-0005-0000-0000-00004E010000}"/>
    <cellStyle name="Hyperlink 35" xfId="242" hidden="1" xr:uid="{00000000-0005-0000-0000-00004F010000}"/>
    <cellStyle name="Hyperlink 35" xfId="346" hidden="1" xr:uid="{00000000-0005-0000-0000-000050010000}"/>
    <cellStyle name="Hyperlink 35" xfId="181" xr:uid="{00000000-0005-0000-0000-000051010000}"/>
    <cellStyle name="Hyperlink 36" xfId="243" hidden="1" xr:uid="{00000000-0005-0000-0000-000052010000}"/>
    <cellStyle name="Hyperlink 36" xfId="345" hidden="1" xr:uid="{00000000-0005-0000-0000-000053010000}"/>
    <cellStyle name="Hyperlink 36" xfId="182" xr:uid="{00000000-0005-0000-0000-000054010000}"/>
    <cellStyle name="Hyperlink 37" xfId="244" hidden="1" xr:uid="{00000000-0005-0000-0000-000055010000}"/>
    <cellStyle name="Hyperlink 37" xfId="344" hidden="1" xr:uid="{00000000-0005-0000-0000-000056010000}"/>
    <cellStyle name="Hyperlink 37" xfId="183" xr:uid="{00000000-0005-0000-0000-000057010000}"/>
    <cellStyle name="Hyperlink 38" xfId="245" hidden="1" xr:uid="{00000000-0005-0000-0000-000058010000}"/>
    <cellStyle name="Hyperlink 38" xfId="343" hidden="1" xr:uid="{00000000-0005-0000-0000-000059010000}"/>
    <cellStyle name="Hyperlink 38" xfId="184" xr:uid="{00000000-0005-0000-0000-00005A010000}"/>
    <cellStyle name="Hyperlink 39" xfId="246" hidden="1" xr:uid="{00000000-0005-0000-0000-00005B010000}"/>
    <cellStyle name="Hyperlink 39" xfId="342" hidden="1" xr:uid="{00000000-0005-0000-0000-00005C010000}"/>
    <cellStyle name="Hyperlink 39" xfId="185" xr:uid="{00000000-0005-0000-0000-00005D010000}"/>
    <cellStyle name="Hyperlink 4" xfId="211" hidden="1" xr:uid="{00000000-0005-0000-0000-00005E010000}"/>
    <cellStyle name="Hyperlink 4" xfId="377" hidden="1" xr:uid="{00000000-0005-0000-0000-00005F010000}"/>
    <cellStyle name="Hyperlink 4" xfId="705" xr:uid="{00000000-0005-0000-0000-000060010000}"/>
    <cellStyle name="Hyperlink 40" xfId="247" hidden="1" xr:uid="{00000000-0005-0000-0000-000061010000}"/>
    <cellStyle name="Hyperlink 40" xfId="341" hidden="1" xr:uid="{00000000-0005-0000-0000-000062010000}"/>
    <cellStyle name="Hyperlink 40" xfId="186" xr:uid="{00000000-0005-0000-0000-000063010000}"/>
    <cellStyle name="Hyperlink 41" xfId="248" hidden="1" xr:uid="{00000000-0005-0000-0000-000064010000}"/>
    <cellStyle name="Hyperlink 41" xfId="340" hidden="1" xr:uid="{00000000-0005-0000-0000-000065010000}"/>
    <cellStyle name="Hyperlink 41" xfId="187" xr:uid="{00000000-0005-0000-0000-000066010000}"/>
    <cellStyle name="Hyperlink 42" xfId="249" hidden="1" xr:uid="{00000000-0005-0000-0000-000067010000}"/>
    <cellStyle name="Hyperlink 42" xfId="339" hidden="1" xr:uid="{00000000-0005-0000-0000-000068010000}"/>
    <cellStyle name="Hyperlink 42" xfId="188" xr:uid="{00000000-0005-0000-0000-000069010000}"/>
    <cellStyle name="Hyperlink 43" xfId="250" hidden="1" xr:uid="{00000000-0005-0000-0000-00006A010000}"/>
    <cellStyle name="Hyperlink 43" xfId="338" hidden="1" xr:uid="{00000000-0005-0000-0000-00006B010000}"/>
    <cellStyle name="Hyperlink 43" xfId="189" xr:uid="{00000000-0005-0000-0000-00006C010000}"/>
    <cellStyle name="Hyperlink 44" xfId="251" hidden="1" xr:uid="{00000000-0005-0000-0000-00006D010000}"/>
    <cellStyle name="Hyperlink 44" xfId="337" hidden="1" xr:uid="{00000000-0005-0000-0000-00006E010000}"/>
    <cellStyle name="Hyperlink 44" xfId="190" xr:uid="{00000000-0005-0000-0000-00006F010000}"/>
    <cellStyle name="Hyperlink 45" xfId="252" hidden="1" xr:uid="{00000000-0005-0000-0000-000070010000}"/>
    <cellStyle name="Hyperlink 45" xfId="336" hidden="1" xr:uid="{00000000-0005-0000-0000-000071010000}"/>
    <cellStyle name="Hyperlink 45" xfId="191" xr:uid="{00000000-0005-0000-0000-000072010000}"/>
    <cellStyle name="Hyperlink 46" xfId="253" hidden="1" xr:uid="{00000000-0005-0000-0000-000073010000}"/>
    <cellStyle name="Hyperlink 46" xfId="335" hidden="1" xr:uid="{00000000-0005-0000-0000-000074010000}"/>
    <cellStyle name="Hyperlink 46" xfId="192" xr:uid="{00000000-0005-0000-0000-000075010000}"/>
    <cellStyle name="Hyperlink 47" xfId="254" hidden="1" xr:uid="{00000000-0005-0000-0000-000076010000}"/>
    <cellStyle name="Hyperlink 47" xfId="334" hidden="1" xr:uid="{00000000-0005-0000-0000-000077010000}"/>
    <cellStyle name="Hyperlink 47" xfId="193" xr:uid="{00000000-0005-0000-0000-000078010000}"/>
    <cellStyle name="Hyperlink 48" xfId="255" hidden="1" xr:uid="{00000000-0005-0000-0000-000079010000}"/>
    <cellStyle name="Hyperlink 48" xfId="333" hidden="1" xr:uid="{00000000-0005-0000-0000-00007A010000}"/>
    <cellStyle name="Hyperlink 48" xfId="194" xr:uid="{00000000-0005-0000-0000-00007B010000}"/>
    <cellStyle name="Hyperlink 49" xfId="256" hidden="1" xr:uid="{00000000-0005-0000-0000-00007C010000}"/>
    <cellStyle name="Hyperlink 49" xfId="332" hidden="1" xr:uid="{00000000-0005-0000-0000-00007D010000}"/>
    <cellStyle name="Hyperlink 49" xfId="195" xr:uid="{00000000-0005-0000-0000-00007E010000}"/>
    <cellStyle name="Hyperlink 5" xfId="212" hidden="1" xr:uid="{00000000-0005-0000-0000-00007F010000}"/>
    <cellStyle name="Hyperlink 5" xfId="376" hidden="1" xr:uid="{00000000-0005-0000-0000-000080010000}"/>
    <cellStyle name="Hyperlink 5" xfId="704" xr:uid="{00000000-0005-0000-0000-000081010000}"/>
    <cellStyle name="Hyperlink 50" xfId="257" hidden="1" xr:uid="{00000000-0005-0000-0000-000082010000}"/>
    <cellStyle name="Hyperlink 50" xfId="331" hidden="1" xr:uid="{00000000-0005-0000-0000-000083010000}"/>
    <cellStyle name="Hyperlink 50" xfId="196" xr:uid="{00000000-0005-0000-0000-000084010000}"/>
    <cellStyle name="Hyperlink 51" xfId="258" hidden="1" xr:uid="{00000000-0005-0000-0000-000085010000}"/>
    <cellStyle name="Hyperlink 51" xfId="330" hidden="1" xr:uid="{00000000-0005-0000-0000-000086010000}"/>
    <cellStyle name="Hyperlink 51" xfId="197" xr:uid="{00000000-0005-0000-0000-000087010000}"/>
    <cellStyle name="Hyperlink 52" xfId="259" hidden="1" xr:uid="{00000000-0005-0000-0000-000088010000}"/>
    <cellStyle name="Hyperlink 52" xfId="329" hidden="1" xr:uid="{00000000-0005-0000-0000-000089010000}"/>
    <cellStyle name="Hyperlink 52" xfId="198" xr:uid="{00000000-0005-0000-0000-00008A010000}"/>
    <cellStyle name="Hyperlink 53" xfId="260" hidden="1" xr:uid="{00000000-0005-0000-0000-00008B010000}"/>
    <cellStyle name="Hyperlink 53" xfId="328" hidden="1" xr:uid="{00000000-0005-0000-0000-00008C010000}"/>
    <cellStyle name="Hyperlink 53" xfId="199" xr:uid="{00000000-0005-0000-0000-00008D010000}"/>
    <cellStyle name="Hyperlink 54" xfId="261" hidden="1" xr:uid="{00000000-0005-0000-0000-00008E010000}"/>
    <cellStyle name="Hyperlink 54" xfId="327" hidden="1" xr:uid="{00000000-0005-0000-0000-00008F010000}"/>
    <cellStyle name="Hyperlink 54" xfId="200" xr:uid="{00000000-0005-0000-0000-000090010000}"/>
    <cellStyle name="Hyperlink 55" xfId="262" hidden="1" xr:uid="{00000000-0005-0000-0000-000091010000}"/>
    <cellStyle name="Hyperlink 55" xfId="326" hidden="1" xr:uid="{00000000-0005-0000-0000-000092010000}"/>
    <cellStyle name="Hyperlink 55" xfId="201" xr:uid="{00000000-0005-0000-0000-000093010000}"/>
    <cellStyle name="Hyperlink 56" xfId="263" hidden="1" xr:uid="{00000000-0005-0000-0000-000094010000}"/>
    <cellStyle name="Hyperlink 56" xfId="325" hidden="1" xr:uid="{00000000-0005-0000-0000-000095010000}"/>
    <cellStyle name="Hyperlink 56" xfId="202" xr:uid="{00000000-0005-0000-0000-000096010000}"/>
    <cellStyle name="Hyperlink 57" xfId="264" hidden="1" xr:uid="{00000000-0005-0000-0000-000097010000}"/>
    <cellStyle name="Hyperlink 57" xfId="324" hidden="1" xr:uid="{00000000-0005-0000-0000-000098010000}"/>
    <cellStyle name="Hyperlink 57" xfId="203" xr:uid="{00000000-0005-0000-0000-000099010000}"/>
    <cellStyle name="Hyperlink 58" xfId="265" hidden="1" xr:uid="{00000000-0005-0000-0000-00009A010000}"/>
    <cellStyle name="Hyperlink 58" xfId="380" hidden="1" xr:uid="{00000000-0005-0000-0000-00009B010000}"/>
    <cellStyle name="Hyperlink 58" xfId="708" xr:uid="{00000000-0005-0000-0000-00009C010000}"/>
    <cellStyle name="Hyperlink 59" xfId="266" hidden="1" xr:uid="{00000000-0005-0000-0000-00009D010000}"/>
    <cellStyle name="Hyperlink 59" xfId="323" hidden="1" xr:uid="{00000000-0005-0000-0000-00009E010000}"/>
    <cellStyle name="Hyperlink 59" xfId="204" xr:uid="{00000000-0005-0000-0000-00009F010000}"/>
    <cellStyle name="Hyperlink 6" xfId="213" hidden="1" xr:uid="{00000000-0005-0000-0000-0000A0010000}"/>
    <cellStyle name="Hyperlink 6" xfId="375" hidden="1" xr:uid="{00000000-0005-0000-0000-0000A1010000}"/>
    <cellStyle name="Hyperlink 6" xfId="703" xr:uid="{00000000-0005-0000-0000-0000A2010000}"/>
    <cellStyle name="Hyperlink 60" xfId="267" hidden="1" xr:uid="{00000000-0005-0000-0000-0000A3010000}"/>
    <cellStyle name="Hyperlink 60" xfId="381" hidden="1" xr:uid="{00000000-0005-0000-0000-0000A4010000}"/>
    <cellStyle name="Hyperlink 60" xfId="709" xr:uid="{00000000-0005-0000-0000-0000A5010000}"/>
    <cellStyle name="Hyperlink 61" xfId="268" hidden="1" xr:uid="{00000000-0005-0000-0000-0000A6010000}"/>
    <cellStyle name="Hyperlink 61" xfId="382" hidden="1" xr:uid="{00000000-0005-0000-0000-0000A7010000}"/>
    <cellStyle name="Hyperlink 61" xfId="710" xr:uid="{00000000-0005-0000-0000-0000A8010000}"/>
    <cellStyle name="Hyperlink 62" xfId="269" hidden="1" xr:uid="{00000000-0005-0000-0000-0000A9010000}"/>
    <cellStyle name="Hyperlink 62" xfId="383" hidden="1" xr:uid="{00000000-0005-0000-0000-0000AA010000}"/>
    <cellStyle name="Hyperlink 62" xfId="711" xr:uid="{00000000-0005-0000-0000-0000AB010000}"/>
    <cellStyle name="Hyperlink 63" xfId="270" hidden="1" xr:uid="{00000000-0005-0000-0000-0000AC010000}"/>
    <cellStyle name="Hyperlink 63" xfId="384" hidden="1" xr:uid="{00000000-0005-0000-0000-0000AD010000}"/>
    <cellStyle name="Hyperlink 63" xfId="712" xr:uid="{00000000-0005-0000-0000-0000AE010000}"/>
    <cellStyle name="Hyperlink 64" xfId="271" hidden="1" xr:uid="{00000000-0005-0000-0000-0000AF010000}"/>
    <cellStyle name="Hyperlink 64" xfId="385" hidden="1" xr:uid="{00000000-0005-0000-0000-0000B0010000}"/>
    <cellStyle name="Hyperlink 64" xfId="713" xr:uid="{00000000-0005-0000-0000-0000B1010000}"/>
    <cellStyle name="Hyperlink 65" xfId="272" hidden="1" xr:uid="{00000000-0005-0000-0000-0000B2010000}"/>
    <cellStyle name="Hyperlink 65" xfId="386" hidden="1" xr:uid="{00000000-0005-0000-0000-0000B3010000}"/>
    <cellStyle name="Hyperlink 65" xfId="714" xr:uid="{00000000-0005-0000-0000-0000B4010000}"/>
    <cellStyle name="Hyperlink 66" xfId="273" hidden="1" xr:uid="{00000000-0005-0000-0000-0000B5010000}"/>
    <cellStyle name="Hyperlink 66" xfId="387" hidden="1" xr:uid="{00000000-0005-0000-0000-0000B6010000}"/>
    <cellStyle name="Hyperlink 66" xfId="715" xr:uid="{00000000-0005-0000-0000-0000B7010000}"/>
    <cellStyle name="Hyperlink 67" xfId="274" hidden="1" xr:uid="{00000000-0005-0000-0000-0000B8010000}"/>
    <cellStyle name="Hyperlink 67" xfId="388" hidden="1" xr:uid="{00000000-0005-0000-0000-0000B9010000}"/>
    <cellStyle name="Hyperlink 67" xfId="716" xr:uid="{00000000-0005-0000-0000-0000BA010000}"/>
    <cellStyle name="Hyperlink 68" xfId="275" hidden="1" xr:uid="{00000000-0005-0000-0000-0000BB010000}"/>
    <cellStyle name="Hyperlink 68" xfId="389" hidden="1" xr:uid="{00000000-0005-0000-0000-0000BC010000}"/>
    <cellStyle name="Hyperlink 68" xfId="717" xr:uid="{00000000-0005-0000-0000-0000BD010000}"/>
    <cellStyle name="Hyperlink 69" xfId="276" hidden="1" xr:uid="{00000000-0005-0000-0000-0000BE010000}"/>
    <cellStyle name="Hyperlink 69" xfId="390" hidden="1" xr:uid="{00000000-0005-0000-0000-0000BF010000}"/>
    <cellStyle name="Hyperlink 69" xfId="718" xr:uid="{00000000-0005-0000-0000-0000C0010000}"/>
    <cellStyle name="Hyperlink 7" xfId="214" hidden="1" xr:uid="{00000000-0005-0000-0000-0000C1010000}"/>
    <cellStyle name="Hyperlink 7" xfId="374" hidden="1" xr:uid="{00000000-0005-0000-0000-0000C2010000}"/>
    <cellStyle name="Hyperlink 7" xfId="702" xr:uid="{00000000-0005-0000-0000-0000C3010000}"/>
    <cellStyle name="Hyperlink 70" xfId="277" hidden="1" xr:uid="{00000000-0005-0000-0000-0000C4010000}"/>
    <cellStyle name="Hyperlink 70" xfId="391" hidden="1" xr:uid="{00000000-0005-0000-0000-0000C5010000}"/>
    <cellStyle name="Hyperlink 70" xfId="719" xr:uid="{00000000-0005-0000-0000-0000C6010000}"/>
    <cellStyle name="Hyperlink 71" xfId="278" hidden="1" xr:uid="{00000000-0005-0000-0000-0000C7010000}"/>
    <cellStyle name="Hyperlink 71" xfId="392" hidden="1" xr:uid="{00000000-0005-0000-0000-0000C8010000}"/>
    <cellStyle name="Hyperlink 71" xfId="720" xr:uid="{00000000-0005-0000-0000-0000C9010000}"/>
    <cellStyle name="Hyperlink 72" xfId="279" hidden="1" xr:uid="{00000000-0005-0000-0000-0000CA010000}"/>
    <cellStyle name="Hyperlink 72" xfId="393" hidden="1" xr:uid="{00000000-0005-0000-0000-0000CB010000}"/>
    <cellStyle name="Hyperlink 72" xfId="721" xr:uid="{00000000-0005-0000-0000-0000CC010000}"/>
    <cellStyle name="Hyperlink 73" xfId="280" hidden="1" xr:uid="{00000000-0005-0000-0000-0000CD010000}"/>
    <cellStyle name="Hyperlink 73" xfId="394" hidden="1" xr:uid="{00000000-0005-0000-0000-0000CE010000}"/>
    <cellStyle name="Hyperlink 73" xfId="722" xr:uid="{00000000-0005-0000-0000-0000CF010000}"/>
    <cellStyle name="Hyperlink 74" xfId="281" hidden="1" xr:uid="{00000000-0005-0000-0000-0000D0010000}"/>
    <cellStyle name="Hyperlink 74" xfId="395" hidden="1" xr:uid="{00000000-0005-0000-0000-0000D1010000}"/>
    <cellStyle name="Hyperlink 74" xfId="723" xr:uid="{00000000-0005-0000-0000-0000D2010000}"/>
    <cellStyle name="Hyperlink 75" xfId="282" hidden="1" xr:uid="{00000000-0005-0000-0000-0000D3010000}"/>
    <cellStyle name="Hyperlink 75" xfId="396" hidden="1" xr:uid="{00000000-0005-0000-0000-0000D4010000}"/>
    <cellStyle name="Hyperlink 75" xfId="724" xr:uid="{00000000-0005-0000-0000-0000D5010000}"/>
    <cellStyle name="Hyperlink 76" xfId="283" hidden="1" xr:uid="{00000000-0005-0000-0000-0000D6010000}"/>
    <cellStyle name="Hyperlink 76" xfId="397" hidden="1" xr:uid="{00000000-0005-0000-0000-0000D7010000}"/>
    <cellStyle name="Hyperlink 76" xfId="725" xr:uid="{00000000-0005-0000-0000-0000D8010000}"/>
    <cellStyle name="Hyperlink 77" xfId="284" hidden="1" xr:uid="{00000000-0005-0000-0000-0000D9010000}"/>
    <cellStyle name="Hyperlink 77" xfId="398" hidden="1" xr:uid="{00000000-0005-0000-0000-0000DA010000}"/>
    <cellStyle name="Hyperlink 77" xfId="726" xr:uid="{00000000-0005-0000-0000-0000DB010000}"/>
    <cellStyle name="Hyperlink 78" xfId="285" hidden="1" xr:uid="{00000000-0005-0000-0000-0000DC010000}"/>
    <cellStyle name="Hyperlink 78" xfId="399" hidden="1" xr:uid="{00000000-0005-0000-0000-0000DD010000}"/>
    <cellStyle name="Hyperlink 78" xfId="727" xr:uid="{00000000-0005-0000-0000-0000DE010000}"/>
    <cellStyle name="Hyperlink 79" xfId="286" hidden="1" xr:uid="{00000000-0005-0000-0000-0000DF010000}"/>
    <cellStyle name="Hyperlink 79" xfId="400" hidden="1" xr:uid="{00000000-0005-0000-0000-0000E0010000}"/>
    <cellStyle name="Hyperlink 79" xfId="728" xr:uid="{00000000-0005-0000-0000-0000E1010000}"/>
    <cellStyle name="Hyperlink 8" xfId="215" hidden="1" xr:uid="{00000000-0005-0000-0000-0000E2010000}"/>
    <cellStyle name="Hyperlink 8" xfId="373" hidden="1" xr:uid="{00000000-0005-0000-0000-0000E3010000}"/>
    <cellStyle name="Hyperlink 8" xfId="701" xr:uid="{00000000-0005-0000-0000-0000E4010000}"/>
    <cellStyle name="Hyperlink 80" xfId="287" hidden="1" xr:uid="{00000000-0005-0000-0000-0000E5010000}"/>
    <cellStyle name="Hyperlink 80" xfId="401" hidden="1" xr:uid="{00000000-0005-0000-0000-0000E6010000}"/>
    <cellStyle name="Hyperlink 80" xfId="729" xr:uid="{00000000-0005-0000-0000-0000E7010000}"/>
    <cellStyle name="Hyperlink 81" xfId="288" hidden="1" xr:uid="{00000000-0005-0000-0000-0000E8010000}"/>
    <cellStyle name="Hyperlink 81" xfId="402" hidden="1" xr:uid="{00000000-0005-0000-0000-0000E9010000}"/>
    <cellStyle name="Hyperlink 81" xfId="730" xr:uid="{00000000-0005-0000-0000-0000EA010000}"/>
    <cellStyle name="Hyperlink 82" xfId="289" hidden="1" xr:uid="{00000000-0005-0000-0000-0000EB010000}"/>
    <cellStyle name="Hyperlink 82" xfId="403" hidden="1" xr:uid="{00000000-0005-0000-0000-0000EC010000}"/>
    <cellStyle name="Hyperlink 82" xfId="731" xr:uid="{00000000-0005-0000-0000-0000ED010000}"/>
    <cellStyle name="Hyperlink 83" xfId="290" hidden="1" xr:uid="{00000000-0005-0000-0000-0000EE010000}"/>
    <cellStyle name="Hyperlink 83" xfId="404" hidden="1" xr:uid="{00000000-0005-0000-0000-0000EF010000}"/>
    <cellStyle name="Hyperlink 83" xfId="732" xr:uid="{00000000-0005-0000-0000-0000F0010000}"/>
    <cellStyle name="Hyperlink 84" xfId="291" hidden="1" xr:uid="{00000000-0005-0000-0000-0000F1010000}"/>
    <cellStyle name="Hyperlink 84" xfId="405" hidden="1" xr:uid="{00000000-0005-0000-0000-0000F2010000}"/>
    <cellStyle name="Hyperlink 84" xfId="733" xr:uid="{00000000-0005-0000-0000-0000F3010000}"/>
    <cellStyle name="Hyperlink 85" xfId="292" hidden="1" xr:uid="{00000000-0005-0000-0000-0000F4010000}"/>
    <cellStyle name="Hyperlink 85" xfId="406" hidden="1" xr:uid="{00000000-0005-0000-0000-0000F5010000}"/>
    <cellStyle name="Hyperlink 85" xfId="734" xr:uid="{00000000-0005-0000-0000-0000F6010000}"/>
    <cellStyle name="Hyperlink 86" xfId="293" hidden="1" xr:uid="{00000000-0005-0000-0000-0000F7010000}"/>
    <cellStyle name="Hyperlink 86" xfId="407" hidden="1" xr:uid="{00000000-0005-0000-0000-0000F8010000}"/>
    <cellStyle name="Hyperlink 86" xfId="735" xr:uid="{00000000-0005-0000-0000-0000F9010000}"/>
    <cellStyle name="Hyperlink 87" xfId="294" hidden="1" xr:uid="{00000000-0005-0000-0000-0000FA010000}"/>
    <cellStyle name="Hyperlink 87" xfId="408" hidden="1" xr:uid="{00000000-0005-0000-0000-0000FB010000}"/>
    <cellStyle name="Hyperlink 87" xfId="736" xr:uid="{00000000-0005-0000-0000-0000FC010000}"/>
    <cellStyle name="Hyperlink 88" xfId="295" hidden="1" xr:uid="{00000000-0005-0000-0000-0000FD010000}"/>
    <cellStyle name="Hyperlink 88" xfId="409" hidden="1" xr:uid="{00000000-0005-0000-0000-0000FE010000}"/>
    <cellStyle name="Hyperlink 88" xfId="737" xr:uid="{00000000-0005-0000-0000-0000FF010000}"/>
    <cellStyle name="Hyperlink 89" xfId="296" hidden="1" xr:uid="{00000000-0005-0000-0000-000000020000}"/>
    <cellStyle name="Hyperlink 89" xfId="410" hidden="1" xr:uid="{00000000-0005-0000-0000-000001020000}"/>
    <cellStyle name="Hyperlink 89" xfId="738" xr:uid="{00000000-0005-0000-0000-000002020000}"/>
    <cellStyle name="Hyperlink 9" xfId="216" hidden="1" xr:uid="{00000000-0005-0000-0000-000003020000}"/>
    <cellStyle name="Hyperlink 9" xfId="372" hidden="1" xr:uid="{00000000-0005-0000-0000-000004020000}"/>
    <cellStyle name="Hyperlink 9" xfId="700" xr:uid="{00000000-0005-0000-0000-000005020000}"/>
    <cellStyle name="Hyperlink 90" xfId="297" hidden="1" xr:uid="{00000000-0005-0000-0000-000006020000}"/>
    <cellStyle name="Hyperlink 90" xfId="411" hidden="1" xr:uid="{00000000-0005-0000-0000-000007020000}"/>
    <cellStyle name="Hyperlink 90" xfId="739" xr:uid="{00000000-0005-0000-0000-000008020000}"/>
    <cellStyle name="Hyperlink 91" xfId="298" hidden="1" xr:uid="{00000000-0005-0000-0000-000009020000}"/>
    <cellStyle name="Hyperlink 91" xfId="412" hidden="1" xr:uid="{00000000-0005-0000-0000-00000A020000}"/>
    <cellStyle name="Hyperlink 91" xfId="740" xr:uid="{00000000-0005-0000-0000-00000B020000}"/>
    <cellStyle name="Hyperlink 92" xfId="299" hidden="1" xr:uid="{00000000-0005-0000-0000-00000C020000}"/>
    <cellStyle name="Hyperlink 92" xfId="413" hidden="1" xr:uid="{00000000-0005-0000-0000-00000D020000}"/>
    <cellStyle name="Hyperlink 92" xfId="741" xr:uid="{00000000-0005-0000-0000-00000E020000}"/>
    <cellStyle name="Hyperlink 93" xfId="300" hidden="1" xr:uid="{00000000-0005-0000-0000-00000F020000}"/>
    <cellStyle name="Hyperlink 93" xfId="414" hidden="1" xr:uid="{00000000-0005-0000-0000-000010020000}"/>
    <cellStyle name="Hyperlink 93" xfId="742" xr:uid="{00000000-0005-0000-0000-000011020000}"/>
    <cellStyle name="Hyperlink 94" xfId="301" hidden="1" xr:uid="{00000000-0005-0000-0000-000012020000}"/>
    <cellStyle name="Hyperlink 94" xfId="415" hidden="1" xr:uid="{00000000-0005-0000-0000-000013020000}"/>
    <cellStyle name="Hyperlink 94" xfId="743" xr:uid="{00000000-0005-0000-0000-000014020000}"/>
    <cellStyle name="Hyperlink 95" xfId="302" hidden="1" xr:uid="{00000000-0005-0000-0000-000015020000}"/>
    <cellStyle name="Hyperlink 95" xfId="416" hidden="1" xr:uid="{00000000-0005-0000-0000-000016020000}"/>
    <cellStyle name="Hyperlink 95" xfId="744" xr:uid="{00000000-0005-0000-0000-000017020000}"/>
    <cellStyle name="Hyperlink 96" xfId="303" hidden="1" xr:uid="{00000000-0005-0000-0000-000018020000}"/>
    <cellStyle name="Hyperlink 96" xfId="417" hidden="1" xr:uid="{00000000-0005-0000-0000-000019020000}"/>
    <cellStyle name="Hyperlink 96" xfId="745" xr:uid="{00000000-0005-0000-0000-00001A020000}"/>
    <cellStyle name="Hyperlink 97" xfId="304" hidden="1" xr:uid="{00000000-0005-0000-0000-00001B020000}"/>
    <cellStyle name="Hyperlink 97" xfId="418" hidden="1" xr:uid="{00000000-0005-0000-0000-00001C020000}"/>
    <cellStyle name="Hyperlink 97" xfId="746" xr:uid="{00000000-0005-0000-0000-00001D020000}"/>
    <cellStyle name="Hyperlink 98" xfId="305" hidden="1" xr:uid="{00000000-0005-0000-0000-00001E020000}"/>
    <cellStyle name="Hyperlink 98" xfId="419" hidden="1" xr:uid="{00000000-0005-0000-0000-00001F020000}"/>
    <cellStyle name="Hyperlink 98" xfId="747" xr:uid="{00000000-0005-0000-0000-000020020000}"/>
    <cellStyle name="Hyperlink 99" xfId="306" hidden="1" xr:uid="{00000000-0005-0000-0000-000021020000}"/>
    <cellStyle name="Hyperlink 99" xfId="420" hidden="1" xr:uid="{00000000-0005-0000-0000-000022020000}"/>
    <cellStyle name="Hyperlink 99" xfId="748" xr:uid="{00000000-0005-0000-0000-000023020000}"/>
    <cellStyle name="Input [yellow]" xfId="569" xr:uid="{00000000-0005-0000-0000-000024020000}"/>
    <cellStyle name="Input [yellow] 2" xfId="570" xr:uid="{00000000-0005-0000-0000-000025020000}"/>
    <cellStyle name="Input [yellow] 3" xfId="571" xr:uid="{00000000-0005-0000-0000-000026020000}"/>
    <cellStyle name="Input 2" xfId="73" xr:uid="{00000000-0005-0000-0000-000027020000}"/>
    <cellStyle name="Input 3" xfId="157" xr:uid="{00000000-0005-0000-0000-000028020000}"/>
    <cellStyle name="Input 4" xfId="658" xr:uid="{00000000-0005-0000-0000-000029020000}"/>
    <cellStyle name="ITEMS" xfId="572" xr:uid="{00000000-0005-0000-0000-00002A020000}"/>
    <cellStyle name="Linked Cell 2" xfId="74" xr:uid="{00000000-0005-0000-0000-00002B020000}"/>
    <cellStyle name="Linked Cell 3" xfId="449" xr:uid="{00000000-0005-0000-0000-00002C020000}"/>
    <cellStyle name="m1 - Style1" xfId="573" xr:uid="{00000000-0005-0000-0000-00002D020000}"/>
    <cellStyle name="MANKAD" xfId="574" xr:uid="{00000000-0005-0000-0000-00002E020000}"/>
    <cellStyle name="Neutral 2" xfId="75" xr:uid="{00000000-0005-0000-0000-00002F020000}"/>
    <cellStyle name="Neutral 3" xfId="446" xr:uid="{00000000-0005-0000-0000-000030020000}"/>
    <cellStyle name="Neutrale" xfId="575" xr:uid="{00000000-0005-0000-0000-000031020000}"/>
    <cellStyle name="no dec" xfId="576" xr:uid="{00000000-0005-0000-0000-000032020000}"/>
    <cellStyle name="Normal" xfId="0" builtinId="0"/>
    <cellStyle name="Normal - Style1" xfId="577" xr:uid="{00000000-0005-0000-0000-000034020000}"/>
    <cellStyle name="Normal 10" xfId="76" xr:uid="{00000000-0005-0000-0000-000035020000}"/>
    <cellStyle name="Normal 10 2" xfId="578" xr:uid="{00000000-0005-0000-0000-000036020000}"/>
    <cellStyle name="Normal 11" xfId="77" xr:uid="{00000000-0005-0000-0000-000037020000}"/>
    <cellStyle name="Normal 12" xfId="650" xr:uid="{00000000-0005-0000-0000-000038020000}"/>
    <cellStyle name="Normal 13" xfId="656" xr:uid="{00000000-0005-0000-0000-000039020000}"/>
    <cellStyle name="Normal 14" xfId="661" xr:uid="{00000000-0005-0000-0000-00003A020000}"/>
    <cellStyle name="Normal 14 2" xfId="664" xr:uid="{00000000-0005-0000-0000-00003B020000}"/>
    <cellStyle name="Normal 14 3" xfId="677" xr:uid="{00000000-0005-0000-0000-00003C020000}"/>
    <cellStyle name="Normal 14 3 2" xfId="684" xr:uid="{00000000-0005-0000-0000-00003D020000}"/>
    <cellStyle name="Normal 14 3 2 2" xfId="688" xr:uid="{00000000-0005-0000-0000-00003E020000}"/>
    <cellStyle name="Normal 14 3 2 2 2" xfId="691" xr:uid="{00000000-0005-0000-0000-00003F020000}"/>
    <cellStyle name="Normal 14 4" xfId="679" xr:uid="{00000000-0005-0000-0000-000040020000}"/>
    <cellStyle name="Normal 14 4 2" xfId="681" xr:uid="{00000000-0005-0000-0000-000041020000}"/>
    <cellStyle name="Normal 14 4 2 2" xfId="685" xr:uid="{00000000-0005-0000-0000-000042020000}"/>
    <cellStyle name="Normal 14 4 2 2 2" xfId="689" xr:uid="{00000000-0005-0000-0000-000043020000}"/>
    <cellStyle name="Normal 15" xfId="672" xr:uid="{00000000-0005-0000-0000-000044020000}"/>
    <cellStyle name="Normal 16" xfId="693" xr:uid="{00000000-0005-0000-0000-000045020000}"/>
    <cellStyle name="Normal 17" xfId="694" xr:uid="{00000000-0005-0000-0000-000046020000}"/>
    <cellStyle name="Normal 18" xfId="154" xr:uid="{00000000-0005-0000-0000-000047020000}"/>
    <cellStyle name="Normal 19" xfId="660" xr:uid="{00000000-0005-0000-0000-000048020000}"/>
    <cellStyle name="Normal 2" xfId="2" xr:uid="{00000000-0005-0000-0000-000049020000}"/>
    <cellStyle name="Normal 2 2" xfId="78" xr:uid="{00000000-0005-0000-0000-00004A020000}"/>
    <cellStyle name="Normal 2 2 2" xfId="437" xr:uid="{00000000-0005-0000-0000-00004B020000}"/>
    <cellStyle name="Normal 2 2 2 2" xfId="580" xr:uid="{00000000-0005-0000-0000-00004C020000}"/>
    <cellStyle name="Normal 2 2 3" xfId="581" xr:uid="{00000000-0005-0000-0000-00004D020000}"/>
    <cellStyle name="Normal 2 2 4" xfId="579" xr:uid="{00000000-0005-0000-0000-00004E020000}"/>
    <cellStyle name="Normal 2 2 5" xfId="322" xr:uid="{00000000-0005-0000-0000-00004F020000}"/>
    <cellStyle name="Normal 2 3" xfId="79" xr:uid="{00000000-0005-0000-0000-000050020000}"/>
    <cellStyle name="Normal 2 3 2" xfId="582" xr:uid="{00000000-0005-0000-0000-000051020000}"/>
    <cellStyle name="Normal 2 4" xfId="764" xr:uid="{DED68FEE-DE05-417F-B385-87468A2FD9A3}"/>
    <cellStyle name="Normal 3" xfId="3" xr:uid="{00000000-0005-0000-0000-000052020000}"/>
    <cellStyle name="Normal 3 2" xfId="80" xr:uid="{00000000-0005-0000-0000-000053020000}"/>
    <cellStyle name="Normal 3 2 2" xfId="81" xr:uid="{00000000-0005-0000-0000-000054020000}"/>
    <cellStyle name="Normal 3 2 2 2" xfId="82" xr:uid="{00000000-0005-0000-0000-000055020000}"/>
    <cellStyle name="Normal 3 2 2 3" xfId="584" xr:uid="{00000000-0005-0000-0000-000056020000}"/>
    <cellStyle name="Normal 3 2 3" xfId="83" xr:uid="{00000000-0005-0000-0000-000057020000}"/>
    <cellStyle name="Normal 3 2 4" xfId="436" xr:uid="{00000000-0005-0000-0000-000058020000}"/>
    <cellStyle name="Normal 3 3" xfId="84" xr:uid="{00000000-0005-0000-0000-000059020000}"/>
    <cellStyle name="Normal 3 3 2" xfId="85" xr:uid="{00000000-0005-0000-0000-00005A020000}"/>
    <cellStyle name="Normal 3 3 2 2" xfId="86" xr:uid="{00000000-0005-0000-0000-00005B020000}"/>
    <cellStyle name="Normal 3 3 3" xfId="87" xr:uid="{00000000-0005-0000-0000-00005C020000}"/>
    <cellStyle name="Normal 3 3 4" xfId="585" xr:uid="{00000000-0005-0000-0000-00005D020000}"/>
    <cellStyle name="Normal 3 4" xfId="88" xr:uid="{00000000-0005-0000-0000-00005E020000}"/>
    <cellStyle name="Normal 3 4 2" xfId="89" xr:uid="{00000000-0005-0000-0000-00005F020000}"/>
    <cellStyle name="Normal 3 4 3" xfId="583" xr:uid="{00000000-0005-0000-0000-000060020000}"/>
    <cellStyle name="Normal 3 5" xfId="90" xr:uid="{00000000-0005-0000-0000-000061020000}"/>
    <cellStyle name="Normal 3 6" xfId="91" xr:uid="{00000000-0005-0000-0000-000062020000}"/>
    <cellStyle name="Normal 3 7" xfId="92" xr:uid="{00000000-0005-0000-0000-000063020000}"/>
    <cellStyle name="Normal 4" xfId="93" xr:uid="{00000000-0005-0000-0000-000064020000}"/>
    <cellStyle name="Normal 4 2" xfId="94" xr:uid="{00000000-0005-0000-0000-000065020000}"/>
    <cellStyle name="Normal 4 2 2" xfId="95" xr:uid="{00000000-0005-0000-0000-000066020000}"/>
    <cellStyle name="Normal 4 2 2 2" xfId="96" xr:uid="{00000000-0005-0000-0000-000067020000}"/>
    <cellStyle name="Normal 4 2 3" xfId="97" xr:uid="{00000000-0005-0000-0000-000068020000}"/>
    <cellStyle name="Normal 4 2 4" xfId="587" xr:uid="{00000000-0005-0000-0000-000069020000}"/>
    <cellStyle name="Normal 4 3" xfId="98" xr:uid="{00000000-0005-0000-0000-00006A020000}"/>
    <cellStyle name="Normal 4 3 2" xfId="99" xr:uid="{00000000-0005-0000-0000-00006B020000}"/>
    <cellStyle name="Normal 4 3 2 2" xfId="100" xr:uid="{00000000-0005-0000-0000-00006C020000}"/>
    <cellStyle name="Normal 4 3 3" xfId="101" xr:uid="{00000000-0005-0000-0000-00006D020000}"/>
    <cellStyle name="Normal 4 3 4" xfId="586" xr:uid="{00000000-0005-0000-0000-00006E020000}"/>
    <cellStyle name="Normal 4 4" xfId="102" xr:uid="{00000000-0005-0000-0000-00006F020000}"/>
    <cellStyle name="Normal 4 4 2" xfId="103" xr:uid="{00000000-0005-0000-0000-000070020000}"/>
    <cellStyle name="Normal 4 5" xfId="104" xr:uid="{00000000-0005-0000-0000-000071020000}"/>
    <cellStyle name="Normal 4 6" xfId="105" xr:uid="{00000000-0005-0000-0000-000072020000}"/>
    <cellStyle name="Normal 4 7" xfId="106" xr:uid="{00000000-0005-0000-0000-000073020000}"/>
    <cellStyle name="Normal 4 8" xfId="475" xr:uid="{00000000-0005-0000-0000-000074020000}"/>
    <cellStyle name="Normal 5" xfId="107" xr:uid="{00000000-0005-0000-0000-000075020000}"/>
    <cellStyle name="Normal 5 2" xfId="108" xr:uid="{00000000-0005-0000-0000-000076020000}"/>
    <cellStyle name="Normal 5 2 2" xfId="588" xr:uid="{00000000-0005-0000-0000-000077020000}"/>
    <cellStyle name="Normal 5 3" xfId="109" xr:uid="{00000000-0005-0000-0000-000078020000}"/>
    <cellStyle name="Normal 5 4" xfId="479" xr:uid="{00000000-0005-0000-0000-000079020000}"/>
    <cellStyle name="Normal 6" xfId="110" xr:uid="{00000000-0005-0000-0000-00007A020000}"/>
    <cellStyle name="Normal 6 2" xfId="111" xr:uid="{00000000-0005-0000-0000-00007B020000}"/>
    <cellStyle name="Normal 6 3" xfId="493" xr:uid="{00000000-0005-0000-0000-00007C020000}"/>
    <cellStyle name="Normal 7" xfId="112" xr:uid="{00000000-0005-0000-0000-00007D020000}"/>
    <cellStyle name="Normal 7 2" xfId="113" xr:uid="{00000000-0005-0000-0000-00007E020000}"/>
    <cellStyle name="Normal 7 3" xfId="589" xr:uid="{00000000-0005-0000-0000-00007F020000}"/>
    <cellStyle name="Normal 7 3 2" xfId="648" xr:uid="{00000000-0005-0000-0000-000080020000}"/>
    <cellStyle name="Normal 7 3 2 2" xfId="654" xr:uid="{00000000-0005-0000-0000-000081020000}"/>
    <cellStyle name="Normal 8" xfId="114" xr:uid="{00000000-0005-0000-0000-000082020000}"/>
    <cellStyle name="Normal 8 2" xfId="591" xr:uid="{00000000-0005-0000-0000-000083020000}"/>
    <cellStyle name="Normal 8 2 2" xfId="644" xr:uid="{00000000-0005-0000-0000-000084020000}"/>
    <cellStyle name="Normal 8 3" xfId="645" xr:uid="{00000000-0005-0000-0000-000085020000}"/>
    <cellStyle name="Normal 8 3 2" xfId="675" xr:uid="{00000000-0005-0000-0000-000086020000}"/>
    <cellStyle name="Normal 8 3 2 2" xfId="692" xr:uid="{00000000-0005-0000-0000-000087020000}"/>
    <cellStyle name="Normal 8 4" xfId="590" xr:uid="{00000000-0005-0000-0000-000088020000}"/>
    <cellStyle name="Normal 9" xfId="115" xr:uid="{00000000-0005-0000-0000-000089020000}"/>
    <cellStyle name="Normal 9 2" xfId="642" xr:uid="{00000000-0005-0000-0000-00008A020000}"/>
    <cellStyle name="Normal 9 3" xfId="649" xr:uid="{00000000-0005-0000-0000-00008B020000}"/>
    <cellStyle name="Normal 9 4" xfId="652" xr:uid="{00000000-0005-0000-0000-00008C020000}"/>
    <cellStyle name="Normal 9 5" xfId="653" xr:uid="{00000000-0005-0000-0000-00008D020000}"/>
    <cellStyle name="Normal 9 6" xfId="655" xr:uid="{00000000-0005-0000-0000-00008E020000}"/>
    <cellStyle name="Normal 9 6 2" xfId="676" xr:uid="{00000000-0005-0000-0000-00008F020000}"/>
    <cellStyle name="Normal 9 6 2 2" xfId="695" xr:uid="{00000000-0005-0000-0000-000090020000}"/>
    <cellStyle name="Nota" xfId="592" xr:uid="{00000000-0005-0000-0000-000091020000}"/>
    <cellStyle name="Nota 2" xfId="593" xr:uid="{00000000-0005-0000-0000-000092020000}"/>
    <cellStyle name="Nota 3" xfId="594" xr:uid="{00000000-0005-0000-0000-000093020000}"/>
    <cellStyle name="Note 2" xfId="116" xr:uid="{00000000-0005-0000-0000-000094020000}"/>
    <cellStyle name="Note 2 2" xfId="117" xr:uid="{00000000-0005-0000-0000-000095020000}"/>
    <cellStyle name="Note 2 3" xfId="476" xr:uid="{00000000-0005-0000-0000-000096020000}"/>
    <cellStyle name="Note 3" xfId="480" xr:uid="{00000000-0005-0000-0000-000097020000}"/>
    <cellStyle name="Note 4" xfId="494" xr:uid="{00000000-0005-0000-0000-000098020000}"/>
    <cellStyle name="Num0 - Style7" xfId="595" xr:uid="{00000000-0005-0000-0000-000099020000}"/>
    <cellStyle name="Num2 - Style8" xfId="596" xr:uid="{00000000-0005-0000-0000-00009A020000}"/>
    <cellStyle name="Numeri - Style1" xfId="597" xr:uid="{00000000-0005-0000-0000-00009B020000}"/>
    <cellStyle name="Numeri - Style1 2" xfId="598" xr:uid="{00000000-0005-0000-0000-00009C020000}"/>
    <cellStyle name="ofwhich" xfId="158" xr:uid="{00000000-0005-0000-0000-00009D020000}"/>
    <cellStyle name="Output 2" xfId="118" xr:uid="{00000000-0005-0000-0000-00009E020000}"/>
    <cellStyle name="Output 3" xfId="447" xr:uid="{00000000-0005-0000-0000-00009F020000}"/>
    <cellStyle name="Parent row" xfId="119" xr:uid="{00000000-0005-0000-0000-0000A0020000}"/>
    <cellStyle name="Parent row 2" xfId="120" xr:uid="{00000000-0005-0000-0000-0000A1020000}"/>
    <cellStyle name="Percent" xfId="765" builtinId="5"/>
    <cellStyle name="Percent [2]" xfId="599" xr:uid="{00000000-0005-0000-0000-0000A2020000}"/>
    <cellStyle name="Percent 10" xfId="659" xr:uid="{00000000-0005-0000-0000-0000A3020000}"/>
    <cellStyle name="Percent 2" xfId="121" xr:uid="{00000000-0005-0000-0000-0000A4020000}"/>
    <cellStyle name="Percent 2 2" xfId="122" xr:uid="{00000000-0005-0000-0000-0000A5020000}"/>
    <cellStyle name="Percent 2 2 2" xfId="512" xr:uid="{00000000-0005-0000-0000-0000A6020000}"/>
    <cellStyle name="Percent 2 3" xfId="161" xr:uid="{00000000-0005-0000-0000-0000A7020000}"/>
    <cellStyle name="Percent 3" xfId="123" xr:uid="{00000000-0005-0000-0000-0000A8020000}"/>
    <cellStyle name="Percent 3 2" xfId="124" xr:uid="{00000000-0005-0000-0000-0000A9020000}"/>
    <cellStyle name="Percent 3 3" xfId="600" xr:uid="{00000000-0005-0000-0000-0000AA020000}"/>
    <cellStyle name="Percent 3 4" xfId="647" xr:uid="{00000000-0005-0000-0000-0000AB020000}"/>
    <cellStyle name="Percent 4" xfId="125" xr:uid="{00000000-0005-0000-0000-0000AC020000}"/>
    <cellStyle name="Percent 4 2" xfId="602" xr:uid="{00000000-0005-0000-0000-0000AD020000}"/>
    <cellStyle name="Percent 4 3" xfId="601" xr:uid="{00000000-0005-0000-0000-0000AE020000}"/>
    <cellStyle name="Percent 5" xfId="603" xr:uid="{00000000-0005-0000-0000-0000AF020000}"/>
    <cellStyle name="Percent 6" xfId="511" xr:uid="{00000000-0005-0000-0000-0000B0020000}"/>
    <cellStyle name="Percent 7" xfId="651" xr:uid="{00000000-0005-0000-0000-0000B1020000}"/>
    <cellStyle name="Percent 8" xfId="669" xr:uid="{00000000-0005-0000-0000-0000B2020000}"/>
    <cellStyle name="Percent 8 2" xfId="678" xr:uid="{00000000-0005-0000-0000-0000B3020000}"/>
    <cellStyle name="Percent 8 3" xfId="680" xr:uid="{00000000-0005-0000-0000-0000B4020000}"/>
    <cellStyle name="Percent 8 3 2" xfId="683" xr:uid="{00000000-0005-0000-0000-0000B5020000}"/>
    <cellStyle name="Percent 8 3 2 2" xfId="687" xr:uid="{00000000-0005-0000-0000-0000B6020000}"/>
    <cellStyle name="Percent 8 3 2 2 2" xfId="690" xr:uid="{00000000-0005-0000-0000-0000B7020000}"/>
    <cellStyle name="Percent 9" xfId="155" xr:uid="{00000000-0005-0000-0000-0000B8020000}"/>
    <cellStyle name="Reference" xfId="126" xr:uid="{00000000-0005-0000-0000-0000B9020000}"/>
    <cellStyle name="RevList" xfId="604" xr:uid="{00000000-0005-0000-0000-0000BA020000}"/>
    <cellStyle name="Row heading" xfId="127" xr:uid="{00000000-0005-0000-0000-0000BB020000}"/>
    <cellStyle name="Row headings" xfId="605" xr:uid="{00000000-0005-0000-0000-0000BC020000}"/>
    <cellStyle name="Row headings Level 1" xfId="606" xr:uid="{00000000-0005-0000-0000-0000BD020000}"/>
    <cellStyle name="Row headings Level 2" xfId="607" xr:uid="{00000000-0005-0000-0000-0000BE020000}"/>
    <cellStyle name="Source - Style2" xfId="608" xr:uid="{00000000-0005-0000-0000-0000BF020000}"/>
    <cellStyle name="Source Hed" xfId="128" xr:uid="{00000000-0005-0000-0000-0000C0020000}"/>
    <cellStyle name="Source Letter" xfId="129" xr:uid="{00000000-0005-0000-0000-0000C1020000}"/>
    <cellStyle name="Source Superscript" xfId="130" xr:uid="{00000000-0005-0000-0000-0000C2020000}"/>
    <cellStyle name="Source Superscript 2" xfId="131" xr:uid="{00000000-0005-0000-0000-0000C3020000}"/>
    <cellStyle name="Source Text" xfId="132" xr:uid="{00000000-0005-0000-0000-0000C4020000}"/>
    <cellStyle name="Source Text 2" xfId="133" xr:uid="{00000000-0005-0000-0000-0000C5020000}"/>
    <cellStyle name="Sources list" xfId="609" xr:uid="{00000000-0005-0000-0000-0000C6020000}"/>
    <cellStyle name="Sources list 2" xfId="610" xr:uid="{00000000-0005-0000-0000-0000C7020000}"/>
    <cellStyle name="Sources Title" xfId="611" xr:uid="{00000000-0005-0000-0000-0000C8020000}"/>
    <cellStyle name="Sources Title 2" xfId="612" xr:uid="{00000000-0005-0000-0000-0000C9020000}"/>
    <cellStyle name="State" xfId="134" xr:uid="{00000000-0005-0000-0000-0000CA020000}"/>
    <cellStyle name="style" xfId="613" xr:uid="{00000000-0005-0000-0000-0000CB020000}"/>
    <cellStyle name="style 2" xfId="614" xr:uid="{00000000-0005-0000-0000-0000CC020000}"/>
    <cellStyle name="style 3" xfId="615" xr:uid="{00000000-0005-0000-0000-0000CD020000}"/>
    <cellStyle name="style1" xfId="616" xr:uid="{00000000-0005-0000-0000-0000CE020000}"/>
    <cellStyle name="style2" xfId="617" xr:uid="{00000000-0005-0000-0000-0000CF020000}"/>
    <cellStyle name="Subtotal" xfId="618" xr:uid="{00000000-0005-0000-0000-0000D0020000}"/>
    <cellStyle name="Superscript" xfId="135" xr:uid="{00000000-0005-0000-0000-0000D1020000}"/>
    <cellStyle name="Table  - Style3" xfId="619" xr:uid="{00000000-0005-0000-0000-0000D2020000}"/>
    <cellStyle name="Table  - Style4" xfId="620" xr:uid="{00000000-0005-0000-0000-0000D3020000}"/>
    <cellStyle name="Table  - Style4 2" xfId="621" xr:uid="{00000000-0005-0000-0000-0000D4020000}"/>
    <cellStyle name="Table  - Style6" xfId="622" xr:uid="{00000000-0005-0000-0000-0000D5020000}"/>
    <cellStyle name="Table  - Style6 2" xfId="623" xr:uid="{00000000-0005-0000-0000-0000D6020000}"/>
    <cellStyle name="Table Data" xfId="136" xr:uid="{00000000-0005-0000-0000-0000D7020000}"/>
    <cellStyle name="Table Head Top" xfId="137" xr:uid="{00000000-0005-0000-0000-0000D8020000}"/>
    <cellStyle name="Table Hed Side" xfId="138" xr:uid="{00000000-0005-0000-0000-0000D9020000}"/>
    <cellStyle name="Table no" xfId="624" xr:uid="{00000000-0005-0000-0000-0000DA020000}"/>
    <cellStyle name="Table title" xfId="139" xr:uid="{00000000-0005-0000-0000-0000DB020000}"/>
    <cellStyle name="Table title 2" xfId="140" xr:uid="{00000000-0005-0000-0000-0000DC020000}"/>
    <cellStyle name="Table_HeaderRow" xfId="159" xr:uid="{00000000-0005-0000-0000-0000DD020000}"/>
    <cellStyle name="Testo avviso" xfId="625" xr:uid="{00000000-0005-0000-0000-0000DE020000}"/>
    <cellStyle name="Testo descrittivo" xfId="626" xr:uid="{00000000-0005-0000-0000-0000DF020000}"/>
    <cellStyle name="þ_x001d_ð &amp;ý&amp;†ýG_x0008_ X_x000a__x0007__x0001__x0001_" xfId="627" xr:uid="{00000000-0005-0000-0000-0000E0020000}"/>
    <cellStyle name="þ_x001d_ð&quot;_x000c_Býò_x000c_5ýU_x0001_e_x0005_¹,_x0007__x0001__x0001_" xfId="628" xr:uid="{00000000-0005-0000-0000-0000E1020000}"/>
    <cellStyle name="Title 2" xfId="141" xr:uid="{00000000-0005-0000-0000-0000E2020000}"/>
    <cellStyle name="Title 3" xfId="440" xr:uid="{00000000-0005-0000-0000-0000E3020000}"/>
    <cellStyle name="Title Text" xfId="142" xr:uid="{00000000-0005-0000-0000-0000E4020000}"/>
    <cellStyle name="Title Text 1" xfId="143" xr:uid="{00000000-0005-0000-0000-0000E5020000}"/>
    <cellStyle name="Title Text 2" xfId="144" xr:uid="{00000000-0005-0000-0000-0000E6020000}"/>
    <cellStyle name="Title-1" xfId="145" xr:uid="{00000000-0005-0000-0000-0000E7020000}"/>
    <cellStyle name="Title-2" xfId="146" xr:uid="{00000000-0005-0000-0000-0000E8020000}"/>
    <cellStyle name="Title-3" xfId="147" xr:uid="{00000000-0005-0000-0000-0000E9020000}"/>
    <cellStyle name="Titolo" xfId="629" xr:uid="{00000000-0005-0000-0000-0000EA020000}"/>
    <cellStyle name="Titolo 1" xfId="630" xr:uid="{00000000-0005-0000-0000-0000EB020000}"/>
    <cellStyle name="Titolo 2" xfId="631" xr:uid="{00000000-0005-0000-0000-0000EC020000}"/>
    <cellStyle name="Titolo 3" xfId="632" xr:uid="{00000000-0005-0000-0000-0000ED020000}"/>
    <cellStyle name="Titolo 4" xfId="633" xr:uid="{00000000-0005-0000-0000-0000EE020000}"/>
    <cellStyle name="Total 2" xfId="148" xr:uid="{00000000-0005-0000-0000-0000EF020000}"/>
    <cellStyle name="Total 3" xfId="453" xr:uid="{00000000-0005-0000-0000-0000F0020000}"/>
    <cellStyle name="Totale" xfId="634" xr:uid="{00000000-0005-0000-0000-0000F1020000}"/>
    <cellStyle name="Totale 2" xfId="635" xr:uid="{00000000-0005-0000-0000-0000F2020000}"/>
    <cellStyle name="Totale 3" xfId="636" xr:uid="{00000000-0005-0000-0000-0000F3020000}"/>
    <cellStyle name="Valore non valido" xfId="637" xr:uid="{00000000-0005-0000-0000-0000F4020000}"/>
    <cellStyle name="Valore valido" xfId="638" xr:uid="{00000000-0005-0000-0000-0000F5020000}"/>
    <cellStyle name="Warning Text 2" xfId="149" xr:uid="{00000000-0005-0000-0000-0000F6020000}"/>
    <cellStyle name="Warning Text 3" xfId="451" xr:uid="{00000000-0005-0000-0000-0000F7020000}"/>
    <cellStyle name="Wrap" xfId="150" xr:uid="{00000000-0005-0000-0000-0000F8020000}"/>
    <cellStyle name="Wrap Bold" xfId="151" xr:uid="{00000000-0005-0000-0000-0000F9020000}"/>
    <cellStyle name="Wrap Title" xfId="152" xr:uid="{00000000-0005-0000-0000-0000FA020000}"/>
    <cellStyle name="Wrap_NTS99-~11" xfId="153" xr:uid="{00000000-0005-0000-0000-0000FB02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hts.ornl.gov/2009/pub/stt.pdf" TargetMode="External"/><Relationship Id="rId1" Type="http://schemas.openxmlformats.org/officeDocument/2006/relationships/hyperlink" Target="http://morth.nic.in/showfile.asp?lid=314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opLeftCell="A31" workbookViewId="0">
      <selection activeCell="B22" sqref="B22"/>
    </sheetView>
  </sheetViews>
  <sheetFormatPr defaultRowHeight="15"/>
  <cols>
    <col min="2" max="2" width="56.85546875" customWidth="1"/>
    <col min="4" max="4" width="59.42578125" customWidth="1"/>
  </cols>
  <sheetData>
    <row r="1" spans="1:4">
      <c r="A1" s="1" t="s">
        <v>62</v>
      </c>
    </row>
    <row r="2" spans="1:4">
      <c r="A2" s="1"/>
    </row>
    <row r="3" spans="1:4">
      <c r="A3" s="1" t="s">
        <v>0</v>
      </c>
      <c r="B3" s="3" t="s">
        <v>181</v>
      </c>
      <c r="D3" s="3" t="s">
        <v>186</v>
      </c>
    </row>
    <row r="4" spans="1:4">
      <c r="A4" s="1"/>
      <c r="B4" t="s">
        <v>182</v>
      </c>
      <c r="D4" t="s">
        <v>52</v>
      </c>
    </row>
    <row r="5" spans="1:4">
      <c r="A5" s="1"/>
      <c r="B5" s="2">
        <v>2017</v>
      </c>
      <c r="D5" s="2">
        <v>2015</v>
      </c>
    </row>
    <row r="6" spans="1:4">
      <c r="A6" s="1"/>
      <c r="B6" t="s">
        <v>183</v>
      </c>
      <c r="D6" t="s">
        <v>53</v>
      </c>
    </row>
    <row r="7" spans="1:4">
      <c r="A7" s="1"/>
      <c r="B7" t="s">
        <v>184</v>
      </c>
      <c r="D7" t="s">
        <v>54</v>
      </c>
    </row>
    <row r="8" spans="1:4">
      <c r="A8" s="1"/>
      <c r="B8" t="s">
        <v>185</v>
      </c>
      <c r="D8" t="s">
        <v>55</v>
      </c>
    </row>
    <row r="9" spans="1:4">
      <c r="A9" s="1"/>
    </row>
    <row r="10" spans="1:4">
      <c r="A10" s="1"/>
      <c r="B10" s="3" t="s">
        <v>47</v>
      </c>
      <c r="D10" s="3" t="s">
        <v>214</v>
      </c>
    </row>
    <row r="11" spans="1:4">
      <c r="A11" s="1"/>
      <c r="B11" t="s">
        <v>44</v>
      </c>
      <c r="D11" t="s">
        <v>215</v>
      </c>
    </row>
    <row r="12" spans="1:4">
      <c r="A12" s="1"/>
      <c r="B12" s="2">
        <v>2016</v>
      </c>
      <c r="D12" s="2">
        <v>2018</v>
      </c>
    </row>
    <row r="13" spans="1:4">
      <c r="A13" s="1"/>
      <c r="B13" t="s">
        <v>45</v>
      </c>
      <c r="D13" t="s">
        <v>216</v>
      </c>
    </row>
    <row r="14" spans="1:4">
      <c r="A14" s="1"/>
      <c r="B14" s="8" t="s">
        <v>2</v>
      </c>
      <c r="D14" s="8" t="s">
        <v>212</v>
      </c>
    </row>
    <row r="15" spans="1:4">
      <c r="A15" s="1"/>
      <c r="B15" t="s">
        <v>46</v>
      </c>
      <c r="D15" t="s">
        <v>213</v>
      </c>
    </row>
    <row r="16" spans="1:4">
      <c r="A16" s="1"/>
    </row>
    <row r="17" spans="1:4">
      <c r="A17" s="1"/>
      <c r="B17" s="3" t="s">
        <v>58</v>
      </c>
      <c r="D17" s="3" t="s">
        <v>177</v>
      </c>
    </row>
    <row r="18" spans="1:4">
      <c r="A18" s="1"/>
      <c r="B18" s="34" t="s">
        <v>60</v>
      </c>
      <c r="D18" s="34" t="s">
        <v>178</v>
      </c>
    </row>
    <row r="19" spans="1:4">
      <c r="A19" s="1"/>
    </row>
    <row r="20" spans="1:4">
      <c r="A20" s="1"/>
      <c r="B20" s="3" t="s">
        <v>64</v>
      </c>
      <c r="D20" s="3" t="s">
        <v>179</v>
      </c>
    </row>
    <row r="21" spans="1:4">
      <c r="A21" s="1"/>
      <c r="B21" s="34" t="s">
        <v>66</v>
      </c>
      <c r="D21" s="34" t="s">
        <v>180</v>
      </c>
    </row>
    <row r="24" spans="1:4">
      <c r="A24" s="1" t="s">
        <v>3</v>
      </c>
    </row>
    <row r="25" spans="1:4">
      <c r="A25" t="s">
        <v>65</v>
      </c>
    </row>
    <row r="26" spans="1:4">
      <c r="A26" t="s">
        <v>197</v>
      </c>
    </row>
    <row r="28" spans="1:4">
      <c r="A28" t="s">
        <v>67</v>
      </c>
    </row>
    <row r="29" spans="1:4">
      <c r="A29" t="s">
        <v>189</v>
      </c>
    </row>
    <row r="30" spans="1:4">
      <c r="A30" t="s">
        <v>190</v>
      </c>
    </row>
    <row r="31" spans="1:4">
      <c r="A31" t="s">
        <v>191</v>
      </c>
    </row>
    <row r="32" spans="1:4">
      <c r="A32" t="s">
        <v>192</v>
      </c>
    </row>
    <row r="34" spans="1:1">
      <c r="A34" t="s">
        <v>193</v>
      </c>
    </row>
    <row r="35" spans="1:1">
      <c r="A35" t="s">
        <v>202</v>
      </c>
    </row>
    <row r="36" spans="1:1">
      <c r="A36" t="s">
        <v>161</v>
      </c>
    </row>
    <row r="37" spans="1:1">
      <c r="A37" t="s">
        <v>162</v>
      </c>
    </row>
    <row r="39" spans="1:1">
      <c r="A39" t="s">
        <v>196</v>
      </c>
    </row>
    <row r="40" spans="1:1">
      <c r="A40" t="s">
        <v>194</v>
      </c>
    </row>
    <row r="41" spans="1:1">
      <c r="A41" t="s">
        <v>188</v>
      </c>
    </row>
    <row r="43" spans="1:1">
      <c r="A43" t="s">
        <v>198</v>
      </c>
    </row>
    <row r="44" spans="1:1">
      <c r="A44" t="s">
        <v>199</v>
      </c>
    </row>
    <row r="45" spans="1:1">
      <c r="A45" t="s">
        <v>200</v>
      </c>
    </row>
    <row r="46" spans="1:1">
      <c r="A46" s="143" t="s">
        <v>201</v>
      </c>
    </row>
    <row r="47" spans="1:1">
      <c r="A47" s="143"/>
    </row>
    <row r="48" spans="1:1">
      <c r="A48" t="s">
        <v>195</v>
      </c>
    </row>
    <row r="49" spans="1:1">
      <c r="A49" t="s">
        <v>203</v>
      </c>
    </row>
  </sheetData>
  <hyperlinks>
    <hyperlink ref="B14" r:id="rId1" xr:uid="{00000000-0004-0000-0000-000000000000}"/>
    <hyperlink ref="D7" r:id="rId2" display="http://nhts.ornl.gov/2009/pub/stt.pdf" xr:uid="{DADE1E68-6116-427A-BE43-E68549142E0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8A0C-9A1C-4EDB-9F52-CAF5A616426F}">
  <dimension ref="A1:J13"/>
  <sheetViews>
    <sheetView workbookViewId="0">
      <selection activeCell="H18" sqref="H18"/>
    </sheetView>
  </sheetViews>
  <sheetFormatPr defaultRowHeight="15"/>
  <cols>
    <col min="2" max="2" width="18.85546875" bestFit="1" customWidth="1"/>
    <col min="3" max="3" width="16.140625" bestFit="1" customWidth="1"/>
    <col min="4" max="4" width="15.85546875" bestFit="1" customWidth="1"/>
    <col min="5" max="5" width="14.28515625" bestFit="1" customWidth="1"/>
    <col min="6" max="6" width="10.5703125" bestFit="1" customWidth="1"/>
    <col min="7" max="7" width="12.28515625" bestFit="1" customWidth="1"/>
    <col min="8" max="8" width="13.85546875" bestFit="1" customWidth="1"/>
    <col min="9" max="9" width="11" bestFit="1" customWidth="1"/>
    <col min="10" max="10" width="12.7109375" bestFit="1" customWidth="1"/>
  </cols>
  <sheetData>
    <row r="1" spans="1:10">
      <c r="A1" t="s">
        <v>176</v>
      </c>
    </row>
    <row r="2" spans="1:10">
      <c r="A2" s="124" t="s">
        <v>174</v>
      </c>
      <c r="B2" s="125" t="s">
        <v>100</v>
      </c>
      <c r="C2" s="124" t="s">
        <v>99</v>
      </c>
      <c r="D2" s="124" t="s">
        <v>101</v>
      </c>
      <c r="E2" s="124" t="s">
        <v>102</v>
      </c>
      <c r="F2" s="124" t="s">
        <v>103</v>
      </c>
      <c r="G2" s="124" t="s">
        <v>104</v>
      </c>
      <c r="H2" s="124" t="s">
        <v>105</v>
      </c>
      <c r="I2" s="124" t="s">
        <v>106</v>
      </c>
      <c r="J2" s="124" t="s">
        <v>107</v>
      </c>
    </row>
    <row r="3" spans="1:10">
      <c r="A3" s="124" t="s">
        <v>175</v>
      </c>
      <c r="B3" s="119" t="s">
        <v>91</v>
      </c>
      <c r="C3" s="120" t="s">
        <v>91</v>
      </c>
      <c r="D3" s="120" t="s">
        <v>92</v>
      </c>
      <c r="E3" s="120" t="s">
        <v>36</v>
      </c>
      <c r="F3" s="120" t="s">
        <v>93</v>
      </c>
      <c r="G3" s="120" t="s">
        <v>94</v>
      </c>
      <c r="H3" s="120" t="s">
        <v>95</v>
      </c>
      <c r="I3" s="120" t="s">
        <v>96</v>
      </c>
      <c r="J3" s="120" t="s">
        <v>4</v>
      </c>
    </row>
    <row r="4" spans="1:10">
      <c r="A4" s="74">
        <v>2005</v>
      </c>
      <c r="B4" s="52">
        <f>('ICCT Model Results'!H3-'ICCT Model Results'!H2)/'ICCT Model Results'!H2</f>
        <v>0.54934264687503931</v>
      </c>
      <c r="C4" s="52">
        <f>('ICCT Model Results'!H14-'ICCT Model Results'!H13)/'ICCT Model Results'!H13</f>
        <v>0.16888298289656495</v>
      </c>
      <c r="D4" s="52">
        <f>('ICCT Model Results'!J25-'ICCT Model Results'!J24)/'ICCT Model Results'!J24</f>
        <v>2.9227020747815448E-2</v>
      </c>
      <c r="E4" s="52">
        <f>('ICCT Model Results'!H36-'ICCT Model Results'!H35)/'ICCT Model Results'!H35</f>
        <v>0.21482895594827262</v>
      </c>
      <c r="F4" s="52">
        <f>('ICCT Model Results'!I47-'ICCT Model Results'!I46)/'ICCT Model Results'!I46</f>
        <v>0.33442622950819673</v>
      </c>
      <c r="G4" s="52">
        <f>AVERAGE(('ICCT Model Results'!H58-'ICCT Model Results'!H57)/'ICCT Model Results'!H57)*(('ICCT Model Results'!H91-'ICCT Model Results'!H90)/'ICCT Model Results'!H90)</f>
        <v>0.27429265174536316</v>
      </c>
      <c r="H4" s="52">
        <f>('ICCT Model Results'!H69-'ICCT Model Results'!H68)/'ICCT Model Results'!H68</f>
        <v>0.80394154552241204</v>
      </c>
      <c r="I4" s="52">
        <f>('ICCT Model Results'!H80-'ICCT Model Results'!H79)/'ICCT Model Results'!H79</f>
        <v>0.35846538362864366</v>
      </c>
      <c r="J4" s="52">
        <f>('ICCT Model Results'!J102-'ICCT Model Results'!J101)/'ICCT Model Results'!J101</f>
        <v>0.33409090909090911</v>
      </c>
    </row>
    <row r="5" spans="1:10">
      <c r="A5" s="74">
        <f>A4+5</f>
        <v>2010</v>
      </c>
      <c r="B5" s="52">
        <f>('ICCT Model Results'!H4-'ICCT Model Results'!H3)/'ICCT Model Results'!H3</f>
        <v>0.6783302329925015</v>
      </c>
      <c r="C5" s="52">
        <f>('ICCT Model Results'!H15-'ICCT Model Results'!H14)/'ICCT Model Results'!H14</f>
        <v>0.32088448644356099</v>
      </c>
      <c r="D5" s="52">
        <f>('ICCT Model Results'!J26-'ICCT Model Results'!J25)/'ICCT Model Results'!J25</f>
        <v>2.8707053669387932</v>
      </c>
      <c r="E5" s="52">
        <f>('ICCT Model Results'!H37-'ICCT Model Results'!H36)/'ICCT Model Results'!H36</f>
        <v>0.37891347090652877</v>
      </c>
      <c r="F5" s="52">
        <f>('ICCT Model Results'!I48-'ICCT Model Results'!I47)/'ICCT Model Results'!I47</f>
        <v>0.47665847665847666</v>
      </c>
      <c r="G5" s="52">
        <f>AVERAGE(('ICCT Model Results'!H59-'ICCT Model Results'!H58)/'ICCT Model Results'!H58)*(('ICCT Model Results'!H92-'ICCT Model Results'!H91)/'ICCT Model Results'!H91)</f>
        <v>0.71351355901909397</v>
      </c>
      <c r="H5" s="52">
        <f>('ICCT Model Results'!H70-'ICCT Model Results'!H69)/'ICCT Model Results'!H69</f>
        <v>0.86083039400385086</v>
      </c>
      <c r="I5" s="52">
        <f>('ICCT Model Results'!H81-'ICCT Model Results'!H80)/'ICCT Model Results'!H80</f>
        <v>1.1285953380023335</v>
      </c>
      <c r="J5" s="52">
        <f>('ICCT Model Results'!J103-'ICCT Model Results'!J102)/'ICCT Model Results'!J102</f>
        <v>0.565587734241908</v>
      </c>
    </row>
    <row r="6" spans="1:10">
      <c r="A6" s="74">
        <f t="shared" ref="A6:A13" si="0">A5+5</f>
        <v>2015</v>
      </c>
      <c r="B6" s="52">
        <f>('ICCT Model Results'!H5-'ICCT Model Results'!H4)/'ICCT Model Results'!H4</f>
        <v>0.64805849671001581</v>
      </c>
      <c r="C6" s="52">
        <f>('ICCT Model Results'!H16-'ICCT Model Results'!H15)/'ICCT Model Results'!H15</f>
        <v>0.2521727714329518</v>
      </c>
      <c r="D6" s="52">
        <f>('ICCT Model Results'!J27-'ICCT Model Results'!J26)/'ICCT Model Results'!J26</f>
        <v>0.40980792383599729</v>
      </c>
      <c r="E6" s="52">
        <f>('ICCT Model Results'!H38-'ICCT Model Results'!H37)/'ICCT Model Results'!H37</f>
        <v>0.42028757379044396</v>
      </c>
      <c r="F6" s="52">
        <f>('ICCT Model Results'!I49-'ICCT Model Results'!I48)/'ICCT Model Results'!I48</f>
        <v>0.26622296173044924</v>
      </c>
      <c r="G6" s="52">
        <f>AVERAGE(('ICCT Model Results'!H60-'ICCT Model Results'!H59)/'ICCT Model Results'!H59)*(('ICCT Model Results'!H93-'ICCT Model Results'!H92)/'ICCT Model Results'!H92)</f>
        <v>0.13229813437589805</v>
      </c>
      <c r="H6" s="52">
        <f>('ICCT Model Results'!H71-'ICCT Model Results'!H70)/'ICCT Model Results'!H70</f>
        <v>0.63113430429907724</v>
      </c>
      <c r="I6" s="52">
        <f>('ICCT Model Results'!H82-'ICCT Model Results'!H81)/'ICCT Model Results'!H81</f>
        <v>0.83464163729937846</v>
      </c>
      <c r="J6" s="52">
        <f>('ICCT Model Results'!J104-'ICCT Model Results'!J103)/'ICCT Model Results'!J103</f>
        <v>0.22742110990206746</v>
      </c>
    </row>
    <row r="7" spans="1:10">
      <c r="A7" s="74">
        <f t="shared" si="0"/>
        <v>2020</v>
      </c>
      <c r="B7" s="126">
        <f>('ICCT Model Results'!H6-'ICCT Model Results'!H5)/'ICCT Model Results'!H5</f>
        <v>0.32043328916729213</v>
      </c>
      <c r="C7" s="127">
        <f>('ICCT Model Results'!H17-'ICCT Model Results'!H16)/'ICCT Model Results'!H16</f>
        <v>0.15637440209325398</v>
      </c>
      <c r="D7" s="127">
        <f>('ICCT Model Results'!J28-'ICCT Model Results'!J27)/'ICCT Model Results'!J27</f>
        <v>0.32107543284143958</v>
      </c>
      <c r="E7" s="127">
        <f>('ICCT Model Results'!H39-'ICCT Model Results'!H38)/'ICCT Model Results'!H38</f>
        <v>0.31332921776975026</v>
      </c>
      <c r="F7" s="127">
        <f>('ICCT Model Results'!I50-'ICCT Model Results'!I49)/'ICCT Model Results'!I49</f>
        <v>0.31011826544021026</v>
      </c>
      <c r="G7" s="127">
        <f>AVERAGE(('ICCT Model Results'!H61-'ICCT Model Results'!H60)/'ICCT Model Results'!H60)*(('ICCT Model Results'!H94-'ICCT Model Results'!H93)/'ICCT Model Results'!H93)</f>
        <v>3.4904730873563383E-2</v>
      </c>
      <c r="H7" s="127">
        <f>('ICCT Model Results'!H72-'ICCT Model Results'!H71)/'ICCT Model Results'!H71</f>
        <v>0.44044670922830692</v>
      </c>
      <c r="I7" s="127">
        <f>('ICCT Model Results'!H83-'ICCT Model Results'!H82)/'ICCT Model Results'!H82</f>
        <v>0.32256033972981857</v>
      </c>
      <c r="J7" s="128">
        <f>('ICCT Model Results'!J105-'ICCT Model Results'!J104)/'ICCT Model Results'!J104</f>
        <v>0.26595744680851063</v>
      </c>
    </row>
    <row r="8" spans="1:10">
      <c r="A8" s="74">
        <f t="shared" si="0"/>
        <v>2025</v>
      </c>
      <c r="B8" s="129">
        <f>('ICCT Model Results'!H7-'ICCT Model Results'!H6)/'ICCT Model Results'!H6</f>
        <v>0.20079246127331019</v>
      </c>
      <c r="C8" s="130">
        <f>('ICCT Model Results'!H18-'ICCT Model Results'!H17)/'ICCT Model Results'!H17</f>
        <v>0.15364100329547883</v>
      </c>
      <c r="D8" s="130">
        <f>('ICCT Model Results'!J29-'ICCT Model Results'!J28)/'ICCT Model Results'!J28</f>
        <v>0.35267649741104262</v>
      </c>
      <c r="E8" s="130">
        <f>('ICCT Model Results'!H40-'ICCT Model Results'!H39)/'ICCT Model Results'!H39</f>
        <v>0.30979746927695506</v>
      </c>
      <c r="F8" s="130">
        <f>('ICCT Model Results'!I51-'ICCT Model Results'!I50)/'ICCT Model Results'!I50</f>
        <v>0.29889669007021064</v>
      </c>
      <c r="G8" s="130">
        <f>AVERAGE(('ICCT Model Results'!H62-'ICCT Model Results'!H61)/'ICCT Model Results'!H61)*(('ICCT Model Results'!H95-'ICCT Model Results'!H94)/'ICCT Model Results'!H94)</f>
        <v>8.8200851067510883E-2</v>
      </c>
      <c r="H8" s="130">
        <f>('ICCT Model Results'!H73-'ICCT Model Results'!H72)/'ICCT Model Results'!H72</f>
        <v>0.30924820257050306</v>
      </c>
      <c r="I8" s="130">
        <f>('ICCT Model Results'!H84-'ICCT Model Results'!H83)/'ICCT Model Results'!H83</f>
        <v>0.24540547610036428</v>
      </c>
      <c r="J8" s="131">
        <f>('ICCT Model Results'!J106-'ICCT Model Results'!J105)/'ICCT Model Results'!J105</f>
        <v>0.19117647058823528</v>
      </c>
    </row>
    <row r="9" spans="1:10">
      <c r="A9" s="74">
        <f t="shared" si="0"/>
        <v>2030</v>
      </c>
      <c r="B9" s="129">
        <f>('ICCT Model Results'!H8-'ICCT Model Results'!H7)/'ICCT Model Results'!H7</f>
        <v>0.19157980124558974</v>
      </c>
      <c r="C9" s="130">
        <f>('ICCT Model Results'!H19-'ICCT Model Results'!H18)/'ICCT Model Results'!H18</f>
        <v>0.16368854587508083</v>
      </c>
      <c r="D9" s="130">
        <f>('ICCT Model Results'!J30-'ICCT Model Results'!J29)/'ICCT Model Results'!J29</f>
        <v>0.42155519676016545</v>
      </c>
      <c r="E9" s="130">
        <f>('ICCT Model Results'!H41-'ICCT Model Results'!H40)/'ICCT Model Results'!H40</f>
        <v>0.27557871092498648</v>
      </c>
      <c r="F9" s="130">
        <f>('ICCT Model Results'!I52-'ICCT Model Results'!I51)/'ICCT Model Results'!I51</f>
        <v>0.26718146718146718</v>
      </c>
      <c r="G9" s="130">
        <f>AVERAGE(('ICCT Model Results'!H63-'ICCT Model Results'!H62)/'ICCT Model Results'!H62)*(('ICCT Model Results'!H96-'ICCT Model Results'!H95)/'ICCT Model Results'!H95)</f>
        <v>8.6577495444411207E-2</v>
      </c>
      <c r="H9" s="130">
        <f>('ICCT Model Results'!H74-'ICCT Model Results'!H73)/'ICCT Model Results'!H73</f>
        <v>0.23932451703723598</v>
      </c>
      <c r="I9" s="130">
        <f>('ICCT Model Results'!H85-'ICCT Model Results'!H84)/'ICCT Model Results'!H84</f>
        <v>0.207294425095781</v>
      </c>
      <c r="J9" s="131">
        <f>('ICCT Model Results'!J107-'ICCT Model Results'!J106)/'ICCT Model Results'!J106</f>
        <v>0.12228101116990006</v>
      </c>
    </row>
    <row r="10" spans="1:10">
      <c r="A10" s="74">
        <f t="shared" si="0"/>
        <v>2035</v>
      </c>
      <c r="B10" s="129">
        <f>('ICCT Model Results'!H9-'ICCT Model Results'!H8)/'ICCT Model Results'!H8</f>
        <v>0.19168875449420328</v>
      </c>
      <c r="C10" s="130">
        <f>('ICCT Model Results'!H20-'ICCT Model Results'!H19)/'ICCT Model Results'!H19</f>
        <v>0.16887071357256492</v>
      </c>
      <c r="D10" s="130">
        <f>('ICCT Model Results'!J31-'ICCT Model Results'!J30)/'ICCT Model Results'!J30</f>
        <v>0.37614607247226828</v>
      </c>
      <c r="E10" s="130">
        <f>('ICCT Model Results'!H42-'ICCT Model Results'!H41)/'ICCT Model Results'!H41</f>
        <v>0.23319352367769564</v>
      </c>
      <c r="F10" s="130">
        <f>('ICCT Model Results'!I53-'ICCT Model Results'!I52)/'ICCT Model Results'!I52</f>
        <v>0.22851919561243145</v>
      </c>
      <c r="G10" s="130">
        <f>AVERAGE(('ICCT Model Results'!H64-'ICCT Model Results'!H63)/'ICCT Model Results'!H63)*(('ICCT Model Results'!H97-'ICCT Model Results'!H96)/'ICCT Model Results'!H96)</f>
        <v>6.1334679225381238E-2</v>
      </c>
      <c r="H10" s="130">
        <f>('ICCT Model Results'!H75-'ICCT Model Results'!H74)/'ICCT Model Results'!H74</f>
        <v>0.21060601304416166</v>
      </c>
      <c r="I10" s="130">
        <f>('ICCT Model Results'!H86-'ICCT Model Results'!H85)/'ICCT Model Results'!H85</f>
        <v>0.19297464739068193</v>
      </c>
      <c r="J10" s="131">
        <f>('ICCT Model Results'!J108-'ICCT Model Results'!J107)/'ICCT Model Results'!J107</f>
        <v>6.4955474070193822E-2</v>
      </c>
    </row>
    <row r="11" spans="1:10">
      <c r="A11" s="74">
        <f t="shared" si="0"/>
        <v>2040</v>
      </c>
      <c r="B11" s="129">
        <f>('ICCT Model Results'!H10-'ICCT Model Results'!H9)/'ICCT Model Results'!H9</f>
        <v>0.19184529155221891</v>
      </c>
      <c r="C11" s="130">
        <f>('ICCT Model Results'!H21-'ICCT Model Results'!H20)/'ICCT Model Results'!H20</f>
        <v>0.16955381162405925</v>
      </c>
      <c r="D11" s="130">
        <f>('ICCT Model Results'!J32-'ICCT Model Results'!J31)/'ICCT Model Results'!J31</f>
        <v>0.48005564570670523</v>
      </c>
      <c r="E11" s="130">
        <f>('ICCT Model Results'!H43-'ICCT Model Results'!H42)/'ICCT Model Results'!H42</f>
        <v>0.20617019601132727</v>
      </c>
      <c r="F11" s="130">
        <f>('ICCT Model Results'!I54-'ICCT Model Results'!I53)/'ICCT Model Results'!I53</f>
        <v>0.18849206349206349</v>
      </c>
      <c r="G11" s="130">
        <f>AVERAGE(('ICCT Model Results'!H65-'ICCT Model Results'!H64)/'ICCT Model Results'!H64)*(('ICCT Model Results'!H98-'ICCT Model Results'!H97)/'ICCT Model Results'!H97)</f>
        <v>4.6159791238805023E-2</v>
      </c>
      <c r="H11" s="130">
        <f>('ICCT Model Results'!H76-'ICCT Model Results'!H75)/'ICCT Model Results'!H75</f>
        <v>0.20060868545467819</v>
      </c>
      <c r="I11" s="130">
        <f>('ICCT Model Results'!H87-'ICCT Model Results'!H86)/'ICCT Model Results'!H86</f>
        <v>0.18781833380798882</v>
      </c>
      <c r="J11" s="131">
        <f>('ICCT Model Results'!J109-'ICCT Model Results'!J108)/'ICCT Model Results'!J108</f>
        <v>3.5415641908509592E-2</v>
      </c>
    </row>
    <row r="12" spans="1:10">
      <c r="A12" s="74">
        <f>A11+5</f>
        <v>2045</v>
      </c>
      <c r="B12" s="129">
        <f>('ICCT Model Results'!H11-'ICCT Model Results'!H10)/'ICCT Model Results'!H10</f>
        <v>0.19200488540972668</v>
      </c>
      <c r="C12" s="130">
        <f>('ICCT Model Results'!H22-'ICCT Model Results'!H21)/'ICCT Model Results'!H21</f>
        <v>0.16976890816093362</v>
      </c>
      <c r="D12" s="130">
        <f>('ICCT Model Results'!J33-'ICCT Model Results'!J32)/'ICCT Model Results'!J32</f>
        <v>0.41428770167508117</v>
      </c>
      <c r="E12" s="130">
        <f>('ICCT Model Results'!H44-'ICCT Model Results'!H43)/'ICCT Model Results'!H43</f>
        <v>0.19284292684899682</v>
      </c>
      <c r="F12" s="130">
        <f>('ICCT Model Results'!I55-'ICCT Model Results'!I54)/'ICCT Model Results'!I54</f>
        <v>0.15066777963272121</v>
      </c>
      <c r="G12" s="130">
        <f>AVERAGE(('ICCT Model Results'!H66-'ICCT Model Results'!H65)/'ICCT Model Results'!H65)*(('ICCT Model Results'!H99-'ICCT Model Results'!H98)/'ICCT Model Results'!H98)</f>
        <v>3.7309558073368498E-2</v>
      </c>
      <c r="H12" s="130">
        <f>('ICCT Model Results'!H77-'ICCT Model Results'!H76)/'ICCT Model Results'!H76</f>
        <v>0.1982145421857916</v>
      </c>
      <c r="I12" s="130">
        <f>('ICCT Model Results'!H88-'ICCT Model Results'!H87)/'ICCT Model Results'!H87</f>
        <v>0.18619086656529904</v>
      </c>
      <c r="J12" s="131">
        <f>('ICCT Model Results'!J110-'ICCT Model Results'!J109)/'ICCT Model Results'!J109</f>
        <v>2.1377672209026127E-2</v>
      </c>
    </row>
    <row r="13" spans="1:10">
      <c r="A13" s="78">
        <f t="shared" si="0"/>
        <v>2050</v>
      </c>
      <c r="B13" s="132">
        <f>('ICCT Model Results'!H12-'ICCT Model Results'!H11)/'ICCT Model Results'!H11</f>
        <v>0.19216756082560013</v>
      </c>
      <c r="C13" s="133">
        <f>('ICCT Model Results'!H23-'ICCT Model Results'!H22)/'ICCT Model Results'!H22</f>
        <v>0.16996550604651414</v>
      </c>
      <c r="D13" s="133">
        <f>('ICCT Model Results'!J34-'ICCT Model Results'!J33)/'ICCT Model Results'!J33</f>
        <v>0.34969108616410904</v>
      </c>
      <c r="E13" s="133">
        <f>('ICCT Model Results'!H45-'ICCT Model Results'!H44)/'ICCT Model Results'!H44</f>
        <v>0.18389761370980898</v>
      </c>
      <c r="F13" s="133">
        <f>('ICCT Model Results'!I56-'ICCT Model Results'!I55)/'ICCT Model Results'!I55</f>
        <v>0.1171563293434893</v>
      </c>
      <c r="G13" s="133">
        <f>AVERAGE(('ICCT Model Results'!H67-'ICCT Model Results'!H66)/'ICCT Model Results'!H66)*(('ICCT Model Results'!H100-'ICCT Model Results'!H99)/'ICCT Model Results'!H99)</f>
        <v>3.2637170691119745E-2</v>
      </c>
      <c r="H13" s="133">
        <f>('ICCT Model Results'!H78-'ICCT Model Results'!H77)/'ICCT Model Results'!H77</f>
        <v>0.19785699223667191</v>
      </c>
      <c r="I13" s="133">
        <f>('ICCT Model Results'!H89-'ICCT Model Results'!H88)/'ICCT Model Results'!H88</f>
        <v>0.18622266388569711</v>
      </c>
      <c r="J13" s="134">
        <f>('ICCT Model Results'!J111-'ICCT Model Results'!J110)/'ICCT Model Results'!J110</f>
        <v>1.1162790697674419E-2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7"/>
  <sheetViews>
    <sheetView workbookViewId="0">
      <selection activeCell="B2" sqref="B2"/>
    </sheetView>
  </sheetViews>
  <sheetFormatPr defaultColWidth="9.140625" defaultRowHeight="15"/>
  <cols>
    <col min="1" max="1" width="16.5703125" style="6" customWidth="1"/>
    <col min="2" max="2" width="9.7109375" style="6" customWidth="1"/>
    <col min="3" max="3" width="10" style="6" bestFit="1" customWidth="1"/>
    <col min="4" max="35" width="9.5703125" style="6" bestFit="1" customWidth="1"/>
    <col min="36" max="16384" width="9.140625" style="6"/>
  </cols>
  <sheetData>
    <row r="1" spans="1:35" ht="30">
      <c r="A1" s="37" t="s">
        <v>63</v>
      </c>
      <c r="B1" s="4">
        <v>2017</v>
      </c>
      <c r="C1" s="4">
        <v>2018</v>
      </c>
      <c r="D1" s="4">
        <v>2019</v>
      </c>
      <c r="E1" s="4">
        <v>2020</v>
      </c>
      <c r="F1" s="4">
        <v>2021</v>
      </c>
      <c r="G1" s="4">
        <v>2022</v>
      </c>
      <c r="H1" s="4">
        <v>2023</v>
      </c>
      <c r="I1" s="4">
        <v>2024</v>
      </c>
      <c r="J1" s="4">
        <v>2025</v>
      </c>
      <c r="K1" s="4">
        <v>2026</v>
      </c>
      <c r="L1" s="4">
        <v>2027</v>
      </c>
      <c r="M1" s="4">
        <v>2028</v>
      </c>
      <c r="N1" s="4">
        <v>2029</v>
      </c>
      <c r="O1" s="4">
        <v>2030</v>
      </c>
      <c r="P1" s="4">
        <v>2031</v>
      </c>
      <c r="Q1" s="4">
        <v>2032</v>
      </c>
      <c r="R1" s="4">
        <v>2033</v>
      </c>
      <c r="S1" s="4">
        <v>2034</v>
      </c>
      <c r="T1" s="4">
        <v>2035</v>
      </c>
      <c r="U1" s="4">
        <v>2036</v>
      </c>
      <c r="V1" s="4">
        <v>2037</v>
      </c>
      <c r="W1" s="4">
        <v>2038</v>
      </c>
      <c r="X1" s="4">
        <v>2039</v>
      </c>
      <c r="Y1" s="4">
        <v>2040</v>
      </c>
      <c r="Z1" s="4">
        <v>2041</v>
      </c>
      <c r="AA1" s="4">
        <v>2042</v>
      </c>
      <c r="AB1" s="4">
        <v>2043</v>
      </c>
      <c r="AC1" s="4">
        <v>2044</v>
      </c>
      <c r="AD1" s="4">
        <v>2045</v>
      </c>
      <c r="AE1" s="4">
        <v>2046</v>
      </c>
      <c r="AF1" s="4">
        <v>2047</v>
      </c>
      <c r="AG1" s="4">
        <v>2048</v>
      </c>
      <c r="AH1" s="4">
        <v>2049</v>
      </c>
      <c r="AI1" s="4">
        <v>2050</v>
      </c>
    </row>
    <row r="2" spans="1:35">
      <c r="A2" s="6" t="s">
        <v>5</v>
      </c>
      <c r="B2" s="7">
        <f>'2017 Calcs'!E33</f>
        <v>6316.2181078206622</v>
      </c>
      <c r="C2" s="7">
        <f>B2</f>
        <v>6316.2181078206622</v>
      </c>
      <c r="D2" s="7">
        <f t="shared" ref="D2:AI7" si="0">C2</f>
        <v>6316.2181078206622</v>
      </c>
      <c r="E2" s="7">
        <f t="shared" si="0"/>
        <v>6316.2181078206622</v>
      </c>
      <c r="F2" s="7">
        <f t="shared" si="0"/>
        <v>6316.2181078206622</v>
      </c>
      <c r="G2" s="7">
        <f t="shared" si="0"/>
        <v>6316.2181078206622</v>
      </c>
      <c r="H2" s="7">
        <f t="shared" si="0"/>
        <v>6316.2181078206622</v>
      </c>
      <c r="I2" s="7">
        <f t="shared" si="0"/>
        <v>6316.2181078206622</v>
      </c>
      <c r="J2" s="7">
        <f t="shared" si="0"/>
        <v>6316.2181078206622</v>
      </c>
      <c r="K2" s="7">
        <f t="shared" si="0"/>
        <v>6316.2181078206622</v>
      </c>
      <c r="L2" s="7">
        <f t="shared" si="0"/>
        <v>6316.2181078206622</v>
      </c>
      <c r="M2" s="7">
        <f t="shared" si="0"/>
        <v>6316.2181078206622</v>
      </c>
      <c r="N2" s="7">
        <f t="shared" si="0"/>
        <v>6316.2181078206622</v>
      </c>
      <c r="O2" s="7">
        <f t="shared" si="0"/>
        <v>6316.2181078206622</v>
      </c>
      <c r="P2" s="7">
        <f t="shared" si="0"/>
        <v>6316.2181078206622</v>
      </c>
      <c r="Q2" s="7">
        <f t="shared" si="0"/>
        <v>6316.2181078206622</v>
      </c>
      <c r="R2" s="7">
        <f t="shared" si="0"/>
        <v>6316.2181078206622</v>
      </c>
      <c r="S2" s="7">
        <f t="shared" si="0"/>
        <v>6316.2181078206622</v>
      </c>
      <c r="T2" s="7">
        <f t="shared" si="0"/>
        <v>6316.2181078206622</v>
      </c>
      <c r="U2" s="7">
        <f t="shared" si="0"/>
        <v>6316.2181078206622</v>
      </c>
      <c r="V2" s="7">
        <f t="shared" si="0"/>
        <v>6316.2181078206622</v>
      </c>
      <c r="W2" s="7">
        <f t="shared" si="0"/>
        <v>6316.2181078206622</v>
      </c>
      <c r="X2" s="7">
        <f t="shared" si="0"/>
        <v>6316.2181078206622</v>
      </c>
      <c r="Y2" s="7">
        <f t="shared" si="0"/>
        <v>6316.2181078206622</v>
      </c>
      <c r="Z2" s="7">
        <f t="shared" si="0"/>
        <v>6316.2181078206622</v>
      </c>
      <c r="AA2" s="7">
        <f t="shared" si="0"/>
        <v>6316.2181078206622</v>
      </c>
      <c r="AB2" s="7">
        <f t="shared" si="0"/>
        <v>6316.2181078206622</v>
      </c>
      <c r="AC2" s="7">
        <f t="shared" si="0"/>
        <v>6316.2181078206622</v>
      </c>
      <c r="AD2" s="7">
        <f t="shared" si="0"/>
        <v>6316.2181078206622</v>
      </c>
      <c r="AE2" s="7">
        <f t="shared" si="0"/>
        <v>6316.2181078206622</v>
      </c>
      <c r="AF2" s="7">
        <f t="shared" si="0"/>
        <v>6316.2181078206622</v>
      </c>
      <c r="AG2" s="7">
        <f t="shared" si="0"/>
        <v>6316.2181078206622</v>
      </c>
      <c r="AH2" s="7">
        <f t="shared" si="0"/>
        <v>6316.2181078206622</v>
      </c>
      <c r="AI2" s="7">
        <f t="shared" si="0"/>
        <v>6316.2181078206622</v>
      </c>
    </row>
    <row r="3" spans="1:35">
      <c r="A3" s="6" t="s">
        <v>6</v>
      </c>
      <c r="B3" s="7">
        <f>'2017 Calcs'!E34</f>
        <v>38478.875745097976</v>
      </c>
      <c r="C3" s="7">
        <f t="shared" ref="C3:R7" si="1">B3</f>
        <v>38478.875745097976</v>
      </c>
      <c r="D3" s="7">
        <f t="shared" si="1"/>
        <v>38478.875745097976</v>
      </c>
      <c r="E3" s="7">
        <f t="shared" si="1"/>
        <v>38478.875745097976</v>
      </c>
      <c r="F3" s="7">
        <f t="shared" si="1"/>
        <v>38478.875745097976</v>
      </c>
      <c r="G3" s="7">
        <f t="shared" si="1"/>
        <v>38478.875745097976</v>
      </c>
      <c r="H3" s="7">
        <f t="shared" si="1"/>
        <v>38478.875745097976</v>
      </c>
      <c r="I3" s="7">
        <f t="shared" si="1"/>
        <v>38478.875745097976</v>
      </c>
      <c r="J3" s="7">
        <f t="shared" si="1"/>
        <v>38478.875745097976</v>
      </c>
      <c r="K3" s="7">
        <f t="shared" si="1"/>
        <v>38478.875745097976</v>
      </c>
      <c r="L3" s="7">
        <f t="shared" si="1"/>
        <v>38478.875745097976</v>
      </c>
      <c r="M3" s="7">
        <f t="shared" si="1"/>
        <v>38478.875745097976</v>
      </c>
      <c r="N3" s="7">
        <f t="shared" si="1"/>
        <v>38478.875745097976</v>
      </c>
      <c r="O3" s="7">
        <f t="shared" si="1"/>
        <v>38478.875745097976</v>
      </c>
      <c r="P3" s="7">
        <f t="shared" si="1"/>
        <v>38478.875745097976</v>
      </c>
      <c r="Q3" s="7">
        <f t="shared" si="1"/>
        <v>38478.875745097976</v>
      </c>
      <c r="R3" s="7">
        <f t="shared" si="1"/>
        <v>38478.875745097976</v>
      </c>
      <c r="S3" s="7">
        <f t="shared" si="0"/>
        <v>38478.875745097976</v>
      </c>
      <c r="T3" s="7">
        <f t="shared" si="0"/>
        <v>38478.875745097976</v>
      </c>
      <c r="U3" s="7">
        <f t="shared" si="0"/>
        <v>38478.875745097976</v>
      </c>
      <c r="V3" s="7">
        <f t="shared" si="0"/>
        <v>38478.875745097976</v>
      </c>
      <c r="W3" s="7">
        <f t="shared" si="0"/>
        <v>38478.875745097976</v>
      </c>
      <c r="X3" s="7">
        <f t="shared" si="0"/>
        <v>38478.875745097976</v>
      </c>
      <c r="Y3" s="7">
        <f t="shared" si="0"/>
        <v>38478.875745097976</v>
      </c>
      <c r="Z3" s="7">
        <f t="shared" si="0"/>
        <v>38478.875745097976</v>
      </c>
      <c r="AA3" s="7">
        <f t="shared" si="0"/>
        <v>38478.875745097976</v>
      </c>
      <c r="AB3" s="7">
        <f t="shared" si="0"/>
        <v>38478.875745097976</v>
      </c>
      <c r="AC3" s="7">
        <f t="shared" si="0"/>
        <v>38478.875745097976</v>
      </c>
      <c r="AD3" s="7">
        <f t="shared" si="0"/>
        <v>38478.875745097976</v>
      </c>
      <c r="AE3" s="7">
        <f t="shared" si="0"/>
        <v>38478.875745097976</v>
      </c>
      <c r="AF3" s="7">
        <f t="shared" si="0"/>
        <v>38478.875745097976</v>
      </c>
      <c r="AG3" s="7">
        <f t="shared" si="0"/>
        <v>38478.875745097976</v>
      </c>
      <c r="AH3" s="7">
        <f t="shared" si="0"/>
        <v>38478.875745097976</v>
      </c>
      <c r="AI3" s="7">
        <f t="shared" si="0"/>
        <v>38478.875745097976</v>
      </c>
    </row>
    <row r="4" spans="1:35">
      <c r="A4" s="6" t="s">
        <v>7</v>
      </c>
      <c r="B4" s="7">
        <f>'2017 Calcs'!E35</f>
        <v>1785527.5624831805</v>
      </c>
      <c r="C4" s="7">
        <f t="shared" si="1"/>
        <v>1785527.5624831805</v>
      </c>
      <c r="D4" s="7">
        <f t="shared" si="1"/>
        <v>1785527.5624831805</v>
      </c>
      <c r="E4" s="7">
        <f t="shared" si="1"/>
        <v>1785527.5624831805</v>
      </c>
      <c r="F4" s="7">
        <f t="shared" si="1"/>
        <v>1785527.5624831805</v>
      </c>
      <c r="G4" s="7">
        <f t="shared" si="1"/>
        <v>1785527.5624831805</v>
      </c>
      <c r="H4" s="7">
        <f t="shared" si="1"/>
        <v>1785527.5624831805</v>
      </c>
      <c r="I4" s="7">
        <f t="shared" si="1"/>
        <v>1785527.5624831805</v>
      </c>
      <c r="J4" s="7">
        <f t="shared" si="1"/>
        <v>1785527.5624831805</v>
      </c>
      <c r="K4" s="7">
        <f t="shared" si="1"/>
        <v>1785527.5624831805</v>
      </c>
      <c r="L4" s="7">
        <f t="shared" si="1"/>
        <v>1785527.5624831805</v>
      </c>
      <c r="M4" s="7">
        <f t="shared" si="1"/>
        <v>1785527.5624831805</v>
      </c>
      <c r="N4" s="7">
        <f t="shared" si="1"/>
        <v>1785527.5624831805</v>
      </c>
      <c r="O4" s="7">
        <f t="shared" si="1"/>
        <v>1785527.5624831805</v>
      </c>
      <c r="P4" s="7">
        <f t="shared" si="1"/>
        <v>1785527.5624831805</v>
      </c>
      <c r="Q4" s="7">
        <f t="shared" si="1"/>
        <v>1785527.5624831805</v>
      </c>
      <c r="R4" s="7">
        <f t="shared" si="1"/>
        <v>1785527.5624831805</v>
      </c>
      <c r="S4" s="7">
        <f t="shared" si="0"/>
        <v>1785527.5624831805</v>
      </c>
      <c r="T4" s="7">
        <f t="shared" si="0"/>
        <v>1785527.5624831805</v>
      </c>
      <c r="U4" s="7">
        <f t="shared" si="0"/>
        <v>1785527.5624831805</v>
      </c>
      <c r="V4" s="7">
        <f t="shared" si="0"/>
        <v>1785527.5624831805</v>
      </c>
      <c r="W4" s="7">
        <f t="shared" si="0"/>
        <v>1785527.5624831805</v>
      </c>
      <c r="X4" s="7">
        <f t="shared" si="0"/>
        <v>1785527.5624831805</v>
      </c>
      <c r="Y4" s="7">
        <f t="shared" si="0"/>
        <v>1785527.5624831805</v>
      </c>
      <c r="Z4" s="7">
        <f t="shared" si="0"/>
        <v>1785527.5624831805</v>
      </c>
      <c r="AA4" s="7">
        <f t="shared" si="0"/>
        <v>1785527.5624831805</v>
      </c>
      <c r="AB4" s="7">
        <f t="shared" si="0"/>
        <v>1785527.5624831805</v>
      </c>
      <c r="AC4" s="7">
        <f t="shared" si="0"/>
        <v>1785527.5624831805</v>
      </c>
      <c r="AD4" s="7">
        <f t="shared" si="0"/>
        <v>1785527.5624831805</v>
      </c>
      <c r="AE4" s="7">
        <f t="shared" si="0"/>
        <v>1785527.5624831805</v>
      </c>
      <c r="AF4" s="7">
        <f t="shared" si="0"/>
        <v>1785527.5624831805</v>
      </c>
      <c r="AG4" s="7">
        <f t="shared" si="0"/>
        <v>1785527.5624831805</v>
      </c>
      <c r="AH4" s="7">
        <f t="shared" si="0"/>
        <v>1785527.5624831805</v>
      </c>
      <c r="AI4" s="7">
        <f t="shared" si="0"/>
        <v>1785527.5624831805</v>
      </c>
    </row>
    <row r="5" spans="1:35">
      <c r="A5" s="6" t="s">
        <v>8</v>
      </c>
      <c r="B5" s="7">
        <f>'2017 Calcs'!E36</f>
        <v>122287.66940928693</v>
      </c>
      <c r="C5" s="7">
        <f t="shared" si="1"/>
        <v>122287.66940928693</v>
      </c>
      <c r="D5" s="7">
        <f t="shared" si="1"/>
        <v>122287.66940928693</v>
      </c>
      <c r="E5" s="7">
        <f t="shared" si="1"/>
        <v>122287.66940928693</v>
      </c>
      <c r="F5" s="7">
        <f t="shared" si="1"/>
        <v>122287.66940928693</v>
      </c>
      <c r="G5" s="7">
        <f t="shared" si="1"/>
        <v>122287.66940928693</v>
      </c>
      <c r="H5" s="7">
        <f t="shared" si="1"/>
        <v>122287.66940928693</v>
      </c>
      <c r="I5" s="7">
        <f t="shared" si="1"/>
        <v>122287.66940928693</v>
      </c>
      <c r="J5" s="7">
        <f t="shared" si="1"/>
        <v>122287.66940928693</v>
      </c>
      <c r="K5" s="7">
        <f t="shared" si="1"/>
        <v>122287.66940928693</v>
      </c>
      <c r="L5" s="7">
        <f t="shared" si="1"/>
        <v>122287.66940928693</v>
      </c>
      <c r="M5" s="7">
        <f t="shared" si="1"/>
        <v>122287.66940928693</v>
      </c>
      <c r="N5" s="7">
        <f t="shared" si="1"/>
        <v>122287.66940928693</v>
      </c>
      <c r="O5" s="7">
        <f t="shared" si="1"/>
        <v>122287.66940928693</v>
      </c>
      <c r="P5" s="7">
        <f t="shared" si="1"/>
        <v>122287.66940928693</v>
      </c>
      <c r="Q5" s="7">
        <f t="shared" si="1"/>
        <v>122287.66940928693</v>
      </c>
      <c r="R5" s="7">
        <f t="shared" si="1"/>
        <v>122287.66940928693</v>
      </c>
      <c r="S5" s="7">
        <f t="shared" si="0"/>
        <v>122287.66940928693</v>
      </c>
      <c r="T5" s="7">
        <f t="shared" si="0"/>
        <v>122287.66940928693</v>
      </c>
      <c r="U5" s="7">
        <f t="shared" si="0"/>
        <v>122287.66940928693</v>
      </c>
      <c r="V5" s="7">
        <f t="shared" si="0"/>
        <v>122287.66940928693</v>
      </c>
      <c r="W5" s="7">
        <f t="shared" si="0"/>
        <v>122287.66940928693</v>
      </c>
      <c r="X5" s="7">
        <f t="shared" si="0"/>
        <v>122287.66940928693</v>
      </c>
      <c r="Y5" s="7">
        <f t="shared" si="0"/>
        <v>122287.66940928693</v>
      </c>
      <c r="Z5" s="7">
        <f t="shared" si="0"/>
        <v>122287.66940928693</v>
      </c>
      <c r="AA5" s="7">
        <f t="shared" si="0"/>
        <v>122287.66940928693</v>
      </c>
      <c r="AB5" s="7">
        <f t="shared" si="0"/>
        <v>122287.66940928693</v>
      </c>
      <c r="AC5" s="7">
        <f t="shared" si="0"/>
        <v>122287.66940928693</v>
      </c>
      <c r="AD5" s="7">
        <f t="shared" si="0"/>
        <v>122287.66940928693</v>
      </c>
      <c r="AE5" s="7">
        <f t="shared" si="0"/>
        <v>122287.66940928693</v>
      </c>
      <c r="AF5" s="7">
        <f t="shared" si="0"/>
        <v>122287.66940928693</v>
      </c>
      <c r="AG5" s="7">
        <f t="shared" si="0"/>
        <v>122287.66940928693</v>
      </c>
      <c r="AH5" s="7">
        <f t="shared" si="0"/>
        <v>122287.66940928693</v>
      </c>
      <c r="AI5" s="7">
        <f t="shared" si="0"/>
        <v>122287.66940928693</v>
      </c>
    </row>
    <row r="6" spans="1:35">
      <c r="A6" s="6" t="s">
        <v>9</v>
      </c>
      <c r="B6" s="7">
        <f>'2017 Calcs'!E37</f>
        <v>42424.105024999997</v>
      </c>
      <c r="C6" s="7">
        <f t="shared" si="1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0"/>
        <v>42424.105024999997</v>
      </c>
      <c r="T6" s="7">
        <f t="shared" si="0"/>
        <v>42424.105024999997</v>
      </c>
      <c r="U6" s="7">
        <f t="shared" si="0"/>
        <v>42424.105024999997</v>
      </c>
      <c r="V6" s="7">
        <f t="shared" si="0"/>
        <v>42424.105024999997</v>
      </c>
      <c r="W6" s="7">
        <f t="shared" si="0"/>
        <v>42424.105024999997</v>
      </c>
      <c r="X6" s="7">
        <f t="shared" si="0"/>
        <v>42424.105024999997</v>
      </c>
      <c r="Y6" s="7">
        <f t="shared" si="0"/>
        <v>42424.105024999997</v>
      </c>
      <c r="Z6" s="7">
        <f t="shared" si="0"/>
        <v>42424.105024999997</v>
      </c>
      <c r="AA6" s="7">
        <f t="shared" si="0"/>
        <v>42424.105024999997</v>
      </c>
      <c r="AB6" s="7">
        <f t="shared" si="0"/>
        <v>42424.105024999997</v>
      </c>
      <c r="AC6" s="7">
        <f t="shared" si="0"/>
        <v>42424.105024999997</v>
      </c>
      <c r="AD6" s="7">
        <f t="shared" si="0"/>
        <v>42424.105024999997</v>
      </c>
      <c r="AE6" s="7">
        <f t="shared" si="0"/>
        <v>42424.105024999997</v>
      </c>
      <c r="AF6" s="7">
        <f t="shared" si="0"/>
        <v>42424.105024999997</v>
      </c>
      <c r="AG6" s="7">
        <f t="shared" si="0"/>
        <v>42424.105024999997</v>
      </c>
      <c r="AH6" s="7">
        <f t="shared" si="0"/>
        <v>42424.105024999997</v>
      </c>
      <c r="AI6" s="7">
        <f t="shared" si="0"/>
        <v>42424.105024999997</v>
      </c>
    </row>
    <row r="7" spans="1:35">
      <c r="A7" s="6" t="s">
        <v>10</v>
      </c>
      <c r="B7" s="7">
        <f>'2017 Calcs'!E38</f>
        <v>5838.9408745269511</v>
      </c>
      <c r="C7" s="7">
        <f t="shared" si="1"/>
        <v>5838.9408745269511</v>
      </c>
      <c r="D7" s="7">
        <f t="shared" si="1"/>
        <v>5838.9408745269511</v>
      </c>
      <c r="E7" s="7">
        <f t="shared" si="1"/>
        <v>5838.9408745269511</v>
      </c>
      <c r="F7" s="7">
        <f t="shared" si="1"/>
        <v>5838.9408745269511</v>
      </c>
      <c r="G7" s="7">
        <f t="shared" si="1"/>
        <v>5838.9408745269511</v>
      </c>
      <c r="H7" s="7">
        <f t="shared" si="1"/>
        <v>5838.9408745269511</v>
      </c>
      <c r="I7" s="7">
        <f t="shared" si="1"/>
        <v>5838.9408745269511</v>
      </c>
      <c r="J7" s="7">
        <f t="shared" si="1"/>
        <v>5838.9408745269511</v>
      </c>
      <c r="K7" s="7">
        <f t="shared" si="1"/>
        <v>5838.9408745269511</v>
      </c>
      <c r="L7" s="7">
        <f t="shared" si="1"/>
        <v>5838.9408745269511</v>
      </c>
      <c r="M7" s="7">
        <f t="shared" si="1"/>
        <v>5838.9408745269511</v>
      </c>
      <c r="N7" s="7">
        <f t="shared" si="1"/>
        <v>5838.9408745269511</v>
      </c>
      <c r="O7" s="7">
        <f t="shared" si="1"/>
        <v>5838.9408745269511</v>
      </c>
      <c r="P7" s="7">
        <f t="shared" si="1"/>
        <v>5838.9408745269511</v>
      </c>
      <c r="Q7" s="7">
        <f t="shared" si="1"/>
        <v>5838.9408745269511</v>
      </c>
      <c r="R7" s="7">
        <f t="shared" si="1"/>
        <v>5838.9408745269511</v>
      </c>
      <c r="S7" s="7">
        <f t="shared" si="0"/>
        <v>5838.9408745269511</v>
      </c>
      <c r="T7" s="7">
        <f t="shared" si="0"/>
        <v>5838.9408745269511</v>
      </c>
      <c r="U7" s="7">
        <f t="shared" si="0"/>
        <v>5838.9408745269511</v>
      </c>
      <c r="V7" s="7">
        <f t="shared" si="0"/>
        <v>5838.9408745269511</v>
      </c>
      <c r="W7" s="7">
        <f t="shared" si="0"/>
        <v>5838.9408745269511</v>
      </c>
      <c r="X7" s="7">
        <f t="shared" si="0"/>
        <v>5838.9408745269511</v>
      </c>
      <c r="Y7" s="7">
        <f t="shared" si="0"/>
        <v>5838.9408745269511</v>
      </c>
      <c r="Z7" s="7">
        <f t="shared" si="0"/>
        <v>5838.9408745269511</v>
      </c>
      <c r="AA7" s="7">
        <f t="shared" si="0"/>
        <v>5838.9408745269511</v>
      </c>
      <c r="AB7" s="7">
        <f t="shared" si="0"/>
        <v>5838.9408745269511</v>
      </c>
      <c r="AC7" s="7">
        <f t="shared" si="0"/>
        <v>5838.9408745269511</v>
      </c>
      <c r="AD7" s="7">
        <f t="shared" si="0"/>
        <v>5838.9408745269511</v>
      </c>
      <c r="AE7" s="7">
        <f t="shared" si="0"/>
        <v>5838.9408745269511</v>
      </c>
      <c r="AF7" s="7">
        <f t="shared" si="0"/>
        <v>5838.9408745269511</v>
      </c>
      <c r="AG7" s="7">
        <f t="shared" si="0"/>
        <v>5838.9408745269511</v>
      </c>
      <c r="AH7" s="7">
        <f t="shared" si="0"/>
        <v>5838.9408745269511</v>
      </c>
      <c r="AI7" s="7">
        <f t="shared" si="0"/>
        <v>5838.9408745269511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14"/>
  <sheetViews>
    <sheetView workbookViewId="0">
      <selection activeCell="B5" sqref="B5"/>
    </sheetView>
  </sheetViews>
  <sheetFormatPr defaultColWidth="9.140625" defaultRowHeight="15"/>
  <cols>
    <col min="1" max="1" width="16.5703125" style="6" customWidth="1"/>
    <col min="2" max="2" width="9" style="6" customWidth="1"/>
    <col min="3" max="16384" width="9.140625" style="6"/>
  </cols>
  <sheetData>
    <row r="1" spans="1:35" ht="30">
      <c r="A1" s="37" t="s">
        <v>63</v>
      </c>
      <c r="B1" s="5">
        <v>2017</v>
      </c>
      <c r="C1" s="4">
        <v>2018</v>
      </c>
      <c r="D1" s="5">
        <v>2019</v>
      </c>
      <c r="E1" s="4">
        <v>2020</v>
      </c>
      <c r="F1" s="5">
        <v>2021</v>
      </c>
      <c r="G1" s="4">
        <v>2022</v>
      </c>
      <c r="H1" s="5">
        <v>2023</v>
      </c>
      <c r="I1" s="4">
        <v>2024</v>
      </c>
      <c r="J1" s="5">
        <v>2025</v>
      </c>
      <c r="K1" s="4">
        <v>2026</v>
      </c>
      <c r="L1" s="5">
        <v>2027</v>
      </c>
      <c r="M1" s="4">
        <v>2028</v>
      </c>
      <c r="N1" s="5">
        <v>2029</v>
      </c>
      <c r="O1" s="4">
        <v>2030</v>
      </c>
      <c r="P1" s="5">
        <v>2031</v>
      </c>
      <c r="Q1" s="4">
        <v>2032</v>
      </c>
      <c r="R1" s="5">
        <v>2033</v>
      </c>
      <c r="S1" s="4">
        <v>2034</v>
      </c>
      <c r="T1" s="5">
        <v>2035</v>
      </c>
      <c r="U1" s="4">
        <v>2036</v>
      </c>
      <c r="V1" s="5">
        <v>2037</v>
      </c>
      <c r="W1" s="4">
        <v>2038</v>
      </c>
      <c r="X1" s="5">
        <v>2039</v>
      </c>
      <c r="Y1" s="4">
        <v>2040</v>
      </c>
      <c r="Z1" s="5">
        <v>2041</v>
      </c>
      <c r="AA1" s="4">
        <v>2042</v>
      </c>
      <c r="AB1" s="5">
        <v>2043</v>
      </c>
      <c r="AC1" s="4">
        <v>2044</v>
      </c>
      <c r="AD1" s="5">
        <v>2045</v>
      </c>
      <c r="AE1" s="4">
        <v>2046</v>
      </c>
      <c r="AF1" s="5">
        <v>2047</v>
      </c>
      <c r="AG1" s="4">
        <v>2048</v>
      </c>
      <c r="AH1" s="5">
        <v>2049</v>
      </c>
      <c r="AI1" s="4">
        <v>2050</v>
      </c>
    </row>
    <row r="2" spans="1:35">
      <c r="A2" s="6" t="s">
        <v>5</v>
      </c>
      <c r="B2" s="39">
        <f>'2017 Calcs'!F33</f>
        <v>14071.046555519266</v>
      </c>
      <c r="C2" s="7">
        <f>B2</f>
        <v>14071.046555519266</v>
      </c>
      <c r="D2" s="7">
        <f t="shared" ref="D2:AI3" si="0">C2</f>
        <v>14071.046555519266</v>
      </c>
      <c r="E2" s="7">
        <f t="shared" si="0"/>
        <v>14071.046555519266</v>
      </c>
      <c r="F2" s="7">
        <f t="shared" si="0"/>
        <v>14071.046555519266</v>
      </c>
      <c r="G2" s="7">
        <f t="shared" si="0"/>
        <v>14071.046555519266</v>
      </c>
      <c r="H2" s="7">
        <f t="shared" si="0"/>
        <v>14071.046555519266</v>
      </c>
      <c r="I2" s="7">
        <f t="shared" si="0"/>
        <v>14071.046555519266</v>
      </c>
      <c r="J2" s="7">
        <f t="shared" si="0"/>
        <v>14071.046555519266</v>
      </c>
      <c r="K2" s="7">
        <f t="shared" si="0"/>
        <v>14071.046555519266</v>
      </c>
      <c r="L2" s="7">
        <f t="shared" si="0"/>
        <v>14071.046555519266</v>
      </c>
      <c r="M2" s="7">
        <f t="shared" si="0"/>
        <v>14071.046555519266</v>
      </c>
      <c r="N2" s="7">
        <f t="shared" si="0"/>
        <v>14071.046555519266</v>
      </c>
      <c r="O2" s="7">
        <f t="shared" si="0"/>
        <v>14071.046555519266</v>
      </c>
      <c r="P2" s="7">
        <f t="shared" si="0"/>
        <v>14071.046555519266</v>
      </c>
      <c r="Q2" s="7">
        <f t="shared" si="0"/>
        <v>14071.046555519266</v>
      </c>
      <c r="R2" s="7">
        <f t="shared" si="0"/>
        <v>14071.046555519266</v>
      </c>
      <c r="S2" s="7">
        <f t="shared" si="0"/>
        <v>14071.046555519266</v>
      </c>
      <c r="T2" s="7">
        <f t="shared" si="0"/>
        <v>14071.046555519266</v>
      </c>
      <c r="U2" s="7">
        <f t="shared" si="0"/>
        <v>14071.046555519266</v>
      </c>
      <c r="V2" s="7">
        <f t="shared" si="0"/>
        <v>14071.046555519266</v>
      </c>
      <c r="W2" s="7">
        <f t="shared" si="0"/>
        <v>14071.046555519266</v>
      </c>
      <c r="X2" s="7">
        <f t="shared" si="0"/>
        <v>14071.046555519266</v>
      </c>
      <c r="Y2" s="7">
        <f t="shared" si="0"/>
        <v>14071.046555519266</v>
      </c>
      <c r="Z2" s="7">
        <f t="shared" si="0"/>
        <v>14071.046555519266</v>
      </c>
      <c r="AA2" s="7">
        <f t="shared" si="0"/>
        <v>14071.046555519266</v>
      </c>
      <c r="AB2" s="7">
        <f t="shared" si="0"/>
        <v>14071.046555519266</v>
      </c>
      <c r="AC2" s="7">
        <f t="shared" si="0"/>
        <v>14071.046555519266</v>
      </c>
      <c r="AD2" s="7">
        <f t="shared" si="0"/>
        <v>14071.046555519266</v>
      </c>
      <c r="AE2" s="7">
        <f t="shared" si="0"/>
        <v>14071.046555519266</v>
      </c>
      <c r="AF2" s="7">
        <f t="shared" si="0"/>
        <v>14071.046555519266</v>
      </c>
      <c r="AG2" s="7">
        <f t="shared" si="0"/>
        <v>14071.046555519266</v>
      </c>
      <c r="AH2" s="7">
        <f t="shared" si="0"/>
        <v>14071.046555519266</v>
      </c>
      <c r="AI2" s="7">
        <f t="shared" si="0"/>
        <v>14071.046555519266</v>
      </c>
    </row>
    <row r="3" spans="1:35">
      <c r="A3" s="6" t="s">
        <v>6</v>
      </c>
      <c r="B3" s="39">
        <f>'2017 Calcs'!F34</f>
        <v>32178.161924421001</v>
      </c>
      <c r="C3" s="7">
        <f t="shared" ref="C3:R7" si="1">B3</f>
        <v>32178.161924421001</v>
      </c>
      <c r="D3" s="7">
        <f t="shared" si="1"/>
        <v>32178.161924421001</v>
      </c>
      <c r="E3" s="7">
        <f t="shared" si="1"/>
        <v>32178.161924421001</v>
      </c>
      <c r="F3" s="7">
        <f t="shared" si="1"/>
        <v>32178.161924421001</v>
      </c>
      <c r="G3" s="7">
        <f t="shared" si="1"/>
        <v>32178.161924421001</v>
      </c>
      <c r="H3" s="7">
        <f t="shared" si="1"/>
        <v>32178.161924421001</v>
      </c>
      <c r="I3" s="7">
        <f t="shared" si="1"/>
        <v>32178.161924421001</v>
      </c>
      <c r="J3" s="7">
        <f t="shared" si="1"/>
        <v>32178.161924421001</v>
      </c>
      <c r="K3" s="7">
        <f t="shared" si="1"/>
        <v>32178.161924421001</v>
      </c>
      <c r="L3" s="7">
        <f t="shared" si="1"/>
        <v>32178.161924421001</v>
      </c>
      <c r="M3" s="7">
        <f t="shared" si="1"/>
        <v>32178.161924421001</v>
      </c>
      <c r="N3" s="7">
        <f t="shared" si="1"/>
        <v>32178.161924421001</v>
      </c>
      <c r="O3" s="7">
        <f t="shared" si="1"/>
        <v>32178.161924421001</v>
      </c>
      <c r="P3" s="7">
        <f t="shared" si="1"/>
        <v>32178.161924421001</v>
      </c>
      <c r="Q3" s="7">
        <f t="shared" si="1"/>
        <v>32178.161924421001</v>
      </c>
      <c r="R3" s="7">
        <f t="shared" si="1"/>
        <v>32178.161924421001</v>
      </c>
      <c r="S3" s="7">
        <f t="shared" si="0"/>
        <v>32178.161924421001</v>
      </c>
      <c r="T3" s="7">
        <f t="shared" si="0"/>
        <v>32178.161924421001</v>
      </c>
      <c r="U3" s="7">
        <f t="shared" si="0"/>
        <v>32178.161924421001</v>
      </c>
      <c r="V3" s="7">
        <f t="shared" si="0"/>
        <v>32178.161924421001</v>
      </c>
      <c r="W3" s="7">
        <f t="shared" si="0"/>
        <v>32178.161924421001</v>
      </c>
      <c r="X3" s="7">
        <f t="shared" si="0"/>
        <v>32178.161924421001</v>
      </c>
      <c r="Y3" s="7">
        <f t="shared" si="0"/>
        <v>32178.161924421001</v>
      </c>
      <c r="Z3" s="7">
        <f t="shared" si="0"/>
        <v>32178.161924421001</v>
      </c>
      <c r="AA3" s="7">
        <f t="shared" si="0"/>
        <v>32178.161924421001</v>
      </c>
      <c r="AB3" s="7">
        <f t="shared" si="0"/>
        <v>32178.161924421001</v>
      </c>
      <c r="AC3" s="7">
        <f t="shared" si="0"/>
        <v>32178.161924421001</v>
      </c>
      <c r="AD3" s="7">
        <f t="shared" si="0"/>
        <v>32178.161924421001</v>
      </c>
      <c r="AE3" s="7">
        <f t="shared" si="0"/>
        <v>32178.161924421001</v>
      </c>
      <c r="AF3" s="7">
        <f t="shared" si="0"/>
        <v>32178.161924421001</v>
      </c>
      <c r="AG3" s="7">
        <f t="shared" si="0"/>
        <v>32178.161924421001</v>
      </c>
      <c r="AH3" s="7">
        <f t="shared" si="0"/>
        <v>32178.161924421001</v>
      </c>
      <c r="AI3" s="7">
        <f t="shared" si="0"/>
        <v>32178.161924421001</v>
      </c>
    </row>
    <row r="4" spans="1:35">
      <c r="A4" s="6" t="s">
        <v>7</v>
      </c>
      <c r="B4" s="39">
        <f>'2017 Calcs'!F35</f>
        <v>9555110.6732394397</v>
      </c>
      <c r="C4" s="7">
        <f t="shared" si="1"/>
        <v>9555110.6732394397</v>
      </c>
      <c r="D4" s="7">
        <f t="shared" ref="D4:AI6" si="2">$B4</f>
        <v>9555110.6732394397</v>
      </c>
      <c r="E4" s="7">
        <f t="shared" si="2"/>
        <v>9555110.6732394397</v>
      </c>
      <c r="F4" s="7">
        <f t="shared" si="2"/>
        <v>9555110.6732394397</v>
      </c>
      <c r="G4" s="7">
        <f t="shared" si="2"/>
        <v>9555110.6732394397</v>
      </c>
      <c r="H4" s="7">
        <f t="shared" si="2"/>
        <v>9555110.6732394397</v>
      </c>
      <c r="I4" s="7">
        <f t="shared" si="2"/>
        <v>9555110.6732394397</v>
      </c>
      <c r="J4" s="7">
        <f t="shared" si="2"/>
        <v>9555110.6732394397</v>
      </c>
      <c r="K4" s="7">
        <f t="shared" si="2"/>
        <v>9555110.6732394397</v>
      </c>
      <c r="L4" s="7">
        <f t="shared" si="2"/>
        <v>9555110.6732394397</v>
      </c>
      <c r="M4" s="7">
        <f t="shared" si="2"/>
        <v>9555110.6732394397</v>
      </c>
      <c r="N4" s="7">
        <f t="shared" si="2"/>
        <v>9555110.6732394397</v>
      </c>
      <c r="O4" s="7">
        <f t="shared" si="2"/>
        <v>9555110.6732394397</v>
      </c>
      <c r="P4" s="7">
        <f t="shared" si="2"/>
        <v>9555110.6732394397</v>
      </c>
      <c r="Q4" s="7">
        <f t="shared" si="2"/>
        <v>9555110.6732394397</v>
      </c>
      <c r="R4" s="7">
        <f t="shared" si="2"/>
        <v>9555110.6732394397</v>
      </c>
      <c r="S4" s="7">
        <f t="shared" si="2"/>
        <v>9555110.6732394397</v>
      </c>
      <c r="T4" s="7">
        <f t="shared" si="2"/>
        <v>9555110.6732394397</v>
      </c>
      <c r="U4" s="7">
        <f t="shared" si="2"/>
        <v>9555110.6732394397</v>
      </c>
      <c r="V4" s="7">
        <f t="shared" si="2"/>
        <v>9555110.6732394397</v>
      </c>
      <c r="W4" s="7">
        <f t="shared" si="2"/>
        <v>9555110.6732394397</v>
      </c>
      <c r="X4" s="7">
        <f t="shared" si="2"/>
        <v>9555110.6732394397</v>
      </c>
      <c r="Y4" s="7">
        <f t="shared" si="2"/>
        <v>9555110.6732394397</v>
      </c>
      <c r="Z4" s="7">
        <f t="shared" si="2"/>
        <v>9555110.6732394397</v>
      </c>
      <c r="AA4" s="7">
        <f t="shared" si="2"/>
        <v>9555110.6732394397</v>
      </c>
      <c r="AB4" s="7">
        <f t="shared" si="2"/>
        <v>9555110.6732394397</v>
      </c>
      <c r="AC4" s="7">
        <f t="shared" si="2"/>
        <v>9555110.6732394397</v>
      </c>
      <c r="AD4" s="7">
        <f t="shared" si="2"/>
        <v>9555110.6732394397</v>
      </c>
      <c r="AE4" s="7">
        <f t="shared" si="2"/>
        <v>9555110.6732394397</v>
      </c>
      <c r="AF4" s="7">
        <f t="shared" si="2"/>
        <v>9555110.6732394397</v>
      </c>
      <c r="AG4" s="7">
        <f t="shared" si="2"/>
        <v>9555110.6732394397</v>
      </c>
      <c r="AH4" s="7">
        <f t="shared" si="2"/>
        <v>9555110.6732394397</v>
      </c>
      <c r="AI4" s="7">
        <f t="shared" si="2"/>
        <v>9555110.6732394397</v>
      </c>
    </row>
    <row r="5" spans="1:35">
      <c r="A5" s="6" t="s">
        <v>8</v>
      </c>
      <c r="B5" s="39">
        <f>'2017 Calcs'!F36</f>
        <v>34635.669676759913</v>
      </c>
      <c r="C5" s="7">
        <f t="shared" si="1"/>
        <v>34635.669676759913</v>
      </c>
      <c r="D5" s="7">
        <f t="shared" si="1"/>
        <v>34635.669676759913</v>
      </c>
      <c r="E5" s="7">
        <f t="shared" si="1"/>
        <v>34635.669676759913</v>
      </c>
      <c r="F5" s="7">
        <f t="shared" si="1"/>
        <v>34635.669676759913</v>
      </c>
      <c r="G5" s="7">
        <f t="shared" si="1"/>
        <v>34635.669676759913</v>
      </c>
      <c r="H5" s="7">
        <f t="shared" si="1"/>
        <v>34635.669676759913</v>
      </c>
      <c r="I5" s="7">
        <f t="shared" si="1"/>
        <v>34635.669676759913</v>
      </c>
      <c r="J5" s="7">
        <f t="shared" si="1"/>
        <v>34635.669676759913</v>
      </c>
      <c r="K5" s="7">
        <f t="shared" si="1"/>
        <v>34635.669676759913</v>
      </c>
      <c r="L5" s="7">
        <f t="shared" si="1"/>
        <v>34635.669676759913</v>
      </c>
      <c r="M5" s="7">
        <f t="shared" si="1"/>
        <v>34635.669676759913</v>
      </c>
      <c r="N5" s="7">
        <f t="shared" si="1"/>
        <v>34635.669676759913</v>
      </c>
      <c r="O5" s="7">
        <f t="shared" si="1"/>
        <v>34635.669676759913</v>
      </c>
      <c r="P5" s="7">
        <f t="shared" si="1"/>
        <v>34635.669676759913</v>
      </c>
      <c r="Q5" s="7">
        <f t="shared" si="1"/>
        <v>34635.669676759913</v>
      </c>
      <c r="R5" s="7">
        <f t="shared" si="1"/>
        <v>34635.669676759913</v>
      </c>
      <c r="S5" s="7">
        <f t="shared" ref="S5:AI5" si="3">R5</f>
        <v>34635.669676759913</v>
      </c>
      <c r="T5" s="7">
        <f t="shared" si="3"/>
        <v>34635.669676759913</v>
      </c>
      <c r="U5" s="7">
        <f t="shared" si="3"/>
        <v>34635.669676759913</v>
      </c>
      <c r="V5" s="7">
        <f t="shared" si="3"/>
        <v>34635.669676759913</v>
      </c>
      <c r="W5" s="7">
        <f t="shared" si="3"/>
        <v>34635.669676759913</v>
      </c>
      <c r="X5" s="7">
        <f t="shared" si="3"/>
        <v>34635.669676759913</v>
      </c>
      <c r="Y5" s="7">
        <f t="shared" si="3"/>
        <v>34635.669676759913</v>
      </c>
      <c r="Z5" s="7">
        <f t="shared" si="3"/>
        <v>34635.669676759913</v>
      </c>
      <c r="AA5" s="7">
        <f t="shared" si="3"/>
        <v>34635.669676759913</v>
      </c>
      <c r="AB5" s="7">
        <f t="shared" si="3"/>
        <v>34635.669676759913</v>
      </c>
      <c r="AC5" s="7">
        <f t="shared" si="3"/>
        <v>34635.669676759913</v>
      </c>
      <c r="AD5" s="7">
        <f t="shared" si="3"/>
        <v>34635.669676759913</v>
      </c>
      <c r="AE5" s="7">
        <f t="shared" si="3"/>
        <v>34635.669676759913</v>
      </c>
      <c r="AF5" s="7">
        <f t="shared" si="3"/>
        <v>34635.669676759913</v>
      </c>
      <c r="AG5" s="7">
        <f t="shared" si="3"/>
        <v>34635.669676759913</v>
      </c>
      <c r="AH5" s="7">
        <f t="shared" si="3"/>
        <v>34635.669676759913</v>
      </c>
      <c r="AI5" s="7">
        <f t="shared" si="3"/>
        <v>34635.669676759913</v>
      </c>
    </row>
    <row r="6" spans="1:35">
      <c r="A6" s="6" t="s">
        <v>9</v>
      </c>
      <c r="B6" s="39">
        <f>'2017 Calcs'!F37</f>
        <v>154852.15329064976</v>
      </c>
      <c r="C6" s="7">
        <f t="shared" si="1"/>
        <v>154852.15329064976</v>
      </c>
      <c r="D6" s="7">
        <f t="shared" si="2"/>
        <v>154852.15329064976</v>
      </c>
      <c r="E6" s="7">
        <f t="shared" si="2"/>
        <v>154852.15329064976</v>
      </c>
      <c r="F6" s="7">
        <f t="shared" si="2"/>
        <v>154852.15329064976</v>
      </c>
      <c r="G6" s="7">
        <f t="shared" si="2"/>
        <v>154852.15329064976</v>
      </c>
      <c r="H6" s="7">
        <f t="shared" si="2"/>
        <v>154852.15329064976</v>
      </c>
      <c r="I6" s="7">
        <f t="shared" si="2"/>
        <v>154852.15329064976</v>
      </c>
      <c r="J6" s="7">
        <f t="shared" si="2"/>
        <v>154852.15329064976</v>
      </c>
      <c r="K6" s="7">
        <f t="shared" si="2"/>
        <v>154852.15329064976</v>
      </c>
      <c r="L6" s="7">
        <f t="shared" si="2"/>
        <v>154852.15329064976</v>
      </c>
      <c r="M6" s="7">
        <f t="shared" si="2"/>
        <v>154852.15329064976</v>
      </c>
      <c r="N6" s="7">
        <f t="shared" si="2"/>
        <v>154852.15329064976</v>
      </c>
      <c r="O6" s="7">
        <f t="shared" si="2"/>
        <v>154852.15329064976</v>
      </c>
      <c r="P6" s="7">
        <f t="shared" si="2"/>
        <v>154852.15329064976</v>
      </c>
      <c r="Q6" s="7">
        <f t="shared" si="2"/>
        <v>154852.15329064976</v>
      </c>
      <c r="R6" s="7">
        <f t="shared" si="2"/>
        <v>154852.15329064976</v>
      </c>
      <c r="S6" s="7">
        <f t="shared" si="2"/>
        <v>154852.15329064976</v>
      </c>
      <c r="T6" s="7">
        <f t="shared" si="2"/>
        <v>154852.15329064976</v>
      </c>
      <c r="U6" s="7">
        <f t="shared" si="2"/>
        <v>154852.15329064976</v>
      </c>
      <c r="V6" s="7">
        <f t="shared" si="2"/>
        <v>154852.15329064976</v>
      </c>
      <c r="W6" s="7">
        <f t="shared" si="2"/>
        <v>154852.15329064976</v>
      </c>
      <c r="X6" s="7">
        <f t="shared" si="2"/>
        <v>154852.15329064976</v>
      </c>
      <c r="Y6" s="7">
        <f t="shared" si="2"/>
        <v>154852.15329064976</v>
      </c>
      <c r="Z6" s="7">
        <f t="shared" si="2"/>
        <v>154852.15329064976</v>
      </c>
      <c r="AA6" s="7">
        <f t="shared" si="2"/>
        <v>154852.15329064976</v>
      </c>
      <c r="AB6" s="7">
        <f t="shared" si="2"/>
        <v>154852.15329064976</v>
      </c>
      <c r="AC6" s="7">
        <f t="shared" si="2"/>
        <v>154852.15329064976</v>
      </c>
      <c r="AD6" s="7">
        <f t="shared" si="2"/>
        <v>154852.15329064976</v>
      </c>
      <c r="AE6" s="7">
        <f t="shared" si="2"/>
        <v>154852.15329064976</v>
      </c>
      <c r="AF6" s="7">
        <f t="shared" si="2"/>
        <v>154852.15329064976</v>
      </c>
      <c r="AG6" s="7">
        <f t="shared" si="2"/>
        <v>154852.15329064976</v>
      </c>
      <c r="AH6" s="7">
        <f t="shared" si="2"/>
        <v>154852.15329064976</v>
      </c>
      <c r="AI6" s="7">
        <f t="shared" si="2"/>
        <v>154852.15329064976</v>
      </c>
    </row>
    <row r="7" spans="1:35">
      <c r="A7" s="6" t="s">
        <v>10</v>
      </c>
      <c r="B7" s="39">
        <f>'2017 Calcs'!F38</f>
        <v>17852.919603738384</v>
      </c>
      <c r="C7" s="7">
        <f t="shared" si="1"/>
        <v>17852.919603738384</v>
      </c>
      <c r="D7" s="7">
        <f t="shared" si="1"/>
        <v>17852.919603738384</v>
      </c>
      <c r="E7" s="7">
        <f t="shared" si="1"/>
        <v>17852.919603738384</v>
      </c>
      <c r="F7" s="7">
        <f t="shared" si="1"/>
        <v>17852.919603738384</v>
      </c>
      <c r="G7" s="7">
        <f t="shared" si="1"/>
        <v>17852.919603738384</v>
      </c>
      <c r="H7" s="7">
        <f t="shared" si="1"/>
        <v>17852.919603738384</v>
      </c>
      <c r="I7" s="7">
        <f t="shared" si="1"/>
        <v>17852.919603738384</v>
      </c>
      <c r="J7" s="7">
        <f t="shared" si="1"/>
        <v>17852.919603738384</v>
      </c>
      <c r="K7" s="7">
        <f t="shared" si="1"/>
        <v>17852.919603738384</v>
      </c>
      <c r="L7" s="7">
        <f t="shared" si="1"/>
        <v>17852.919603738384</v>
      </c>
      <c r="M7" s="7">
        <f t="shared" si="1"/>
        <v>17852.919603738384</v>
      </c>
      <c r="N7" s="7">
        <f t="shared" si="1"/>
        <v>17852.919603738384</v>
      </c>
      <c r="O7" s="7">
        <f t="shared" si="1"/>
        <v>17852.919603738384</v>
      </c>
      <c r="P7" s="7">
        <f t="shared" si="1"/>
        <v>17852.919603738384</v>
      </c>
      <c r="Q7" s="7">
        <f t="shared" si="1"/>
        <v>17852.919603738384</v>
      </c>
      <c r="R7" s="7">
        <f t="shared" si="1"/>
        <v>17852.919603738384</v>
      </c>
      <c r="S7" s="7">
        <f t="shared" ref="S7:AI7" si="4">R7</f>
        <v>17852.919603738384</v>
      </c>
      <c r="T7" s="7">
        <f t="shared" si="4"/>
        <v>17852.919603738384</v>
      </c>
      <c r="U7" s="7">
        <f t="shared" si="4"/>
        <v>17852.919603738384</v>
      </c>
      <c r="V7" s="7">
        <f t="shared" si="4"/>
        <v>17852.919603738384</v>
      </c>
      <c r="W7" s="7">
        <f t="shared" si="4"/>
        <v>17852.919603738384</v>
      </c>
      <c r="X7" s="7">
        <f t="shared" si="4"/>
        <v>17852.919603738384</v>
      </c>
      <c r="Y7" s="7">
        <f t="shared" si="4"/>
        <v>17852.919603738384</v>
      </c>
      <c r="Z7" s="7">
        <f t="shared" si="4"/>
        <v>17852.919603738384</v>
      </c>
      <c r="AA7" s="7">
        <f t="shared" si="4"/>
        <v>17852.919603738384</v>
      </c>
      <c r="AB7" s="7">
        <f t="shared" si="4"/>
        <v>17852.919603738384</v>
      </c>
      <c r="AC7" s="7">
        <f t="shared" si="4"/>
        <v>17852.919603738384</v>
      </c>
      <c r="AD7" s="7">
        <f t="shared" si="4"/>
        <v>17852.919603738384</v>
      </c>
      <c r="AE7" s="7">
        <f t="shared" si="4"/>
        <v>17852.919603738384</v>
      </c>
      <c r="AF7" s="7">
        <f t="shared" si="4"/>
        <v>17852.919603738384</v>
      </c>
      <c r="AG7" s="7">
        <f t="shared" si="4"/>
        <v>17852.919603738384</v>
      </c>
      <c r="AH7" s="7">
        <f t="shared" si="4"/>
        <v>17852.919603738384</v>
      </c>
      <c r="AI7" s="7">
        <f t="shared" si="4"/>
        <v>17852.919603738384</v>
      </c>
    </row>
    <row r="9" spans="1:35">
      <c r="B9" s="39"/>
    </row>
    <row r="10" spans="1:35">
      <c r="B10" s="39"/>
    </row>
    <row r="11" spans="1:35">
      <c r="B11" s="39"/>
      <c r="C11" s="7"/>
    </row>
    <row r="12" spans="1:35">
      <c r="B12" s="39"/>
    </row>
    <row r="13" spans="1:35">
      <c r="B13" s="39"/>
    </row>
    <row r="14" spans="1:35">
      <c r="B14" s="3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opLeftCell="B1" workbookViewId="0">
      <selection activeCell="J17" sqref="J17"/>
    </sheetView>
  </sheetViews>
  <sheetFormatPr defaultRowHeight="15"/>
  <cols>
    <col min="1" max="1" width="18.28515625" customWidth="1"/>
    <col min="2" max="2" width="25.140625" customWidth="1"/>
    <col min="7" max="7" width="11.42578125" bestFit="1" customWidth="1"/>
    <col min="9" max="9" width="26.85546875" customWidth="1"/>
    <col min="10" max="10" width="11.85546875" bestFit="1" customWidth="1"/>
    <col min="11" max="11" width="19.85546875" customWidth="1"/>
    <col min="12" max="12" width="18.85546875" customWidth="1"/>
    <col min="13" max="13" width="12" bestFit="1" customWidth="1"/>
  </cols>
  <sheetData>
    <row r="1" spans="1:16">
      <c r="B1" s="3" t="s">
        <v>57</v>
      </c>
      <c r="C1" s="3"/>
      <c r="D1" s="3"/>
      <c r="E1" s="3"/>
      <c r="F1" s="3"/>
      <c r="G1" s="3"/>
      <c r="I1" s="36" t="s">
        <v>73</v>
      </c>
      <c r="J1" s="42">
        <v>0.62137100000000001</v>
      </c>
      <c r="K1" s="36" t="s">
        <v>72</v>
      </c>
    </row>
    <row r="2" spans="1:16" ht="23.25">
      <c r="A2" s="23">
        <v>8</v>
      </c>
      <c r="B2" s="21" t="s">
        <v>11</v>
      </c>
      <c r="C2" s="20"/>
      <c r="D2" s="20"/>
      <c r="E2" s="20"/>
      <c r="F2" s="20"/>
      <c r="G2" s="20"/>
      <c r="P2" s="5"/>
    </row>
    <row r="3" spans="1:16">
      <c r="A3" s="25">
        <v>8.1</v>
      </c>
      <c r="B3" s="24"/>
      <c r="C3" s="17" t="s">
        <v>12</v>
      </c>
      <c r="D3" s="16"/>
      <c r="E3" s="18"/>
      <c r="F3" s="18"/>
      <c r="G3" s="16"/>
      <c r="I3" s="3" t="s">
        <v>1</v>
      </c>
      <c r="J3" s="9" t="s">
        <v>48</v>
      </c>
      <c r="K3" s="9" t="s">
        <v>49</v>
      </c>
      <c r="P3" s="6"/>
    </row>
    <row r="4" spans="1:16">
      <c r="A4" s="25"/>
      <c r="B4" s="24"/>
      <c r="C4" s="17"/>
      <c r="D4" s="16"/>
      <c r="E4" s="18"/>
      <c r="F4" s="18"/>
      <c r="G4" s="16" t="s">
        <v>48</v>
      </c>
      <c r="I4" t="s">
        <v>33</v>
      </c>
      <c r="J4" s="10">
        <f>G12</f>
        <v>13070.106382978724</v>
      </c>
      <c r="K4">
        <v>34292322</v>
      </c>
      <c r="P4" s="6"/>
    </row>
    <row r="5" spans="1:16">
      <c r="A5" s="25"/>
      <c r="B5" s="24"/>
      <c r="C5" s="11" t="s">
        <v>13</v>
      </c>
      <c r="D5" s="11" t="s">
        <v>14</v>
      </c>
      <c r="E5" s="11" t="s">
        <v>15</v>
      </c>
      <c r="F5" s="11" t="s">
        <v>16</v>
      </c>
      <c r="G5" s="19" t="s">
        <v>17</v>
      </c>
      <c r="I5" t="s">
        <v>41</v>
      </c>
      <c r="J5" s="10">
        <f>G27</f>
        <v>36976.086956521744</v>
      </c>
      <c r="K5">
        <v>2341375</v>
      </c>
      <c r="P5" s="6"/>
    </row>
    <row r="6" spans="1:16">
      <c r="A6" s="25"/>
      <c r="B6" s="24"/>
      <c r="C6" s="14" t="s">
        <v>18</v>
      </c>
      <c r="D6" s="15" t="s">
        <v>19</v>
      </c>
      <c r="E6" s="22" t="s">
        <v>20</v>
      </c>
      <c r="F6" s="22"/>
      <c r="G6" s="27">
        <v>96804.347826086974</v>
      </c>
      <c r="I6" t="s">
        <v>34</v>
      </c>
      <c r="J6" s="32">
        <f>(J4*K4+J5*K5)/SUM(K4:K5)</f>
        <v>14598.012923925964</v>
      </c>
      <c r="P6" s="6"/>
    </row>
    <row r="7" spans="1:16">
      <c r="A7" s="25"/>
      <c r="B7" s="24"/>
      <c r="C7" s="14"/>
      <c r="D7" s="15"/>
      <c r="E7" s="22" t="s">
        <v>21</v>
      </c>
      <c r="F7" s="22"/>
      <c r="G7" s="27">
        <v>96804.347826086974</v>
      </c>
      <c r="P7" s="6"/>
    </row>
    <row r="8" spans="1:16">
      <c r="A8" s="25"/>
      <c r="B8" s="24"/>
      <c r="C8" s="14"/>
      <c r="D8" s="15"/>
      <c r="E8" s="22" t="s">
        <v>22</v>
      </c>
      <c r="F8" s="22"/>
      <c r="G8" s="27">
        <v>96804.347826086974</v>
      </c>
      <c r="I8" s="9" t="s">
        <v>35</v>
      </c>
      <c r="J8" s="9" t="s">
        <v>48</v>
      </c>
      <c r="K8" s="9" t="s">
        <v>49</v>
      </c>
      <c r="P8" s="6"/>
    </row>
    <row r="9" spans="1:16">
      <c r="A9" s="25"/>
      <c r="B9" s="24"/>
      <c r="C9" s="14"/>
      <c r="D9" s="15"/>
      <c r="E9" s="22" t="s">
        <v>23</v>
      </c>
      <c r="F9" s="22"/>
      <c r="G9" s="27">
        <v>96804.347826086974</v>
      </c>
      <c r="I9" t="s">
        <v>36</v>
      </c>
      <c r="J9" s="10">
        <f>G6</f>
        <v>96804.347826086974</v>
      </c>
      <c r="K9">
        <v>1384740</v>
      </c>
    </row>
    <row r="10" spans="1:16">
      <c r="A10" s="25"/>
      <c r="B10" s="24"/>
      <c r="C10" s="14"/>
      <c r="D10" s="15" t="s">
        <v>24</v>
      </c>
      <c r="E10" s="22" t="s">
        <v>20</v>
      </c>
      <c r="F10" s="22"/>
      <c r="G10" s="27">
        <v>37452.173913043487</v>
      </c>
      <c r="I10" t="s">
        <v>50</v>
      </c>
      <c r="J10" s="10">
        <f>AVERAGE(G10:G11)</f>
        <v>37452.173913043487</v>
      </c>
      <c r="K10">
        <v>371927</v>
      </c>
    </row>
    <row r="11" spans="1:16">
      <c r="A11" s="25"/>
      <c r="B11" s="24"/>
      <c r="C11" s="14"/>
      <c r="D11" s="15"/>
      <c r="E11" s="22" t="s">
        <v>21</v>
      </c>
      <c r="F11" s="22"/>
      <c r="G11" s="27">
        <v>37452.173913043487</v>
      </c>
      <c r="I11" t="s">
        <v>51</v>
      </c>
      <c r="J11" s="32">
        <f>(J9*K9+J10*K10)/SUM(K9:K10)</f>
        <v>84238.120995983976</v>
      </c>
    </row>
    <row r="12" spans="1:16">
      <c r="A12" s="25"/>
      <c r="B12" s="24"/>
      <c r="C12" s="14"/>
      <c r="D12" s="15" t="s">
        <v>25</v>
      </c>
      <c r="E12" s="22" t="s">
        <v>26</v>
      </c>
      <c r="F12" s="22"/>
      <c r="G12" s="27">
        <v>13070.106382978724</v>
      </c>
    </row>
    <row r="13" spans="1:16">
      <c r="A13" s="25"/>
      <c r="B13" s="24"/>
      <c r="C13" s="14"/>
      <c r="D13" s="15"/>
      <c r="E13" s="22" t="s">
        <v>20</v>
      </c>
      <c r="F13" s="22"/>
      <c r="G13" s="27">
        <v>13070.106382978724</v>
      </c>
      <c r="I13" s="9" t="s">
        <v>37</v>
      </c>
      <c r="J13" s="9" t="s">
        <v>48</v>
      </c>
      <c r="K13" s="9" t="s">
        <v>68</v>
      </c>
      <c r="L13" s="9" t="s">
        <v>48</v>
      </c>
    </row>
    <row r="14" spans="1:16">
      <c r="A14" s="25"/>
      <c r="B14" s="24"/>
      <c r="C14" s="14"/>
      <c r="D14" s="15"/>
      <c r="E14" s="22" t="s">
        <v>21</v>
      </c>
      <c r="F14" s="22"/>
      <c r="G14" s="27">
        <v>13070.106382978724</v>
      </c>
      <c r="I14" t="s">
        <v>38</v>
      </c>
      <c r="J14" s="38">
        <f>G33</f>
        <v>166433802.816901</v>
      </c>
      <c r="K14" s="35">
        <v>180</v>
      </c>
      <c r="L14" s="33">
        <f>J14/K14</f>
        <v>924632.23787167226</v>
      </c>
    </row>
    <row r="15" spans="1:16">
      <c r="A15" s="25"/>
      <c r="B15" s="24"/>
      <c r="C15" s="14"/>
      <c r="D15" s="15"/>
      <c r="E15" s="22" t="s">
        <v>27</v>
      </c>
      <c r="F15" s="22"/>
      <c r="G15" s="27">
        <v>13070.106382978724</v>
      </c>
      <c r="K15" s="35"/>
      <c r="L15" s="35"/>
    </row>
    <row r="16" spans="1:16">
      <c r="A16" s="25"/>
      <c r="B16" s="24"/>
      <c r="C16" s="14"/>
      <c r="D16" s="15"/>
      <c r="E16" s="22" t="s">
        <v>22</v>
      </c>
      <c r="F16" s="22"/>
      <c r="G16" s="27">
        <v>13070.106382978724</v>
      </c>
      <c r="I16" s="9" t="s">
        <v>4</v>
      </c>
      <c r="J16" s="9" t="s">
        <v>48</v>
      </c>
      <c r="K16" s="9" t="s">
        <v>69</v>
      </c>
      <c r="L16" s="9" t="s">
        <v>48</v>
      </c>
    </row>
    <row r="17" spans="1:12">
      <c r="A17" s="25"/>
      <c r="B17" s="24"/>
      <c r="C17" s="14"/>
      <c r="D17" s="15"/>
      <c r="E17" s="22" t="s">
        <v>23</v>
      </c>
      <c r="F17" s="22"/>
      <c r="G17" s="27">
        <v>13070.106382978724</v>
      </c>
      <c r="I17" t="s">
        <v>39</v>
      </c>
      <c r="J17" s="38">
        <f>G31</f>
        <v>18922737.546333998</v>
      </c>
      <c r="K17" s="35">
        <v>500</v>
      </c>
      <c r="L17" s="41">
        <f>J17/K17</f>
        <v>37845.475092667999</v>
      </c>
    </row>
    <row r="18" spans="1:12">
      <c r="A18" s="25"/>
      <c r="B18" s="24"/>
      <c r="C18" s="14"/>
      <c r="D18" s="15" t="s">
        <v>28</v>
      </c>
      <c r="E18" s="22" t="s">
        <v>26</v>
      </c>
      <c r="F18" s="22"/>
      <c r="G18" s="27">
        <v>6823.9130434782646</v>
      </c>
    </row>
    <row r="19" spans="1:12">
      <c r="A19" s="25"/>
      <c r="B19" s="24"/>
      <c r="C19" s="14"/>
      <c r="D19" s="15"/>
      <c r="E19" s="22" t="s">
        <v>26</v>
      </c>
      <c r="F19" s="22"/>
      <c r="G19" s="27">
        <v>7061.9565217391282</v>
      </c>
      <c r="I19" s="3" t="s">
        <v>58</v>
      </c>
      <c r="J19" s="9"/>
      <c r="K19" s="35"/>
    </row>
    <row r="20" spans="1:12">
      <c r="A20" s="25"/>
      <c r="B20" s="24"/>
      <c r="C20" s="14"/>
      <c r="D20" s="15"/>
      <c r="E20" s="22" t="s">
        <v>26</v>
      </c>
      <c r="F20" s="22"/>
      <c r="G20" s="27">
        <v>1825</v>
      </c>
      <c r="I20" t="s">
        <v>59</v>
      </c>
      <c r="J20" s="40">
        <v>68275</v>
      </c>
      <c r="K20" s="35"/>
    </row>
    <row r="21" spans="1:12">
      <c r="A21" s="25"/>
      <c r="B21" s="24"/>
      <c r="C21" s="14"/>
      <c r="D21" s="15"/>
      <c r="E21" s="22" t="s">
        <v>22</v>
      </c>
      <c r="F21" s="22"/>
      <c r="G21" s="27">
        <v>2063.0434782608695</v>
      </c>
      <c r="I21" s="35"/>
      <c r="J21" s="31"/>
      <c r="K21" s="35"/>
    </row>
    <row r="22" spans="1:12">
      <c r="A22" s="25"/>
      <c r="B22" s="24"/>
      <c r="C22" s="14"/>
      <c r="D22" s="15" t="s">
        <v>29</v>
      </c>
      <c r="E22" s="22" t="s">
        <v>21</v>
      </c>
      <c r="F22" s="22"/>
      <c r="G22" s="27">
        <v>35405</v>
      </c>
      <c r="I22" s="9" t="s">
        <v>40</v>
      </c>
      <c r="J22" s="9"/>
    </row>
    <row r="23" spans="1:12">
      <c r="A23" s="25"/>
      <c r="B23" s="24"/>
      <c r="C23" s="14"/>
      <c r="D23" s="15"/>
      <c r="E23" s="22" t="s">
        <v>27</v>
      </c>
      <c r="F23" s="22"/>
      <c r="G23" s="27">
        <v>35405</v>
      </c>
      <c r="I23" t="s">
        <v>28</v>
      </c>
      <c r="J23" s="32">
        <f>AVERAGE(G18:G21)</f>
        <v>4443.478260869565</v>
      </c>
    </row>
    <row r="24" spans="1:12">
      <c r="A24" s="25"/>
      <c r="B24" s="24"/>
      <c r="C24" s="14"/>
      <c r="D24" s="15"/>
      <c r="E24" s="22" t="s">
        <v>26</v>
      </c>
      <c r="F24" s="22"/>
      <c r="G24" s="27">
        <v>35405</v>
      </c>
    </row>
    <row r="25" spans="1:12">
      <c r="A25" s="25"/>
      <c r="B25" s="24"/>
      <c r="C25" s="14"/>
      <c r="D25" s="15"/>
      <c r="E25" s="22" t="s">
        <v>20</v>
      </c>
      <c r="F25" s="22"/>
      <c r="G25" s="27">
        <v>35405</v>
      </c>
      <c r="I25" s="9" t="s">
        <v>61</v>
      </c>
      <c r="J25" s="9"/>
    </row>
    <row r="26" spans="1:12">
      <c r="A26" s="25"/>
      <c r="B26" s="24"/>
      <c r="C26" s="14"/>
      <c r="D26" s="15"/>
      <c r="E26" s="22" t="s">
        <v>22</v>
      </c>
      <c r="F26" s="22"/>
      <c r="G26" s="27">
        <v>35405</v>
      </c>
      <c r="I26" t="s">
        <v>29</v>
      </c>
      <c r="J26" s="32">
        <f>AVERAGE(G22:G26)</f>
        <v>35405</v>
      </c>
    </row>
    <row r="27" spans="1:12">
      <c r="A27" s="25"/>
      <c r="B27" s="24"/>
      <c r="C27" s="14"/>
      <c r="D27" s="15" t="s">
        <v>30</v>
      </c>
      <c r="E27" s="22" t="s">
        <v>21</v>
      </c>
      <c r="F27" s="22"/>
      <c r="G27" s="27">
        <v>36976.086956521744</v>
      </c>
    </row>
    <row r="28" spans="1:12">
      <c r="A28" s="25"/>
      <c r="B28" s="24"/>
      <c r="C28" s="14"/>
      <c r="D28" s="15"/>
      <c r="E28" s="22" t="s">
        <v>27</v>
      </c>
      <c r="F28" s="22"/>
      <c r="G28" s="28">
        <v>36976.086956521744</v>
      </c>
    </row>
    <row r="29" spans="1:12">
      <c r="A29" s="25"/>
      <c r="B29" s="24"/>
      <c r="C29" s="14"/>
      <c r="D29" s="15"/>
      <c r="E29" s="22" t="s">
        <v>20</v>
      </c>
      <c r="F29" s="22"/>
      <c r="G29" s="28">
        <v>36976.086956521744</v>
      </c>
    </row>
    <row r="30" spans="1:12">
      <c r="A30" s="25"/>
      <c r="B30" s="24"/>
      <c r="C30" s="14"/>
      <c r="D30" s="15"/>
      <c r="E30" s="22" t="s">
        <v>22</v>
      </c>
      <c r="F30" s="22"/>
      <c r="G30" s="28">
        <v>36976.086956521744</v>
      </c>
    </row>
    <row r="31" spans="1:12">
      <c r="A31" s="25"/>
      <c r="B31" s="24"/>
      <c r="C31" s="14" t="s">
        <v>31</v>
      </c>
      <c r="D31" s="15"/>
      <c r="E31" s="22" t="s">
        <v>20</v>
      </c>
      <c r="F31" s="22"/>
      <c r="G31" s="29">
        <v>18922737.546333998</v>
      </c>
      <c r="I31" s="10"/>
    </row>
    <row r="32" spans="1:12">
      <c r="A32" s="25"/>
      <c r="B32" s="24"/>
      <c r="C32" s="14"/>
      <c r="D32" s="15"/>
      <c r="E32" s="22" t="s">
        <v>22</v>
      </c>
      <c r="F32" s="22"/>
      <c r="G32" s="29">
        <v>18922737.546333965</v>
      </c>
    </row>
    <row r="33" spans="1:7">
      <c r="A33" s="25"/>
      <c r="B33" s="24"/>
      <c r="C33" s="12" t="s">
        <v>32</v>
      </c>
      <c r="D33" s="13"/>
      <c r="E33" s="13" t="s">
        <v>32</v>
      </c>
      <c r="F33" s="13"/>
      <c r="G33" s="26">
        <v>166433802.816901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F14" sqref="F14"/>
    </sheetView>
  </sheetViews>
  <sheetFormatPr defaultRowHeight="15"/>
  <cols>
    <col min="1" max="1" width="18.42578125" customWidth="1"/>
    <col min="5" max="5" width="13.28515625" customWidth="1"/>
  </cols>
  <sheetData>
    <row r="1" spans="1:5">
      <c r="A1" s="54" t="s">
        <v>56</v>
      </c>
      <c r="B1" s="55"/>
      <c r="C1" s="55"/>
      <c r="D1" s="55"/>
      <c r="E1" s="56"/>
    </row>
    <row r="2" spans="1:5">
      <c r="A2" s="57" t="s">
        <v>12</v>
      </c>
      <c r="B2" s="30"/>
      <c r="C2" s="30"/>
      <c r="D2" s="30"/>
      <c r="E2" s="58"/>
    </row>
    <row r="3" spans="1:5">
      <c r="A3" s="57"/>
      <c r="B3" s="30"/>
      <c r="C3" s="30"/>
      <c r="D3" s="30"/>
      <c r="E3" s="58" t="s">
        <v>48</v>
      </c>
    </row>
    <row r="4" spans="1:5">
      <c r="A4" s="59" t="s">
        <v>13</v>
      </c>
      <c r="B4" s="60" t="s">
        <v>14</v>
      </c>
      <c r="C4" s="60" t="s">
        <v>15</v>
      </c>
      <c r="D4" s="60"/>
      <c r="E4" s="61">
        <v>2017</v>
      </c>
    </row>
    <row r="5" spans="1:5">
      <c r="A5" s="57" t="s">
        <v>18</v>
      </c>
      <c r="B5" s="30" t="s">
        <v>42</v>
      </c>
      <c r="C5" s="30" t="s">
        <v>20</v>
      </c>
      <c r="D5" s="30"/>
      <c r="E5" s="62">
        <v>177835.39874212089</v>
      </c>
    </row>
    <row r="6" spans="1:5">
      <c r="A6" s="57"/>
      <c r="B6" s="30" t="s">
        <v>43</v>
      </c>
      <c r="C6" s="30" t="s">
        <v>20</v>
      </c>
      <c r="D6" s="30"/>
      <c r="E6" s="62">
        <v>60439.540957583478</v>
      </c>
    </row>
    <row r="7" spans="1:5">
      <c r="A7" s="57" t="s">
        <v>31</v>
      </c>
      <c r="B7" s="30"/>
      <c r="C7" s="30" t="s">
        <v>20</v>
      </c>
      <c r="D7" s="30"/>
      <c r="E7" s="62">
        <v>2789588.0428378619</v>
      </c>
    </row>
    <row r="8" spans="1:5">
      <c r="A8" s="57"/>
      <c r="B8" s="30"/>
      <c r="C8" s="30" t="s">
        <v>22</v>
      </c>
      <c r="D8" s="30"/>
      <c r="E8" s="62">
        <v>2789588.0428378619</v>
      </c>
    </row>
    <row r="9" spans="1:5">
      <c r="A9" s="63" t="s">
        <v>32</v>
      </c>
      <c r="B9" s="64"/>
      <c r="C9" s="64" t="s">
        <v>32</v>
      </c>
      <c r="D9" s="64"/>
      <c r="E9" s="65">
        <v>15377464.7887324</v>
      </c>
    </row>
    <row r="11" spans="1:5">
      <c r="A11" s="3" t="s">
        <v>64</v>
      </c>
      <c r="B11" s="9"/>
    </row>
    <row r="12" spans="1:5">
      <c r="A12" t="s">
        <v>155</v>
      </c>
      <c r="B12" s="40">
        <v>249210.460885123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F17B-3C7D-419F-AB0C-31159AAF62D5}">
  <dimension ref="A1:C7"/>
  <sheetViews>
    <sheetView workbookViewId="0">
      <selection activeCell="C7" sqref="C7"/>
    </sheetView>
  </sheetViews>
  <sheetFormatPr defaultRowHeight="15"/>
  <cols>
    <col min="1" max="1" width="12.42578125" customWidth="1"/>
    <col min="2" max="2" width="12.85546875" customWidth="1"/>
  </cols>
  <sheetData>
    <row r="1" spans="1:3" ht="45">
      <c r="B1" s="37" t="s">
        <v>70</v>
      </c>
      <c r="C1" s="37" t="s">
        <v>71</v>
      </c>
    </row>
    <row r="2" spans="1:3">
      <c r="A2" s="1" t="s">
        <v>5</v>
      </c>
      <c r="B2" s="53">
        <v>3.5</v>
      </c>
      <c r="C2" s="53">
        <v>1.7</v>
      </c>
    </row>
    <row r="3" spans="1:3">
      <c r="A3" s="1" t="s">
        <v>6</v>
      </c>
      <c r="B3" s="39">
        <v>45</v>
      </c>
      <c r="C3" s="53">
        <v>6.0999999999999979</v>
      </c>
    </row>
    <row r="4" spans="1:3">
      <c r="A4" s="1" t="s">
        <v>7</v>
      </c>
      <c r="B4" s="39">
        <v>180</v>
      </c>
      <c r="C4" s="39">
        <v>17.34</v>
      </c>
    </row>
    <row r="5" spans="1:3">
      <c r="A5" s="1" t="s">
        <v>8</v>
      </c>
      <c r="B5" s="39">
        <v>1000</v>
      </c>
      <c r="C5" s="39">
        <v>2830</v>
      </c>
    </row>
    <row r="6" spans="1:3">
      <c r="A6" s="1" t="s">
        <v>9</v>
      </c>
      <c r="B6" s="39">
        <v>756.78378378378375</v>
      </c>
      <c r="C6" s="39">
        <v>1974.4736422180429</v>
      </c>
    </row>
    <row r="7" spans="1:3">
      <c r="A7" s="1" t="s">
        <v>10</v>
      </c>
      <c r="B7" s="39">
        <v>2</v>
      </c>
      <c r="C7" s="52">
        <v>0.42499999999999999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6333-DA3D-4B0F-AB48-6783BD9FEA7D}">
  <dimension ref="A1:M111"/>
  <sheetViews>
    <sheetView workbookViewId="0">
      <pane ySplit="1" topLeftCell="A80" activePane="bottomLeft" state="frozen"/>
      <selection activeCell="D1" sqref="D1"/>
      <selection pane="bottomLeft" activeCell="F93" sqref="F93"/>
    </sheetView>
  </sheetViews>
  <sheetFormatPr defaultRowHeight="15"/>
  <cols>
    <col min="1" max="1" width="25.85546875" customWidth="1"/>
    <col min="5" max="5" width="22.140625" customWidth="1"/>
    <col min="6" max="13" width="19.7109375" customWidth="1"/>
  </cols>
  <sheetData>
    <row r="1" spans="1:13" ht="15.75">
      <c r="A1" s="43" t="s">
        <v>76</v>
      </c>
      <c r="B1" s="43" t="s">
        <v>77</v>
      </c>
      <c r="C1" s="43" t="s">
        <v>78</v>
      </c>
      <c r="D1" s="43" t="s">
        <v>79</v>
      </c>
      <c r="E1" s="43" t="s">
        <v>13</v>
      </c>
      <c r="F1" s="43" t="s">
        <v>80</v>
      </c>
      <c r="G1" s="43" t="s">
        <v>81</v>
      </c>
      <c r="H1" s="43" t="s">
        <v>82</v>
      </c>
      <c r="I1" s="43" t="s">
        <v>83</v>
      </c>
      <c r="J1" s="43" t="s">
        <v>84</v>
      </c>
      <c r="K1" s="43" t="s">
        <v>85</v>
      </c>
      <c r="L1" s="43" t="s">
        <v>86</v>
      </c>
      <c r="M1" s="43" t="s">
        <v>87</v>
      </c>
    </row>
    <row r="2" spans="1:13">
      <c r="A2" t="s">
        <v>88</v>
      </c>
      <c r="B2" t="s">
        <v>89</v>
      </c>
      <c r="C2" t="s">
        <v>90</v>
      </c>
      <c r="D2">
        <v>2000</v>
      </c>
      <c r="E2" t="s">
        <v>91</v>
      </c>
      <c r="F2">
        <v>14.66</v>
      </c>
      <c r="G2">
        <v>3.6308876909999999</v>
      </c>
      <c r="H2">
        <v>146.60794379999999</v>
      </c>
      <c r="I2">
        <v>0</v>
      </c>
      <c r="J2">
        <v>175.92953249999999</v>
      </c>
      <c r="K2">
        <v>121.377303099999</v>
      </c>
      <c r="L2">
        <v>8.686572323</v>
      </c>
      <c r="M2">
        <v>2.93215887399999</v>
      </c>
    </row>
    <row r="3" spans="1:13">
      <c r="A3" t="s">
        <v>88</v>
      </c>
      <c r="B3" t="s">
        <v>89</v>
      </c>
      <c r="C3" t="s">
        <v>90</v>
      </c>
      <c r="D3">
        <v>2005</v>
      </c>
      <c r="E3" t="s">
        <v>91</v>
      </c>
      <c r="F3">
        <v>21.19</v>
      </c>
      <c r="G3">
        <v>7.7105988459999999</v>
      </c>
      <c r="H3">
        <v>227.14593969999899</v>
      </c>
      <c r="I3">
        <v>0</v>
      </c>
      <c r="J3">
        <v>272.5751277</v>
      </c>
      <c r="K3">
        <v>177.5365084</v>
      </c>
      <c r="L3">
        <v>12.71138477</v>
      </c>
      <c r="M3">
        <v>4.1147018839999996</v>
      </c>
    </row>
    <row r="4" spans="1:13">
      <c r="A4" t="s">
        <v>88</v>
      </c>
      <c r="B4" t="s">
        <v>89</v>
      </c>
      <c r="C4" t="s">
        <v>90</v>
      </c>
      <c r="D4">
        <v>2010</v>
      </c>
      <c r="E4" t="s">
        <v>91</v>
      </c>
      <c r="F4">
        <v>35.54</v>
      </c>
      <c r="G4">
        <v>7.5990627999999996</v>
      </c>
      <c r="H4">
        <v>381.22589790000001</v>
      </c>
      <c r="I4">
        <v>0</v>
      </c>
      <c r="J4">
        <v>457.47107749999998</v>
      </c>
      <c r="K4">
        <v>291.17295610000002</v>
      </c>
      <c r="L4">
        <v>20.76695149</v>
      </c>
      <c r="M4">
        <v>4.0497331919999997</v>
      </c>
    </row>
    <row r="5" spans="1:13">
      <c r="A5" t="s">
        <v>88</v>
      </c>
      <c r="B5" t="s">
        <v>89</v>
      </c>
      <c r="C5" t="s">
        <v>90</v>
      </c>
      <c r="D5">
        <v>2015</v>
      </c>
      <c r="E5" t="s">
        <v>91</v>
      </c>
      <c r="F5">
        <v>58.63</v>
      </c>
      <c r="G5">
        <v>8.4238221670000009</v>
      </c>
      <c r="H5">
        <v>628.28258019999998</v>
      </c>
      <c r="I5">
        <v>0</v>
      </c>
      <c r="J5">
        <v>753.93909629999996</v>
      </c>
      <c r="K5">
        <v>475.56353660000002</v>
      </c>
      <c r="L5">
        <v>33.918001959999998</v>
      </c>
      <c r="M5">
        <v>4.1564240760000004</v>
      </c>
    </row>
    <row r="6" spans="1:13">
      <c r="A6" t="s">
        <v>88</v>
      </c>
      <c r="B6" t="s">
        <v>89</v>
      </c>
      <c r="C6" t="s">
        <v>90</v>
      </c>
      <c r="D6">
        <v>2020</v>
      </c>
      <c r="E6" t="s">
        <v>91</v>
      </c>
      <c r="F6">
        <v>77.417003739999998</v>
      </c>
      <c r="G6">
        <v>10.578842249999999</v>
      </c>
      <c r="H6">
        <v>829.60523389999901</v>
      </c>
      <c r="I6">
        <v>0</v>
      </c>
      <c r="J6">
        <v>995.52628070000003</v>
      </c>
      <c r="K6">
        <v>625.762138399999</v>
      </c>
      <c r="L6">
        <v>44.630422230000001</v>
      </c>
      <c r="M6">
        <v>4.3728414119999997</v>
      </c>
    </row>
    <row r="7" spans="1:13">
      <c r="A7" t="s">
        <v>88</v>
      </c>
      <c r="B7" t="s">
        <v>89</v>
      </c>
      <c r="C7" t="s">
        <v>90</v>
      </c>
      <c r="D7">
        <v>2025</v>
      </c>
      <c r="E7" t="s">
        <v>91</v>
      </c>
      <c r="F7">
        <v>92.961754470000002</v>
      </c>
      <c r="G7">
        <v>10.700262560000001</v>
      </c>
      <c r="H7">
        <v>996.18371070000001</v>
      </c>
      <c r="I7">
        <v>0</v>
      </c>
      <c r="J7">
        <v>1195.420453</v>
      </c>
      <c r="K7">
        <v>750.39973079999902</v>
      </c>
      <c r="L7">
        <v>53.519787749999999</v>
      </c>
      <c r="M7">
        <v>5.0043994779999998</v>
      </c>
    </row>
    <row r="8" spans="1:13">
      <c r="A8" t="s">
        <v>88</v>
      </c>
      <c r="B8" t="s">
        <v>89</v>
      </c>
      <c r="C8" t="s">
        <v>90</v>
      </c>
      <c r="D8">
        <v>2030</v>
      </c>
      <c r="E8" t="s">
        <v>91</v>
      </c>
      <c r="F8">
        <v>110.77134890000001</v>
      </c>
      <c r="G8">
        <v>12.520092030000001</v>
      </c>
      <c r="H8">
        <v>1187.0323880000001</v>
      </c>
      <c r="I8">
        <v>0</v>
      </c>
      <c r="J8">
        <v>1424.438866</v>
      </c>
      <c r="K8">
        <v>893.69780249999997</v>
      </c>
      <c r="L8">
        <v>63.740050459999999</v>
      </c>
      <c r="M8">
        <v>5.9363223879999998</v>
      </c>
    </row>
    <row r="9" spans="1:13">
      <c r="A9" t="s">
        <v>88</v>
      </c>
      <c r="B9" t="s">
        <v>89</v>
      </c>
      <c r="C9" t="s">
        <v>90</v>
      </c>
      <c r="D9">
        <v>2035</v>
      </c>
      <c r="E9" t="s">
        <v>91</v>
      </c>
      <c r="F9">
        <v>132.0049708</v>
      </c>
      <c r="G9">
        <v>14.67572827</v>
      </c>
      <c r="H9">
        <v>1414.5731479999999</v>
      </c>
      <c r="I9">
        <v>0</v>
      </c>
      <c r="J9">
        <v>1697.4877770000001</v>
      </c>
      <c r="K9">
        <v>1064.797178</v>
      </c>
      <c r="L9">
        <v>75.943149509999998</v>
      </c>
      <c r="M9">
        <v>7.0728917400000002</v>
      </c>
    </row>
    <row r="10" spans="1:13">
      <c r="A10" t="s">
        <v>88</v>
      </c>
      <c r="B10" t="s">
        <v>89</v>
      </c>
      <c r="C10" t="s">
        <v>90</v>
      </c>
      <c r="D10">
        <v>2040</v>
      </c>
      <c r="E10" t="s">
        <v>91</v>
      </c>
      <c r="F10">
        <v>157.32950289999999</v>
      </c>
      <c r="G10">
        <v>17.467169089999999</v>
      </c>
      <c r="H10">
        <v>1685.952346</v>
      </c>
      <c r="I10">
        <v>0</v>
      </c>
      <c r="J10">
        <v>2023.1428149999999</v>
      </c>
      <c r="K10">
        <v>1268.976089</v>
      </c>
      <c r="L10">
        <v>90.505537430000004</v>
      </c>
      <c r="M10">
        <v>8.4297619479999994</v>
      </c>
    </row>
    <row r="11" spans="1:13">
      <c r="A11" t="s">
        <v>88</v>
      </c>
      <c r="B11" t="s">
        <v>89</v>
      </c>
      <c r="C11" t="s">
        <v>90</v>
      </c>
      <c r="D11">
        <v>2045</v>
      </c>
      <c r="E11" t="s">
        <v>91</v>
      </c>
      <c r="F11">
        <v>187.53753610000001</v>
      </c>
      <c r="G11">
        <v>18.69536458</v>
      </c>
      <c r="H11">
        <v>2009.6634329999899</v>
      </c>
      <c r="I11">
        <v>0</v>
      </c>
      <c r="J11">
        <v>2411.5961199999902</v>
      </c>
      <c r="K11">
        <v>1512.5810220000001</v>
      </c>
      <c r="L11">
        <v>107.87985649999899</v>
      </c>
      <c r="M11">
        <v>10.04831716</v>
      </c>
    </row>
    <row r="12" spans="1:13">
      <c r="A12" t="s">
        <v>88</v>
      </c>
      <c r="B12" t="s">
        <v>89</v>
      </c>
      <c r="C12" t="s">
        <v>90</v>
      </c>
      <c r="D12">
        <v>2050</v>
      </c>
      <c r="E12" t="s">
        <v>91</v>
      </c>
      <c r="F12">
        <v>223.576167</v>
      </c>
      <c r="G12">
        <v>24.075230390000002</v>
      </c>
      <c r="H12">
        <v>2395.8555529999999</v>
      </c>
      <c r="I12">
        <v>0</v>
      </c>
      <c r="J12">
        <v>2875.026664</v>
      </c>
      <c r="K12">
        <v>1803.2295369999999</v>
      </c>
      <c r="L12">
        <v>128.60940389999999</v>
      </c>
      <c r="M12">
        <v>11.97927776</v>
      </c>
    </row>
    <row r="13" spans="1:13">
      <c r="A13" t="s">
        <v>88</v>
      </c>
      <c r="B13" t="s">
        <v>89</v>
      </c>
      <c r="C13" t="s">
        <v>90</v>
      </c>
      <c r="D13">
        <v>2000</v>
      </c>
      <c r="E13" t="s">
        <v>91</v>
      </c>
      <c r="F13">
        <v>2.7741431580000002</v>
      </c>
      <c r="G13">
        <v>0.13</v>
      </c>
      <c r="H13">
        <v>85.443426700000003</v>
      </c>
      <c r="I13">
        <v>0</v>
      </c>
      <c r="J13">
        <v>170.88685340000001</v>
      </c>
      <c r="K13">
        <v>100.2256797</v>
      </c>
      <c r="L13">
        <v>6.9501518239999998</v>
      </c>
      <c r="M13">
        <v>1.3047407769999999</v>
      </c>
    </row>
    <row r="14" spans="1:13">
      <c r="A14" t="s">
        <v>88</v>
      </c>
      <c r="B14" t="s">
        <v>89</v>
      </c>
      <c r="C14" t="s">
        <v>90</v>
      </c>
      <c r="D14">
        <v>2005</v>
      </c>
      <c r="E14" t="s">
        <v>91</v>
      </c>
      <c r="F14">
        <v>3.2010779299999998</v>
      </c>
      <c r="G14">
        <v>0.21</v>
      </c>
      <c r="H14">
        <v>99.873367470000005</v>
      </c>
      <c r="I14">
        <v>0</v>
      </c>
      <c r="J14">
        <v>199.74673490000001</v>
      </c>
      <c r="K14">
        <v>102.96303409999901</v>
      </c>
      <c r="L14">
        <v>7.3600014690000002</v>
      </c>
      <c r="M14">
        <v>4.0331736349999998</v>
      </c>
    </row>
    <row r="15" spans="1:13">
      <c r="A15" t="s">
        <v>88</v>
      </c>
      <c r="B15" t="s">
        <v>89</v>
      </c>
      <c r="C15" t="s">
        <v>90</v>
      </c>
      <c r="D15">
        <v>2010</v>
      </c>
      <c r="E15" t="s">
        <v>91</v>
      </c>
      <c r="F15">
        <v>4.1729157900000002</v>
      </c>
      <c r="G15">
        <v>0.39267956999999998</v>
      </c>
      <c r="H15">
        <v>131.92118170000001</v>
      </c>
      <c r="I15">
        <v>0</v>
      </c>
      <c r="J15">
        <v>263.84236329999999</v>
      </c>
      <c r="K15">
        <v>127.7279293</v>
      </c>
      <c r="L15">
        <v>9.2503352979999995</v>
      </c>
      <c r="M15">
        <v>5.1570523110000002</v>
      </c>
    </row>
    <row r="16" spans="1:13">
      <c r="A16" t="s">
        <v>88</v>
      </c>
      <c r="B16" t="s">
        <v>89</v>
      </c>
      <c r="C16" t="s">
        <v>90</v>
      </c>
      <c r="D16">
        <v>2015</v>
      </c>
      <c r="E16" t="s">
        <v>91</v>
      </c>
      <c r="F16">
        <v>5.2275293939999896</v>
      </c>
      <c r="G16">
        <v>0.52544163700000002</v>
      </c>
      <c r="H16">
        <v>165.18811169999901</v>
      </c>
      <c r="I16">
        <v>0</v>
      </c>
      <c r="J16">
        <v>330.37622339999899</v>
      </c>
      <c r="K16">
        <v>157.46491850000001</v>
      </c>
      <c r="L16">
        <v>11.451219419999999</v>
      </c>
      <c r="M16">
        <v>4.9330705439999996</v>
      </c>
    </row>
    <row r="17" spans="1:13">
      <c r="A17" t="s">
        <v>88</v>
      </c>
      <c r="B17" t="s">
        <v>89</v>
      </c>
      <c r="C17" t="s">
        <v>90</v>
      </c>
      <c r="D17">
        <v>2020</v>
      </c>
      <c r="E17" t="s">
        <v>91</v>
      </c>
      <c r="F17">
        <v>6.0449811779999996</v>
      </c>
      <c r="G17">
        <v>0.59805076299999904</v>
      </c>
      <c r="H17">
        <v>191.01930390000001</v>
      </c>
      <c r="I17">
        <v>0</v>
      </c>
      <c r="J17">
        <v>382.03860780000002</v>
      </c>
      <c r="K17">
        <v>183.31611669999899</v>
      </c>
      <c r="L17">
        <v>13.321589850000001</v>
      </c>
      <c r="M17">
        <v>4.5937218340000001</v>
      </c>
    </row>
    <row r="18" spans="1:13">
      <c r="A18" t="s">
        <v>88</v>
      </c>
      <c r="B18" t="s">
        <v>89</v>
      </c>
      <c r="C18" t="s">
        <v>90</v>
      </c>
      <c r="D18">
        <v>2025</v>
      </c>
      <c r="E18" t="s">
        <v>91</v>
      </c>
      <c r="F18">
        <v>6.9737381510000001</v>
      </c>
      <c r="G18">
        <v>0.75865614400000003</v>
      </c>
      <c r="H18">
        <v>220.36770139999999</v>
      </c>
      <c r="I18">
        <v>0</v>
      </c>
      <c r="J18">
        <v>440.73540279999997</v>
      </c>
      <c r="K18">
        <v>212.50169790000001</v>
      </c>
      <c r="L18">
        <v>15.434029969999999</v>
      </c>
      <c r="M18">
        <v>4.8448201180000003</v>
      </c>
    </row>
    <row r="19" spans="1:13">
      <c r="A19" t="s">
        <v>88</v>
      </c>
      <c r="B19" t="s">
        <v>89</v>
      </c>
      <c r="C19" t="s">
        <v>90</v>
      </c>
      <c r="D19">
        <v>2030</v>
      </c>
      <c r="E19" t="s">
        <v>91</v>
      </c>
      <c r="F19">
        <v>8.1152592099999996</v>
      </c>
      <c r="G19">
        <v>0.87268774299999996</v>
      </c>
      <c r="H19">
        <v>256.43937</v>
      </c>
      <c r="I19">
        <v>0</v>
      </c>
      <c r="J19">
        <v>512.87874009999996</v>
      </c>
      <c r="K19">
        <v>248.00830099999999</v>
      </c>
      <c r="L19">
        <v>18.006845269999999</v>
      </c>
      <c r="M19">
        <v>5.4628403270000003</v>
      </c>
    </row>
    <row r="20" spans="1:13">
      <c r="A20" t="s">
        <v>88</v>
      </c>
      <c r="B20" t="s">
        <v>89</v>
      </c>
      <c r="C20" t="s">
        <v>90</v>
      </c>
      <c r="D20">
        <v>2035</v>
      </c>
      <c r="E20" t="s">
        <v>91</v>
      </c>
      <c r="F20">
        <v>9.4856888230000003</v>
      </c>
      <c r="G20">
        <v>1.0202313409999999</v>
      </c>
      <c r="H20">
        <v>299.74446939999899</v>
      </c>
      <c r="I20">
        <v>0</v>
      </c>
      <c r="J20">
        <v>599.488938799999</v>
      </c>
      <c r="K20">
        <v>290.42533580000003</v>
      </c>
      <c r="L20">
        <v>21.081820019999999</v>
      </c>
      <c r="M20">
        <v>6.2941201579999904</v>
      </c>
    </row>
    <row r="21" spans="1:13">
      <c r="A21" t="s">
        <v>88</v>
      </c>
      <c r="B21" t="s">
        <v>89</v>
      </c>
      <c r="C21" t="s">
        <v>90</v>
      </c>
      <c r="D21">
        <v>2040</v>
      </c>
      <c r="E21" t="s">
        <v>91</v>
      </c>
      <c r="F21">
        <v>11.09402352</v>
      </c>
      <c r="G21">
        <v>1.1951305649999999</v>
      </c>
      <c r="H21">
        <v>350.56728670000001</v>
      </c>
      <c r="I21">
        <v>0</v>
      </c>
      <c r="J21">
        <v>701.13457349999999</v>
      </c>
      <c r="K21">
        <v>340.09593430000001</v>
      </c>
      <c r="L21">
        <v>24.683203049999999</v>
      </c>
      <c r="M21">
        <v>7.2951241500000004</v>
      </c>
    </row>
    <row r="22" spans="1:13">
      <c r="A22" t="s">
        <v>88</v>
      </c>
      <c r="B22" t="s">
        <v>89</v>
      </c>
      <c r="C22" t="s">
        <v>90</v>
      </c>
      <c r="D22">
        <v>2045</v>
      </c>
      <c r="E22" t="s">
        <v>91</v>
      </c>
      <c r="F22">
        <v>12.97744378</v>
      </c>
      <c r="G22">
        <v>1.2734466929999999</v>
      </c>
      <c r="H22">
        <v>410.0827122</v>
      </c>
      <c r="I22">
        <v>0</v>
      </c>
      <c r="J22">
        <v>820.16542440000001</v>
      </c>
      <c r="K22">
        <v>398.20968839999898</v>
      </c>
      <c r="L22">
        <v>28.896853109999999</v>
      </c>
      <c r="M22">
        <v>8.4770603159999993</v>
      </c>
    </row>
    <row r="23" spans="1:13">
      <c r="A23" t="s">
        <v>88</v>
      </c>
      <c r="B23" t="s">
        <v>89</v>
      </c>
      <c r="C23" t="s">
        <v>90</v>
      </c>
      <c r="D23">
        <v>2050</v>
      </c>
      <c r="E23" t="s">
        <v>91</v>
      </c>
      <c r="F23">
        <v>15.18316158</v>
      </c>
      <c r="G23">
        <v>1.597967704</v>
      </c>
      <c r="H23">
        <v>479.78262790000002</v>
      </c>
      <c r="I23">
        <v>0</v>
      </c>
      <c r="J23">
        <v>959.56525580000005</v>
      </c>
      <c r="K23">
        <v>466.25557750000002</v>
      </c>
      <c r="L23">
        <v>33.83041592</v>
      </c>
      <c r="M23">
        <v>9.8638428479999902</v>
      </c>
    </row>
    <row r="24" spans="1:13">
      <c r="A24" t="s">
        <v>88</v>
      </c>
      <c r="B24" t="s">
        <v>89</v>
      </c>
      <c r="C24" t="s">
        <v>90</v>
      </c>
      <c r="D24">
        <v>2000</v>
      </c>
      <c r="E24" t="s">
        <v>92</v>
      </c>
      <c r="F24">
        <v>0</v>
      </c>
      <c r="G24">
        <v>0</v>
      </c>
      <c r="H24">
        <v>0</v>
      </c>
      <c r="I24">
        <v>0</v>
      </c>
      <c r="J24">
        <v>44.98715936</v>
      </c>
      <c r="K24">
        <v>116.1155364</v>
      </c>
      <c r="L24">
        <v>8.4364761759999993</v>
      </c>
      <c r="M24">
        <v>0</v>
      </c>
    </row>
    <row r="25" spans="1:13">
      <c r="A25" t="s">
        <v>88</v>
      </c>
      <c r="B25" t="s">
        <v>89</v>
      </c>
      <c r="C25" t="s">
        <v>90</v>
      </c>
      <c r="D25">
        <v>2005</v>
      </c>
      <c r="E25" t="s">
        <v>92</v>
      </c>
      <c r="F25">
        <v>0</v>
      </c>
      <c r="G25">
        <v>0</v>
      </c>
      <c r="H25">
        <v>0</v>
      </c>
      <c r="I25">
        <v>0</v>
      </c>
      <c r="J25">
        <v>46.302</v>
      </c>
      <c r="K25">
        <v>104.19033359999899</v>
      </c>
      <c r="L25">
        <v>7.5700401020000001</v>
      </c>
      <c r="M25">
        <v>0</v>
      </c>
    </row>
    <row r="26" spans="1:13">
      <c r="A26" t="s">
        <v>88</v>
      </c>
      <c r="B26" t="s">
        <v>89</v>
      </c>
      <c r="C26" t="s">
        <v>90</v>
      </c>
      <c r="D26">
        <v>2010</v>
      </c>
      <c r="E26" t="s">
        <v>92</v>
      </c>
      <c r="F26">
        <v>0</v>
      </c>
      <c r="G26">
        <v>0</v>
      </c>
      <c r="H26">
        <v>0</v>
      </c>
      <c r="I26">
        <v>0</v>
      </c>
      <c r="J26">
        <v>179.22139989999999</v>
      </c>
      <c r="K26">
        <v>403.29008329999999</v>
      </c>
      <c r="L26">
        <v>29.301394850000001</v>
      </c>
      <c r="M26">
        <v>0</v>
      </c>
    </row>
    <row r="27" spans="1:13">
      <c r="A27" t="s">
        <v>88</v>
      </c>
      <c r="B27" t="s">
        <v>89</v>
      </c>
      <c r="C27" t="s">
        <v>90</v>
      </c>
      <c r="D27">
        <v>2015</v>
      </c>
      <c r="E27" t="s">
        <v>92</v>
      </c>
      <c r="F27">
        <v>0</v>
      </c>
      <c r="G27">
        <v>0</v>
      </c>
      <c r="H27">
        <v>0</v>
      </c>
      <c r="I27">
        <v>0</v>
      </c>
      <c r="J27">
        <v>252.6677497</v>
      </c>
      <c r="K27">
        <v>563.21988220000003</v>
      </c>
      <c r="L27">
        <v>40.921234699999999</v>
      </c>
      <c r="M27">
        <v>0</v>
      </c>
    </row>
    <row r="28" spans="1:13">
      <c r="A28" t="s">
        <v>88</v>
      </c>
      <c r="B28" t="s">
        <v>89</v>
      </c>
      <c r="C28" t="s">
        <v>90</v>
      </c>
      <c r="D28">
        <v>2020</v>
      </c>
      <c r="E28" t="s">
        <v>92</v>
      </c>
      <c r="F28">
        <v>0</v>
      </c>
      <c r="G28">
        <v>0</v>
      </c>
      <c r="H28">
        <v>0</v>
      </c>
      <c r="I28">
        <v>0</v>
      </c>
      <c r="J28">
        <v>333.79315680000002</v>
      </c>
      <c r="K28">
        <v>733.12343959999998</v>
      </c>
      <c r="L28">
        <v>53.265726739999998</v>
      </c>
      <c r="M28">
        <v>0</v>
      </c>
    </row>
    <row r="29" spans="1:13">
      <c r="A29" t="s">
        <v>88</v>
      </c>
      <c r="B29" t="s">
        <v>89</v>
      </c>
      <c r="C29" t="s">
        <v>90</v>
      </c>
      <c r="D29">
        <v>2025</v>
      </c>
      <c r="E29" t="s">
        <v>92</v>
      </c>
      <c r="F29">
        <v>0</v>
      </c>
      <c r="G29">
        <v>0</v>
      </c>
      <c r="H29">
        <v>0</v>
      </c>
      <c r="I29">
        <v>0</v>
      </c>
      <c r="J29">
        <v>451.51415819999897</v>
      </c>
      <c r="K29">
        <v>981.2630987</v>
      </c>
      <c r="L29">
        <v>71.294531390000003</v>
      </c>
      <c r="M29">
        <v>0</v>
      </c>
    </row>
    <row r="30" spans="1:13">
      <c r="A30" t="s">
        <v>88</v>
      </c>
      <c r="B30" t="s">
        <v>89</v>
      </c>
      <c r="C30" t="s">
        <v>90</v>
      </c>
      <c r="D30">
        <v>2030</v>
      </c>
      <c r="E30" t="s">
        <v>92</v>
      </c>
      <c r="F30">
        <v>0</v>
      </c>
      <c r="G30">
        <v>0</v>
      </c>
      <c r="H30">
        <v>0</v>
      </c>
      <c r="I30">
        <v>0</v>
      </c>
      <c r="J30">
        <v>641.85229800000002</v>
      </c>
      <c r="K30">
        <v>1040.769863</v>
      </c>
      <c r="L30">
        <v>75.61804755</v>
      </c>
      <c r="M30">
        <v>0</v>
      </c>
    </row>
    <row r="31" spans="1:13">
      <c r="A31" t="s">
        <v>88</v>
      </c>
      <c r="B31" t="s">
        <v>89</v>
      </c>
      <c r="C31" t="s">
        <v>90</v>
      </c>
      <c r="D31">
        <v>2035</v>
      </c>
      <c r="E31" t="s">
        <v>92</v>
      </c>
      <c r="F31">
        <v>0</v>
      </c>
      <c r="G31">
        <v>0</v>
      </c>
      <c r="H31">
        <v>0</v>
      </c>
      <c r="I31">
        <v>0</v>
      </c>
      <c r="J31">
        <v>883.28251899999998</v>
      </c>
      <c r="K31">
        <v>1000.4295</v>
      </c>
      <c r="L31">
        <v>72.687083099999995</v>
      </c>
      <c r="M31">
        <v>0</v>
      </c>
    </row>
    <row r="32" spans="1:13">
      <c r="A32" t="s">
        <v>88</v>
      </c>
      <c r="B32" t="s">
        <v>89</v>
      </c>
      <c r="C32" t="s">
        <v>90</v>
      </c>
      <c r="D32">
        <v>2040</v>
      </c>
      <c r="E32" t="s">
        <v>92</v>
      </c>
      <c r="F32">
        <v>0</v>
      </c>
      <c r="G32">
        <v>0</v>
      </c>
      <c r="H32">
        <v>0</v>
      </c>
      <c r="I32">
        <v>0</v>
      </c>
      <c r="J32">
        <v>1307.3072789999901</v>
      </c>
      <c r="K32">
        <v>1215.864859</v>
      </c>
      <c r="L32">
        <v>88.33972808</v>
      </c>
      <c r="M32">
        <v>0</v>
      </c>
    </row>
    <row r="33" spans="1:13">
      <c r="A33" t="s">
        <v>88</v>
      </c>
      <c r="B33" t="s">
        <v>89</v>
      </c>
      <c r="C33" t="s">
        <v>90</v>
      </c>
      <c r="D33">
        <v>2045</v>
      </c>
      <c r="E33" t="s">
        <v>92</v>
      </c>
      <c r="F33">
        <v>0</v>
      </c>
      <c r="G33">
        <v>0</v>
      </c>
      <c r="H33">
        <v>0</v>
      </c>
      <c r="I33">
        <v>0</v>
      </c>
      <c r="J33">
        <v>1848.9086070000001</v>
      </c>
      <c r="K33">
        <v>1522.8226749999999</v>
      </c>
      <c r="L33">
        <v>110.6420176</v>
      </c>
      <c r="M33">
        <v>0</v>
      </c>
    </row>
    <row r="34" spans="1:13">
      <c r="A34" t="s">
        <v>88</v>
      </c>
      <c r="B34" t="s">
        <v>89</v>
      </c>
      <c r="C34" t="s">
        <v>90</v>
      </c>
      <c r="D34">
        <v>2050</v>
      </c>
      <c r="E34" t="s">
        <v>92</v>
      </c>
      <c r="F34">
        <v>0</v>
      </c>
      <c r="G34">
        <v>0</v>
      </c>
      <c r="H34">
        <v>0</v>
      </c>
      <c r="I34">
        <v>0</v>
      </c>
      <c r="J34">
        <v>2495.4554659999999</v>
      </c>
      <c r="K34">
        <v>1898.4139889999999</v>
      </c>
      <c r="L34">
        <v>137.93093400000001</v>
      </c>
      <c r="M34">
        <v>0</v>
      </c>
    </row>
    <row r="35" spans="1:13">
      <c r="A35" t="s">
        <v>88</v>
      </c>
      <c r="B35" t="s">
        <v>89</v>
      </c>
      <c r="C35" t="s">
        <v>90</v>
      </c>
      <c r="D35">
        <v>2000</v>
      </c>
      <c r="E35" t="s">
        <v>36</v>
      </c>
      <c r="F35">
        <v>0.46353259299999999</v>
      </c>
      <c r="G35">
        <v>2.9352668999999901E-2</v>
      </c>
      <c r="H35">
        <v>38.506861440000002</v>
      </c>
      <c r="I35">
        <v>0</v>
      </c>
      <c r="J35">
        <v>1299.6065739999999</v>
      </c>
      <c r="K35">
        <v>346.62343839999897</v>
      </c>
      <c r="L35">
        <v>25.627719939999999</v>
      </c>
      <c r="M35">
        <v>28.816812809999998</v>
      </c>
    </row>
    <row r="36" spans="1:13">
      <c r="A36" t="s">
        <v>88</v>
      </c>
      <c r="B36" t="s">
        <v>89</v>
      </c>
      <c r="C36" t="s">
        <v>90</v>
      </c>
      <c r="D36">
        <v>2005</v>
      </c>
      <c r="E36" t="s">
        <v>36</v>
      </c>
      <c r="F36">
        <v>0.54755970399999998</v>
      </c>
      <c r="G36">
        <v>5.4676334E-2</v>
      </c>
      <c r="H36">
        <v>46.779250279999999</v>
      </c>
      <c r="I36">
        <v>0</v>
      </c>
      <c r="J36">
        <v>1578.7996969999999</v>
      </c>
      <c r="K36">
        <v>367.19763619999998</v>
      </c>
      <c r="L36">
        <v>27.159049939999999</v>
      </c>
      <c r="M36">
        <v>20.124615970000001</v>
      </c>
    </row>
    <row r="37" spans="1:13">
      <c r="A37" t="s">
        <v>88</v>
      </c>
      <c r="B37" t="s">
        <v>89</v>
      </c>
      <c r="C37" t="s">
        <v>90</v>
      </c>
      <c r="D37">
        <v>2010</v>
      </c>
      <c r="E37" t="s">
        <v>36</v>
      </c>
      <c r="F37">
        <v>0.72484911500000004</v>
      </c>
      <c r="G37">
        <v>7.5393630000000003E-2</v>
      </c>
      <c r="H37">
        <v>64.504538370000006</v>
      </c>
      <c r="I37">
        <v>0</v>
      </c>
      <c r="J37">
        <v>2177.02817</v>
      </c>
      <c r="K37">
        <v>478.92835070000001</v>
      </c>
      <c r="L37">
        <v>35.376365399999997</v>
      </c>
      <c r="M37">
        <v>17.22598533</v>
      </c>
    </row>
    <row r="38" spans="1:13">
      <c r="A38" t="s">
        <v>88</v>
      </c>
      <c r="B38" t="s">
        <v>89</v>
      </c>
      <c r="C38" t="s">
        <v>90</v>
      </c>
      <c r="D38">
        <v>2015</v>
      </c>
      <c r="E38" t="s">
        <v>36</v>
      </c>
      <c r="F38">
        <v>1.008264534</v>
      </c>
      <c r="G38">
        <v>0.102956084</v>
      </c>
      <c r="H38">
        <v>91.614994299999907</v>
      </c>
      <c r="I38">
        <v>0</v>
      </c>
      <c r="J38">
        <v>3092.0060579999999</v>
      </c>
      <c r="K38">
        <v>674.97274149999998</v>
      </c>
      <c r="L38">
        <v>49.32539809</v>
      </c>
      <c r="M38">
        <v>18.076274980000001</v>
      </c>
    </row>
    <row r="39" spans="1:13">
      <c r="A39" t="s">
        <v>88</v>
      </c>
      <c r="B39" t="s">
        <v>89</v>
      </c>
      <c r="C39" t="s">
        <v>90</v>
      </c>
      <c r="D39">
        <v>2020</v>
      </c>
      <c r="E39" t="s">
        <v>36</v>
      </c>
      <c r="F39">
        <v>1.3241832709999899</v>
      </c>
      <c r="G39">
        <v>0.13058388099999901</v>
      </c>
      <c r="H39">
        <v>120.32064879999901</v>
      </c>
      <c r="I39">
        <v>0</v>
      </c>
      <c r="J39">
        <v>4060.8218969999998</v>
      </c>
      <c r="K39">
        <v>894.64972239999997</v>
      </c>
      <c r="L39">
        <v>64.50877045</v>
      </c>
      <c r="M39">
        <v>19.699943409999999</v>
      </c>
    </row>
    <row r="40" spans="1:13">
      <c r="A40" t="s">
        <v>88</v>
      </c>
      <c r="B40" t="s">
        <v>89</v>
      </c>
      <c r="C40" t="s">
        <v>90</v>
      </c>
      <c r="D40">
        <v>2025</v>
      </c>
      <c r="E40" t="s">
        <v>36</v>
      </c>
      <c r="F40">
        <v>1.734411897</v>
      </c>
      <c r="G40">
        <v>0.162849455</v>
      </c>
      <c r="H40">
        <v>157.5956813</v>
      </c>
      <c r="I40">
        <v>0</v>
      </c>
      <c r="J40">
        <v>5318.8542420000003</v>
      </c>
      <c r="K40">
        <v>1174.1250580000001</v>
      </c>
      <c r="L40">
        <v>84.306121439999998</v>
      </c>
      <c r="M40">
        <v>24.27934539</v>
      </c>
    </row>
    <row r="41" spans="1:13">
      <c r="A41" t="s">
        <v>88</v>
      </c>
      <c r="B41" t="s">
        <v>89</v>
      </c>
      <c r="C41" t="s">
        <v>90</v>
      </c>
      <c r="D41">
        <v>2030</v>
      </c>
      <c r="E41" t="s">
        <v>36</v>
      </c>
      <c r="F41">
        <v>2.2123788929999999</v>
      </c>
      <c r="G41">
        <v>0.19591199300000001</v>
      </c>
      <c r="H41">
        <v>201.02569599999899</v>
      </c>
      <c r="I41">
        <v>0</v>
      </c>
      <c r="J41">
        <v>6784.6172409999999</v>
      </c>
      <c r="K41">
        <v>1497.3626279999901</v>
      </c>
      <c r="L41">
        <v>107.41906179999999</v>
      </c>
      <c r="M41">
        <v>30.500725939999999</v>
      </c>
    </row>
    <row r="42" spans="1:13">
      <c r="A42" t="s">
        <v>88</v>
      </c>
      <c r="B42" t="s">
        <v>89</v>
      </c>
      <c r="C42" t="s">
        <v>90</v>
      </c>
      <c r="D42">
        <v>2035</v>
      </c>
      <c r="E42" t="s">
        <v>36</v>
      </c>
      <c r="F42">
        <v>2.728291322</v>
      </c>
      <c r="G42">
        <v>0.23331697000000001</v>
      </c>
      <c r="H42">
        <v>247.90358639999999</v>
      </c>
      <c r="I42">
        <v>0</v>
      </c>
      <c r="J42">
        <v>8366.7460389999997</v>
      </c>
      <c r="K42">
        <v>1846.067391</v>
      </c>
      <c r="L42">
        <v>132.40581829999999</v>
      </c>
      <c r="M42">
        <v>37.454076720000003</v>
      </c>
    </row>
    <row r="43" spans="1:13">
      <c r="A43" t="s">
        <v>88</v>
      </c>
      <c r="B43" t="s">
        <v>89</v>
      </c>
      <c r="C43" t="s">
        <v>90</v>
      </c>
      <c r="D43">
        <v>2040</v>
      </c>
      <c r="E43" t="s">
        <v>36</v>
      </c>
      <c r="F43">
        <v>3.2907836779999999</v>
      </c>
      <c r="G43">
        <v>0.27421117299999997</v>
      </c>
      <c r="H43">
        <v>299.013917399999</v>
      </c>
      <c r="I43">
        <v>0</v>
      </c>
      <c r="J43">
        <v>10091.719709999999</v>
      </c>
      <c r="K43">
        <v>2226.2872429999902</v>
      </c>
      <c r="L43">
        <v>159.67194079999999</v>
      </c>
      <c r="M43">
        <v>45.126945460000002</v>
      </c>
    </row>
    <row r="44" spans="1:13">
      <c r="A44" t="s">
        <v>88</v>
      </c>
      <c r="B44" t="s">
        <v>89</v>
      </c>
      <c r="C44" t="s">
        <v>90</v>
      </c>
      <c r="D44">
        <v>2045</v>
      </c>
      <c r="E44" t="s">
        <v>36</v>
      </c>
      <c r="F44">
        <v>3.9253880350000001</v>
      </c>
      <c r="G44">
        <v>0.29212489199999903</v>
      </c>
      <c r="H44">
        <v>356.67663639999898</v>
      </c>
      <c r="I44">
        <v>0</v>
      </c>
      <c r="J44">
        <v>12037.83648</v>
      </c>
      <c r="K44">
        <v>2655.2781019999902</v>
      </c>
      <c r="L44">
        <v>190.4461068</v>
      </c>
      <c r="M44">
        <v>53.835752290000002</v>
      </c>
    </row>
    <row r="45" spans="1:13">
      <c r="A45" t="s">
        <v>88</v>
      </c>
      <c r="B45" t="s">
        <v>89</v>
      </c>
      <c r="C45" t="s">
        <v>90</v>
      </c>
      <c r="D45">
        <v>2050</v>
      </c>
      <c r="E45" t="s">
        <v>36</v>
      </c>
      <c r="F45">
        <v>4.6472575279999999</v>
      </c>
      <c r="G45">
        <v>0.36532095799999997</v>
      </c>
      <c r="H45">
        <v>422.26861869999999</v>
      </c>
      <c r="I45">
        <v>0</v>
      </c>
      <c r="J45">
        <v>14251.56588</v>
      </c>
      <c r="K45">
        <v>3143.5135149999901</v>
      </c>
      <c r="L45">
        <v>225.46228809999999</v>
      </c>
      <c r="M45">
        <v>63.732642740000003</v>
      </c>
    </row>
    <row r="46" spans="1:13">
      <c r="A46" t="s">
        <v>88</v>
      </c>
      <c r="B46" t="s">
        <v>89</v>
      </c>
      <c r="C46" t="s">
        <v>90</v>
      </c>
      <c r="D46">
        <v>2000</v>
      </c>
      <c r="E46" t="s">
        <v>93</v>
      </c>
      <c r="F46">
        <v>0</v>
      </c>
      <c r="G46">
        <v>0</v>
      </c>
      <c r="H46">
        <v>0</v>
      </c>
      <c r="I46">
        <v>305</v>
      </c>
      <c r="J46">
        <v>0</v>
      </c>
      <c r="K46">
        <v>38</v>
      </c>
      <c r="L46">
        <v>2.8142800000000001</v>
      </c>
      <c r="M46">
        <v>1.6881373040000001</v>
      </c>
    </row>
    <row r="47" spans="1:13">
      <c r="A47" t="s">
        <v>88</v>
      </c>
      <c r="B47" t="s">
        <v>89</v>
      </c>
      <c r="C47" t="s">
        <v>90</v>
      </c>
      <c r="D47">
        <v>2005</v>
      </c>
      <c r="E47" t="s">
        <v>93</v>
      </c>
      <c r="F47">
        <v>0</v>
      </c>
      <c r="G47">
        <v>0</v>
      </c>
      <c r="H47">
        <v>0</v>
      </c>
      <c r="I47">
        <v>407</v>
      </c>
      <c r="J47">
        <v>0</v>
      </c>
      <c r="K47">
        <v>45</v>
      </c>
      <c r="L47">
        <v>3.3327</v>
      </c>
      <c r="M47">
        <v>1.9991099649999999</v>
      </c>
    </row>
    <row r="48" spans="1:13">
      <c r="A48" t="s">
        <v>88</v>
      </c>
      <c r="B48" t="s">
        <v>89</v>
      </c>
      <c r="C48" t="s">
        <v>90</v>
      </c>
      <c r="D48">
        <v>2010</v>
      </c>
      <c r="E48" t="s">
        <v>93</v>
      </c>
      <c r="F48">
        <v>0</v>
      </c>
      <c r="G48">
        <v>0</v>
      </c>
      <c r="H48">
        <v>0</v>
      </c>
      <c r="I48">
        <v>601</v>
      </c>
      <c r="J48">
        <v>0</v>
      </c>
      <c r="K48">
        <v>58</v>
      </c>
      <c r="L48">
        <v>4.2954800000000004</v>
      </c>
      <c r="M48">
        <v>2.5766306219999899</v>
      </c>
    </row>
    <row r="49" spans="1:13">
      <c r="A49" t="s">
        <v>88</v>
      </c>
      <c r="B49" t="s">
        <v>89</v>
      </c>
      <c r="C49" t="s">
        <v>90</v>
      </c>
      <c r="D49">
        <v>2015</v>
      </c>
      <c r="E49" t="s">
        <v>93</v>
      </c>
      <c r="F49">
        <v>0</v>
      </c>
      <c r="G49">
        <v>0</v>
      </c>
      <c r="H49">
        <v>0</v>
      </c>
      <c r="I49">
        <v>761</v>
      </c>
      <c r="J49">
        <v>0</v>
      </c>
      <c r="K49">
        <v>73.44093178</v>
      </c>
      <c r="L49">
        <v>5.4390354079999996</v>
      </c>
      <c r="M49">
        <v>3.2625888569999999</v>
      </c>
    </row>
    <row r="50" spans="1:13">
      <c r="A50" t="s">
        <v>88</v>
      </c>
      <c r="B50" t="s">
        <v>89</v>
      </c>
      <c r="C50" t="s">
        <v>90</v>
      </c>
      <c r="D50">
        <v>2020</v>
      </c>
      <c r="E50" t="s">
        <v>93</v>
      </c>
      <c r="F50">
        <v>0</v>
      </c>
      <c r="G50">
        <v>0</v>
      </c>
      <c r="H50">
        <v>0</v>
      </c>
      <c r="I50">
        <v>997</v>
      </c>
      <c r="J50">
        <v>0</v>
      </c>
      <c r="K50">
        <v>96.216306160000002</v>
      </c>
      <c r="L50">
        <v>7.1257796339999997</v>
      </c>
      <c r="M50">
        <v>4.2743772550000001</v>
      </c>
    </row>
    <row r="51" spans="1:13">
      <c r="A51" t="s">
        <v>88</v>
      </c>
      <c r="B51" t="s">
        <v>89</v>
      </c>
      <c r="C51" t="s">
        <v>90</v>
      </c>
      <c r="D51">
        <v>2025</v>
      </c>
      <c r="E51" t="s">
        <v>93</v>
      </c>
      <c r="F51">
        <v>0</v>
      </c>
      <c r="G51">
        <v>0</v>
      </c>
      <c r="H51">
        <v>0</v>
      </c>
      <c r="I51">
        <v>1295</v>
      </c>
      <c r="J51">
        <v>0</v>
      </c>
      <c r="K51">
        <v>124.9750416</v>
      </c>
      <c r="L51">
        <v>9.2556515810000004</v>
      </c>
      <c r="M51">
        <v>5.5519744679999903</v>
      </c>
    </row>
    <row r="52" spans="1:13">
      <c r="A52" t="s">
        <v>88</v>
      </c>
      <c r="B52" t="s">
        <v>89</v>
      </c>
      <c r="C52" t="s">
        <v>90</v>
      </c>
      <c r="D52">
        <v>2030</v>
      </c>
      <c r="E52" t="s">
        <v>93</v>
      </c>
      <c r="F52">
        <v>0</v>
      </c>
      <c r="G52">
        <v>0</v>
      </c>
      <c r="H52">
        <v>0</v>
      </c>
      <c r="I52">
        <v>1641</v>
      </c>
      <c r="J52">
        <v>0</v>
      </c>
      <c r="K52">
        <v>158.36605659999901</v>
      </c>
      <c r="L52">
        <v>11.72859015</v>
      </c>
      <c r="M52">
        <v>7.0353591519999998</v>
      </c>
    </row>
    <row r="53" spans="1:13">
      <c r="A53" t="s">
        <v>88</v>
      </c>
      <c r="B53" t="s">
        <v>89</v>
      </c>
      <c r="C53" t="s">
        <v>90</v>
      </c>
      <c r="D53">
        <v>2035</v>
      </c>
      <c r="E53" t="s">
        <v>93</v>
      </c>
      <c r="F53">
        <v>0</v>
      </c>
      <c r="G53">
        <v>0</v>
      </c>
      <c r="H53">
        <v>0</v>
      </c>
      <c r="I53">
        <v>2016</v>
      </c>
      <c r="J53">
        <v>0</v>
      </c>
      <c r="K53">
        <v>194.55574039999999</v>
      </c>
      <c r="L53">
        <v>14.40879814</v>
      </c>
      <c r="M53">
        <v>8.6430737670000006</v>
      </c>
    </row>
    <row r="54" spans="1:13">
      <c r="A54" t="s">
        <v>88</v>
      </c>
      <c r="B54" t="s">
        <v>89</v>
      </c>
      <c r="C54" t="s">
        <v>90</v>
      </c>
      <c r="D54">
        <v>2040</v>
      </c>
      <c r="E54" t="s">
        <v>93</v>
      </c>
      <c r="F54">
        <v>0</v>
      </c>
      <c r="G54">
        <v>0</v>
      </c>
      <c r="H54">
        <v>0</v>
      </c>
      <c r="I54">
        <v>2396</v>
      </c>
      <c r="J54">
        <v>0</v>
      </c>
      <c r="K54">
        <v>231.22795339999999</v>
      </c>
      <c r="L54">
        <v>17.124742229999999</v>
      </c>
      <c r="M54">
        <v>10.27222458</v>
      </c>
    </row>
    <row r="55" spans="1:13">
      <c r="A55" t="s">
        <v>88</v>
      </c>
      <c r="B55" t="s">
        <v>89</v>
      </c>
      <c r="C55" t="s">
        <v>90</v>
      </c>
      <c r="D55">
        <v>2045</v>
      </c>
      <c r="E55" t="s">
        <v>93</v>
      </c>
      <c r="F55">
        <v>0</v>
      </c>
      <c r="G55">
        <v>0</v>
      </c>
      <c r="H55">
        <v>0</v>
      </c>
      <c r="I55">
        <v>2757</v>
      </c>
      <c r="J55">
        <v>0</v>
      </c>
      <c r="K55">
        <v>266.06655569999998</v>
      </c>
      <c r="L55">
        <v>19.704889120000001</v>
      </c>
      <c r="M55">
        <v>11.81991784</v>
      </c>
    </row>
    <row r="56" spans="1:13">
      <c r="A56" t="s">
        <v>88</v>
      </c>
      <c r="B56" t="s">
        <v>89</v>
      </c>
      <c r="C56" t="s">
        <v>90</v>
      </c>
      <c r="D56">
        <v>2050</v>
      </c>
      <c r="E56" t="s">
        <v>93</v>
      </c>
      <c r="F56">
        <v>0</v>
      </c>
      <c r="G56">
        <v>0</v>
      </c>
      <c r="H56">
        <v>0</v>
      </c>
      <c r="I56">
        <v>3080</v>
      </c>
      <c r="J56">
        <v>0</v>
      </c>
      <c r="K56">
        <v>297.2379368</v>
      </c>
      <c r="L56">
        <v>22.0134416</v>
      </c>
      <c r="M56">
        <v>13.204696029999999</v>
      </c>
    </row>
    <row r="57" spans="1:13">
      <c r="A57" t="s">
        <v>88</v>
      </c>
      <c r="B57" t="s">
        <v>89</v>
      </c>
      <c r="C57" t="s">
        <v>90</v>
      </c>
      <c r="D57">
        <v>2000</v>
      </c>
      <c r="E57" t="s">
        <v>94</v>
      </c>
      <c r="F57">
        <v>1.006751392</v>
      </c>
      <c r="G57">
        <v>6.3751374999999999E-2</v>
      </c>
      <c r="H57">
        <v>34.120396069999998</v>
      </c>
      <c r="I57">
        <v>238.8427725</v>
      </c>
      <c r="J57">
        <v>0</v>
      </c>
      <c r="K57">
        <v>656.328609999999</v>
      </c>
      <c r="L57">
        <v>48.607696859999997</v>
      </c>
      <c r="M57">
        <v>22.629234239999999</v>
      </c>
    </row>
    <row r="58" spans="1:13">
      <c r="A58" t="s">
        <v>88</v>
      </c>
      <c r="B58" t="s">
        <v>89</v>
      </c>
      <c r="C58" t="s">
        <v>90</v>
      </c>
      <c r="D58">
        <v>2005</v>
      </c>
      <c r="E58" t="s">
        <v>94</v>
      </c>
      <c r="F58">
        <v>1.36913708</v>
      </c>
      <c r="G58">
        <v>0.10484031199999901</v>
      </c>
      <c r="H58">
        <v>49.353254</v>
      </c>
      <c r="I58">
        <v>380.02005580000002</v>
      </c>
      <c r="J58">
        <v>0</v>
      </c>
      <c r="K58">
        <v>949.34280000000001</v>
      </c>
      <c r="L58">
        <v>70.308327770000005</v>
      </c>
      <c r="M58">
        <v>15.933182070000001</v>
      </c>
    </row>
    <row r="59" spans="1:13">
      <c r="A59" t="s">
        <v>88</v>
      </c>
      <c r="B59" t="s">
        <v>89</v>
      </c>
      <c r="C59" t="s">
        <v>90</v>
      </c>
      <c r="D59">
        <v>2010</v>
      </c>
      <c r="E59" t="s">
        <v>94</v>
      </c>
      <c r="F59">
        <v>2.013138535</v>
      </c>
      <c r="G59">
        <v>0.18284465499999999</v>
      </c>
      <c r="H59">
        <v>76.909223139999995</v>
      </c>
      <c r="I59">
        <v>646.03747439999995</v>
      </c>
      <c r="J59">
        <v>0</v>
      </c>
      <c r="K59">
        <v>1479.4002699999901</v>
      </c>
      <c r="L59">
        <v>109.564384</v>
      </c>
      <c r="M59">
        <v>16.74043155</v>
      </c>
    </row>
    <row r="60" spans="1:13">
      <c r="A60" t="s">
        <v>88</v>
      </c>
      <c r="B60" t="s">
        <v>89</v>
      </c>
      <c r="C60" t="s">
        <v>90</v>
      </c>
      <c r="D60">
        <v>2015</v>
      </c>
      <c r="E60" t="s">
        <v>94</v>
      </c>
      <c r="F60">
        <v>2.5524292929999999</v>
      </c>
      <c r="G60">
        <v>0.23917951500000001</v>
      </c>
      <c r="H60">
        <v>92.543236980000003</v>
      </c>
      <c r="I60">
        <v>842.14345649999996</v>
      </c>
      <c r="J60">
        <v>0</v>
      </c>
      <c r="K60">
        <v>1780.1309699999999</v>
      </c>
      <c r="L60">
        <v>131.8364996</v>
      </c>
      <c r="M60">
        <v>16.383288830000001</v>
      </c>
    </row>
    <row r="61" spans="1:13">
      <c r="A61" t="s">
        <v>88</v>
      </c>
      <c r="B61" t="s">
        <v>89</v>
      </c>
      <c r="C61" t="s">
        <v>90</v>
      </c>
      <c r="D61">
        <v>2020</v>
      </c>
      <c r="E61" t="s">
        <v>94</v>
      </c>
      <c r="F61">
        <v>3.2239494289999899</v>
      </c>
      <c r="G61">
        <v>0.29682217699999902</v>
      </c>
      <c r="H61">
        <v>116.89049199999999</v>
      </c>
      <c r="I61">
        <v>1145.526822</v>
      </c>
      <c r="J61">
        <v>0</v>
      </c>
      <c r="K61">
        <v>2248.46668</v>
      </c>
      <c r="L61">
        <v>166.52144229999999</v>
      </c>
      <c r="M61">
        <v>18.92521297</v>
      </c>
    </row>
    <row r="62" spans="1:13">
      <c r="A62" t="s">
        <v>88</v>
      </c>
      <c r="B62" t="s">
        <v>89</v>
      </c>
      <c r="C62" t="s">
        <v>90</v>
      </c>
      <c r="D62">
        <v>2025</v>
      </c>
      <c r="E62" t="s">
        <v>94</v>
      </c>
      <c r="F62">
        <v>4.1145298939999897</v>
      </c>
      <c r="G62">
        <v>0.38827845700000002</v>
      </c>
      <c r="H62">
        <v>149.18020100000001</v>
      </c>
      <c r="I62">
        <v>1566.39211</v>
      </c>
      <c r="J62">
        <v>0</v>
      </c>
      <c r="K62">
        <v>2869.5808000000002</v>
      </c>
      <c r="L62">
        <v>212.521154</v>
      </c>
      <c r="M62">
        <v>23.421778270000001</v>
      </c>
    </row>
    <row r="63" spans="1:13">
      <c r="A63" t="s">
        <v>88</v>
      </c>
      <c r="B63" t="s">
        <v>89</v>
      </c>
      <c r="C63" t="s">
        <v>90</v>
      </c>
      <c r="D63">
        <v>2030</v>
      </c>
      <c r="E63" t="s">
        <v>94</v>
      </c>
      <c r="F63">
        <v>5.2927403589999997</v>
      </c>
      <c r="G63">
        <v>0.48836824699999998</v>
      </c>
      <c r="H63">
        <v>191.89848929999999</v>
      </c>
      <c r="I63">
        <v>2149.2630800000002</v>
      </c>
      <c r="J63">
        <v>0</v>
      </c>
      <c r="K63">
        <v>3691.2955999999999</v>
      </c>
      <c r="L63">
        <v>273.3773521</v>
      </c>
      <c r="M63">
        <v>29.850073170000002</v>
      </c>
    </row>
    <row r="64" spans="1:13">
      <c r="A64" t="s">
        <v>88</v>
      </c>
      <c r="B64" t="s">
        <v>89</v>
      </c>
      <c r="C64" t="s">
        <v>90</v>
      </c>
      <c r="D64">
        <v>2035</v>
      </c>
      <c r="E64" t="s">
        <v>94</v>
      </c>
      <c r="F64">
        <v>6.7316817589999998</v>
      </c>
      <c r="G64">
        <v>0.60278540299999905</v>
      </c>
      <c r="H64">
        <v>244.0700794</v>
      </c>
      <c r="I64">
        <v>2904.4339449999902</v>
      </c>
      <c r="J64">
        <v>0</v>
      </c>
      <c r="K64">
        <v>4694.8509799999902</v>
      </c>
      <c r="L64">
        <v>347.70066359999998</v>
      </c>
      <c r="M64">
        <v>37.86250166</v>
      </c>
    </row>
    <row r="65" spans="1:13">
      <c r="A65" t="s">
        <v>88</v>
      </c>
      <c r="B65" t="s">
        <v>89</v>
      </c>
      <c r="C65" t="s">
        <v>90</v>
      </c>
      <c r="D65">
        <v>2040</v>
      </c>
      <c r="E65" t="s">
        <v>94</v>
      </c>
      <c r="F65">
        <v>8.381879541</v>
      </c>
      <c r="G65">
        <v>0.72912022399999998</v>
      </c>
      <c r="H65">
        <v>303.90117629999997</v>
      </c>
      <c r="I65">
        <v>3829.154822</v>
      </c>
      <c r="J65">
        <v>0</v>
      </c>
      <c r="K65">
        <v>5845.7420899999997</v>
      </c>
      <c r="L65">
        <v>432.93565919999998</v>
      </c>
      <c r="M65">
        <v>47.102827599999998</v>
      </c>
    </row>
    <row r="66" spans="1:13">
      <c r="A66" t="s">
        <v>88</v>
      </c>
      <c r="B66" t="s">
        <v>89</v>
      </c>
      <c r="C66" t="s">
        <v>90</v>
      </c>
      <c r="D66">
        <v>2045</v>
      </c>
      <c r="E66" t="s">
        <v>94</v>
      </c>
      <c r="F66">
        <v>10.252261389999999</v>
      </c>
      <c r="G66">
        <v>0.78881757799999996</v>
      </c>
      <c r="H66">
        <v>371.71547029999999</v>
      </c>
      <c r="I66">
        <v>4943.8157549999996</v>
      </c>
      <c r="J66">
        <v>0</v>
      </c>
      <c r="K66">
        <v>7150.1953299999996</v>
      </c>
      <c r="L66">
        <v>529.54346610000005</v>
      </c>
      <c r="M66">
        <v>57.601141490000003</v>
      </c>
    </row>
    <row r="67" spans="1:13">
      <c r="A67" t="s">
        <v>88</v>
      </c>
      <c r="B67" t="s">
        <v>89</v>
      </c>
      <c r="C67" t="s">
        <v>90</v>
      </c>
      <c r="D67">
        <v>2050</v>
      </c>
      <c r="E67" t="s">
        <v>94</v>
      </c>
      <c r="F67">
        <v>12.36187915</v>
      </c>
      <c r="G67">
        <v>1.003926189</v>
      </c>
      <c r="H67">
        <v>448.20372289999898</v>
      </c>
      <c r="I67">
        <v>6274.8521209999999</v>
      </c>
      <c r="J67">
        <v>0</v>
      </c>
      <c r="K67">
        <v>8621.4979500000009</v>
      </c>
      <c r="L67">
        <v>638.50813819999996</v>
      </c>
      <c r="M67">
        <v>69.452001730000006</v>
      </c>
    </row>
    <row r="68" spans="1:13">
      <c r="A68" t="s">
        <v>88</v>
      </c>
      <c r="B68" t="s">
        <v>89</v>
      </c>
      <c r="C68" t="s">
        <v>90</v>
      </c>
      <c r="D68">
        <v>2000</v>
      </c>
      <c r="E68" t="s">
        <v>95</v>
      </c>
      <c r="F68">
        <v>5.3049163089999896</v>
      </c>
      <c r="G68">
        <v>0.68</v>
      </c>
      <c r="H68">
        <v>51.891771599999998</v>
      </c>
      <c r="I68">
        <v>0</v>
      </c>
      <c r="J68">
        <v>127.8761514</v>
      </c>
      <c r="K68">
        <v>152.08483849999999</v>
      </c>
      <c r="L68">
        <v>10.904286730000001</v>
      </c>
      <c r="M68">
        <v>2.8802826929999998</v>
      </c>
    </row>
    <row r="69" spans="1:13">
      <c r="A69" t="s">
        <v>88</v>
      </c>
      <c r="B69" t="s">
        <v>89</v>
      </c>
      <c r="C69" t="s">
        <v>90</v>
      </c>
      <c r="D69">
        <v>2005</v>
      </c>
      <c r="E69" t="s">
        <v>95</v>
      </c>
      <c r="F69">
        <v>8.4761909719999995</v>
      </c>
      <c r="G69">
        <v>1.86</v>
      </c>
      <c r="H69">
        <v>93.609722660000003</v>
      </c>
      <c r="I69">
        <v>0</v>
      </c>
      <c r="J69">
        <v>228.04349449999901</v>
      </c>
      <c r="K69">
        <v>256.4941695</v>
      </c>
      <c r="L69">
        <v>18.39809129</v>
      </c>
      <c r="M69">
        <v>2.1489262760000001</v>
      </c>
    </row>
    <row r="70" spans="1:13">
      <c r="A70" t="s">
        <v>88</v>
      </c>
      <c r="B70" t="s">
        <v>89</v>
      </c>
      <c r="C70" t="s">
        <v>90</v>
      </c>
      <c r="D70">
        <v>2010</v>
      </c>
      <c r="E70" t="s">
        <v>95</v>
      </c>
      <c r="F70">
        <v>15.154358070000001</v>
      </c>
      <c r="G70">
        <v>2.1696708869999899</v>
      </c>
      <c r="H70">
        <v>174.19181709999901</v>
      </c>
      <c r="I70">
        <v>0</v>
      </c>
      <c r="J70">
        <v>402.8432153</v>
      </c>
      <c r="K70">
        <v>458.83999119999902</v>
      </c>
      <c r="L70">
        <v>32.912614130000001</v>
      </c>
      <c r="M70">
        <v>4.0013479460000001</v>
      </c>
    </row>
    <row r="71" spans="1:13">
      <c r="A71" t="s">
        <v>88</v>
      </c>
      <c r="B71" t="s">
        <v>89</v>
      </c>
      <c r="C71" t="s">
        <v>90</v>
      </c>
      <c r="D71">
        <v>2015</v>
      </c>
      <c r="E71" t="s">
        <v>95</v>
      </c>
      <c r="F71">
        <v>24.904684929999998</v>
      </c>
      <c r="G71">
        <v>3.1268783819999899</v>
      </c>
      <c r="H71">
        <v>284.130248399999</v>
      </c>
      <c r="I71">
        <v>0</v>
      </c>
      <c r="J71">
        <v>631.82213149999995</v>
      </c>
      <c r="K71">
        <v>705.82526239999902</v>
      </c>
      <c r="L71">
        <v>50.757087169999998</v>
      </c>
      <c r="M71">
        <v>5.7728734370000003</v>
      </c>
    </row>
    <row r="72" spans="1:13">
      <c r="A72" t="s">
        <v>88</v>
      </c>
      <c r="B72" t="s">
        <v>89</v>
      </c>
      <c r="C72" t="s">
        <v>90</v>
      </c>
      <c r="D72">
        <v>2020</v>
      </c>
      <c r="E72" t="s">
        <v>95</v>
      </c>
      <c r="F72">
        <v>35.873871440000002</v>
      </c>
      <c r="G72">
        <v>4.2698558010000003</v>
      </c>
      <c r="H72">
        <v>409.27448129999999</v>
      </c>
      <c r="I72">
        <v>0</v>
      </c>
      <c r="J72">
        <v>868.96368129999996</v>
      </c>
      <c r="K72">
        <v>941.25356790000001</v>
      </c>
      <c r="L72">
        <v>67.867542150000006</v>
      </c>
      <c r="M72">
        <v>7.8667727439999897</v>
      </c>
    </row>
    <row r="73" spans="1:13">
      <c r="A73" t="s">
        <v>88</v>
      </c>
      <c r="B73" t="s">
        <v>89</v>
      </c>
      <c r="C73" t="s">
        <v>90</v>
      </c>
      <c r="D73">
        <v>2025</v>
      </c>
      <c r="E73" t="s">
        <v>95</v>
      </c>
      <c r="F73">
        <v>46.967801700000003</v>
      </c>
      <c r="G73">
        <v>4.9455698210000003</v>
      </c>
      <c r="H73">
        <v>535.84187899999995</v>
      </c>
      <c r="I73">
        <v>0</v>
      </c>
      <c r="J73">
        <v>1089.70409499999</v>
      </c>
      <c r="K73">
        <v>1141.6935060000001</v>
      </c>
      <c r="L73">
        <v>82.409398379999999</v>
      </c>
      <c r="M73">
        <v>10.088862049999999</v>
      </c>
    </row>
    <row r="74" spans="1:13">
      <c r="A74" t="s">
        <v>88</v>
      </c>
      <c r="B74" t="s">
        <v>89</v>
      </c>
      <c r="C74" t="s">
        <v>90</v>
      </c>
      <c r="D74">
        <v>2030</v>
      </c>
      <c r="E74" t="s">
        <v>95</v>
      </c>
      <c r="F74">
        <v>58.20834816</v>
      </c>
      <c r="G74">
        <v>5.8764410250000001</v>
      </c>
      <c r="H74">
        <v>664.08197789999997</v>
      </c>
      <c r="I74">
        <v>0</v>
      </c>
      <c r="J74">
        <v>1305.6189099999999</v>
      </c>
      <c r="K74">
        <v>1355.425606</v>
      </c>
      <c r="L74">
        <v>97.864743750000002</v>
      </c>
      <c r="M74">
        <v>12.62271546</v>
      </c>
    </row>
    <row r="75" spans="1:13">
      <c r="A75" t="s">
        <v>88</v>
      </c>
      <c r="B75" t="s">
        <v>89</v>
      </c>
      <c r="C75" t="s">
        <v>90</v>
      </c>
      <c r="D75">
        <v>2035</v>
      </c>
      <c r="E75" t="s">
        <v>95</v>
      </c>
      <c r="F75">
        <v>70.467376299999998</v>
      </c>
      <c r="G75">
        <v>6.9441538879999998</v>
      </c>
      <c r="H75">
        <v>803.94163560000004</v>
      </c>
      <c r="I75">
        <v>0</v>
      </c>
      <c r="J75">
        <v>1535.347368</v>
      </c>
      <c r="K75">
        <v>1603.0229529999999</v>
      </c>
      <c r="L75">
        <v>115.7505453</v>
      </c>
      <c r="M75">
        <v>15.53161837</v>
      </c>
    </row>
    <row r="76" spans="1:13">
      <c r="A76" t="s">
        <v>88</v>
      </c>
      <c r="B76" t="s">
        <v>89</v>
      </c>
      <c r="C76" t="s">
        <v>90</v>
      </c>
      <c r="D76">
        <v>2040</v>
      </c>
      <c r="E76" t="s">
        <v>95</v>
      </c>
      <c r="F76">
        <v>84.603744019999993</v>
      </c>
      <c r="G76">
        <v>8.2286243639999999</v>
      </c>
      <c r="H76">
        <v>965.21931029999996</v>
      </c>
      <c r="I76">
        <v>0</v>
      </c>
      <c r="J76">
        <v>1859.630962</v>
      </c>
      <c r="K76">
        <v>1901.029196</v>
      </c>
      <c r="L76">
        <v>137.27691869999899</v>
      </c>
      <c r="M76">
        <v>18.888931169999999</v>
      </c>
    </row>
    <row r="77" spans="1:13">
      <c r="A77" t="s">
        <v>88</v>
      </c>
      <c r="B77" t="s">
        <v>89</v>
      </c>
      <c r="C77" t="s">
        <v>90</v>
      </c>
      <c r="D77">
        <v>2045</v>
      </c>
      <c r="E77" t="s">
        <v>95</v>
      </c>
      <c r="F77">
        <v>101.3734364</v>
      </c>
      <c r="G77">
        <v>8.7792422429999899</v>
      </c>
      <c r="H77">
        <v>1156.539814</v>
      </c>
      <c r="I77">
        <v>0</v>
      </c>
      <c r="J77">
        <v>2300.1068740000001</v>
      </c>
      <c r="K77">
        <v>2263.2116070000002</v>
      </c>
      <c r="L77">
        <v>163.43888219999999</v>
      </c>
      <c r="M77">
        <v>22.824278580000001</v>
      </c>
    </row>
    <row r="78" spans="1:13">
      <c r="A78" t="s">
        <v>88</v>
      </c>
      <c r="B78" t="s">
        <v>89</v>
      </c>
      <c r="C78" t="s">
        <v>90</v>
      </c>
      <c r="D78">
        <v>2050</v>
      </c>
      <c r="E78" t="s">
        <v>95</v>
      </c>
      <c r="F78">
        <v>121.430879599999</v>
      </c>
      <c r="G78">
        <v>11.347472120000001</v>
      </c>
      <c r="H78">
        <v>1385.3693029999999</v>
      </c>
      <c r="I78">
        <v>0</v>
      </c>
      <c r="J78">
        <v>2933.0040669999998</v>
      </c>
      <c r="K78">
        <v>2701.9338440000001</v>
      </c>
      <c r="L78">
        <v>195.13014999999999</v>
      </c>
      <c r="M78">
        <v>27.491219139999998</v>
      </c>
    </row>
    <row r="79" spans="1:13">
      <c r="A79" t="s">
        <v>88</v>
      </c>
      <c r="B79" t="s">
        <v>89</v>
      </c>
      <c r="C79" t="s">
        <v>90</v>
      </c>
      <c r="D79">
        <v>2000</v>
      </c>
      <c r="E79" t="s">
        <v>96</v>
      </c>
      <c r="F79">
        <v>0.65033298799999995</v>
      </c>
      <c r="G79">
        <v>4.1180000000000001E-2</v>
      </c>
      <c r="H79">
        <v>12.585956960000001</v>
      </c>
      <c r="I79">
        <v>23.409879950000001</v>
      </c>
      <c r="J79">
        <v>0</v>
      </c>
      <c r="K79">
        <v>47.410509140000002</v>
      </c>
      <c r="L79">
        <v>3.4811972459999998</v>
      </c>
      <c r="M79">
        <v>3.4890116560000002</v>
      </c>
    </row>
    <row r="80" spans="1:13">
      <c r="A80" t="s">
        <v>88</v>
      </c>
      <c r="B80" t="s">
        <v>89</v>
      </c>
      <c r="C80" t="s">
        <v>90</v>
      </c>
      <c r="D80">
        <v>2005</v>
      </c>
      <c r="E80" t="s">
        <v>96</v>
      </c>
      <c r="F80">
        <v>0.81691878099999904</v>
      </c>
      <c r="G80">
        <v>0.17835499999999899</v>
      </c>
      <c r="H80">
        <v>17.097586849999999</v>
      </c>
      <c r="I80">
        <v>33.169318490000002</v>
      </c>
      <c r="J80">
        <v>0</v>
      </c>
      <c r="K80">
        <v>63.066551760000003</v>
      </c>
      <c r="L80">
        <v>4.6550382939999997</v>
      </c>
      <c r="M80">
        <v>2.7319677219999998</v>
      </c>
    </row>
    <row r="81" spans="1:13">
      <c r="A81" t="s">
        <v>88</v>
      </c>
      <c r="B81" t="s">
        <v>89</v>
      </c>
      <c r="C81" t="s">
        <v>90</v>
      </c>
      <c r="D81">
        <v>2010</v>
      </c>
      <c r="E81" t="s">
        <v>96</v>
      </c>
      <c r="F81">
        <v>1.616381101</v>
      </c>
      <c r="G81">
        <v>0.25234551100000002</v>
      </c>
      <c r="H81">
        <v>36.393843660000002</v>
      </c>
      <c r="I81">
        <v>69.512241399999994</v>
      </c>
      <c r="J81">
        <v>0</v>
      </c>
      <c r="K81">
        <v>133.17546350000001</v>
      </c>
      <c r="L81">
        <v>9.8454147009999993</v>
      </c>
      <c r="M81">
        <v>3.5278900709999998</v>
      </c>
    </row>
    <row r="82" spans="1:13">
      <c r="A82" t="s">
        <v>88</v>
      </c>
      <c r="B82" t="s">
        <v>89</v>
      </c>
      <c r="C82" t="s">
        <v>90</v>
      </c>
      <c r="D82">
        <v>2015</v>
      </c>
      <c r="E82" t="s">
        <v>96</v>
      </c>
      <c r="F82">
        <v>3.0005861180000002</v>
      </c>
      <c r="G82">
        <v>0.32999077500000001</v>
      </c>
      <c r="H82">
        <v>66.769660920000007</v>
      </c>
      <c r="I82">
        <v>127.53005229999999</v>
      </c>
      <c r="J82">
        <v>0</v>
      </c>
      <c r="K82">
        <v>244.71315970000001</v>
      </c>
      <c r="L82">
        <v>18.012425990000001</v>
      </c>
      <c r="M82">
        <v>4.7904490270000002</v>
      </c>
    </row>
    <row r="83" spans="1:13">
      <c r="A83" t="s">
        <v>88</v>
      </c>
      <c r="B83" t="s">
        <v>89</v>
      </c>
      <c r="C83" t="s">
        <v>90</v>
      </c>
      <c r="D83">
        <v>2020</v>
      </c>
      <c r="E83" t="s">
        <v>96</v>
      </c>
      <c r="F83">
        <v>3.9684561970000001</v>
      </c>
      <c r="G83">
        <v>0.38610520399999998</v>
      </c>
      <c r="H83">
        <v>88.30690543</v>
      </c>
      <c r="I83">
        <v>168.66618940000001</v>
      </c>
      <c r="J83">
        <v>0</v>
      </c>
      <c r="K83">
        <v>325.26150639999997</v>
      </c>
      <c r="L83">
        <v>23.781576340000001</v>
      </c>
      <c r="M83">
        <v>5.4040493579999902</v>
      </c>
    </row>
    <row r="84" spans="1:13">
      <c r="A84" t="s">
        <v>88</v>
      </c>
      <c r="B84" t="s">
        <v>89</v>
      </c>
      <c r="C84" t="s">
        <v>90</v>
      </c>
      <c r="D84">
        <v>2025</v>
      </c>
      <c r="E84" t="s">
        <v>96</v>
      </c>
      <c r="F84">
        <v>4.9423370799999997</v>
      </c>
      <c r="G84">
        <v>0.45153259899999998</v>
      </c>
      <c r="H84">
        <v>109.977903599999</v>
      </c>
      <c r="I84">
        <v>210.0577959</v>
      </c>
      <c r="J84">
        <v>0</v>
      </c>
      <c r="K84">
        <v>405.83635709999999</v>
      </c>
      <c r="L84">
        <v>29.596157210000001</v>
      </c>
      <c r="M84">
        <v>6.3705853729999999</v>
      </c>
    </row>
    <row r="85" spans="1:13">
      <c r="A85" t="s">
        <v>88</v>
      </c>
      <c r="B85" t="s">
        <v>89</v>
      </c>
      <c r="C85" t="s">
        <v>90</v>
      </c>
      <c r="D85">
        <v>2030</v>
      </c>
      <c r="E85" t="s">
        <v>96</v>
      </c>
      <c r="F85">
        <v>5.9668560029999904</v>
      </c>
      <c r="G85">
        <v>0.50289283200000001</v>
      </c>
      <c r="H85">
        <v>132.77570990000001</v>
      </c>
      <c r="I85">
        <v>253.60160589999899</v>
      </c>
      <c r="J85">
        <v>0</v>
      </c>
      <c r="K85">
        <v>490.31070149999999</v>
      </c>
      <c r="L85">
        <v>35.720924119999999</v>
      </c>
      <c r="M85">
        <v>7.5589654199999998</v>
      </c>
    </row>
    <row r="86" spans="1:13">
      <c r="A86" t="s">
        <v>88</v>
      </c>
      <c r="B86" t="s">
        <v>89</v>
      </c>
      <c r="C86" t="s">
        <v>90</v>
      </c>
      <c r="D86">
        <v>2035</v>
      </c>
      <c r="E86" t="s">
        <v>96</v>
      </c>
      <c r="F86">
        <v>7.118307937</v>
      </c>
      <c r="G86">
        <v>0.58734977099999996</v>
      </c>
      <c r="H86">
        <v>158.39805569999999</v>
      </c>
      <c r="I86">
        <v>302.54028649999998</v>
      </c>
      <c r="J86">
        <v>0</v>
      </c>
      <c r="K86">
        <v>585.08677620000003</v>
      </c>
      <c r="L86">
        <v>42.609345899999902</v>
      </c>
      <c r="M86">
        <v>8.9644444779999901</v>
      </c>
    </row>
    <row r="87" spans="1:13">
      <c r="A87" t="s">
        <v>88</v>
      </c>
      <c r="B87" t="s">
        <v>89</v>
      </c>
      <c r="C87" t="s">
        <v>90</v>
      </c>
      <c r="D87">
        <v>2040</v>
      </c>
      <c r="E87" t="s">
        <v>96</v>
      </c>
      <c r="F87">
        <v>8.4552566729999992</v>
      </c>
      <c r="G87">
        <v>0.69039164099999994</v>
      </c>
      <c r="H87">
        <v>188.14811459999899</v>
      </c>
      <c r="I87">
        <v>359.36289900000003</v>
      </c>
      <c r="J87">
        <v>0</v>
      </c>
      <c r="K87">
        <v>695.0491409</v>
      </c>
      <c r="L87">
        <v>50.609952800000002</v>
      </c>
      <c r="M87">
        <v>10.62637108</v>
      </c>
    </row>
    <row r="88" spans="1:13">
      <c r="A88" t="s">
        <v>88</v>
      </c>
      <c r="B88" t="s">
        <v>89</v>
      </c>
      <c r="C88" t="s">
        <v>90</v>
      </c>
      <c r="D88">
        <v>2045</v>
      </c>
      <c r="E88" t="s">
        <v>96</v>
      </c>
      <c r="F88">
        <v>10.02954824</v>
      </c>
      <c r="G88">
        <v>0.735236945999999</v>
      </c>
      <c r="H88">
        <v>223.17957509999999</v>
      </c>
      <c r="I88">
        <v>426.2729885</v>
      </c>
      <c r="J88">
        <v>0</v>
      </c>
      <c r="K88">
        <v>824.493937799999</v>
      </c>
      <c r="L88">
        <v>60.032053570000002</v>
      </c>
      <c r="M88">
        <v>12.59853506</v>
      </c>
    </row>
    <row r="89" spans="1:13">
      <c r="A89" t="s">
        <v>88</v>
      </c>
      <c r="B89" t="s">
        <v>89</v>
      </c>
      <c r="C89" t="s">
        <v>90</v>
      </c>
      <c r="D89">
        <v>2050</v>
      </c>
      <c r="E89" t="s">
        <v>96</v>
      </c>
      <c r="F89">
        <v>11.897277430000001</v>
      </c>
      <c r="G89">
        <v>0.93858917900000005</v>
      </c>
      <c r="H89">
        <v>264.74067009999999</v>
      </c>
      <c r="I89">
        <v>505.6546798</v>
      </c>
      <c r="J89">
        <v>0</v>
      </c>
      <c r="K89">
        <v>978.0484447</v>
      </c>
      <c r="L89">
        <v>71.210920720000004</v>
      </c>
      <c r="M89">
        <v>14.94268596</v>
      </c>
    </row>
    <row r="90" spans="1:13">
      <c r="A90" t="s">
        <v>88</v>
      </c>
      <c r="B90" t="s">
        <v>89</v>
      </c>
      <c r="C90" t="s">
        <v>90</v>
      </c>
      <c r="D90">
        <v>2000</v>
      </c>
      <c r="E90" t="s">
        <v>94</v>
      </c>
      <c r="F90">
        <v>0.12965922599999999</v>
      </c>
      <c r="G90">
        <v>8.2105210000000001E-3</v>
      </c>
      <c r="H90">
        <v>4.3914892659999998</v>
      </c>
      <c r="I90">
        <v>30.740424860000001</v>
      </c>
      <c r="J90">
        <v>0</v>
      </c>
      <c r="K90">
        <v>27.754298989999999</v>
      </c>
      <c r="L90">
        <v>2.0379065939999998</v>
      </c>
      <c r="M90">
        <v>1.2992439140000001</v>
      </c>
    </row>
    <row r="91" spans="1:13">
      <c r="A91" t="s">
        <v>88</v>
      </c>
      <c r="B91" t="s">
        <v>89</v>
      </c>
      <c r="C91" t="s">
        <v>90</v>
      </c>
      <c r="D91">
        <v>2005</v>
      </c>
      <c r="E91" t="s">
        <v>94</v>
      </c>
      <c r="F91">
        <v>0.19269858500000001</v>
      </c>
      <c r="G91">
        <v>2.5848107999999901E-2</v>
      </c>
      <c r="H91">
        <v>7.0895931729999999</v>
      </c>
      <c r="I91">
        <v>54.589867439999999</v>
      </c>
      <c r="J91">
        <v>0</v>
      </c>
      <c r="K91">
        <v>43.87027191</v>
      </c>
      <c r="L91">
        <v>3.2384804960000002</v>
      </c>
      <c r="M91">
        <v>1.2724691770000001</v>
      </c>
    </row>
    <row r="92" spans="1:13">
      <c r="A92" t="s">
        <v>88</v>
      </c>
      <c r="B92" t="s">
        <v>89</v>
      </c>
      <c r="C92" t="s">
        <v>90</v>
      </c>
      <c r="D92">
        <v>2010</v>
      </c>
      <c r="E92" t="s">
        <v>94</v>
      </c>
      <c r="F92">
        <v>0.39337468399999997</v>
      </c>
      <c r="G92">
        <v>5.8771799999999999E-2</v>
      </c>
      <c r="H92">
        <v>16.149498250000001</v>
      </c>
      <c r="I92">
        <v>135.65578529999999</v>
      </c>
      <c r="J92">
        <v>0</v>
      </c>
      <c r="K92">
        <v>99.112400840000006</v>
      </c>
      <c r="L92">
        <v>7.3300605470000004</v>
      </c>
      <c r="M92">
        <v>1.992097671</v>
      </c>
    </row>
    <row r="93" spans="1:13">
      <c r="A93" t="s">
        <v>88</v>
      </c>
      <c r="B93" t="s">
        <v>89</v>
      </c>
      <c r="C93" t="s">
        <v>90</v>
      </c>
      <c r="D93">
        <v>2015</v>
      </c>
      <c r="E93" t="s">
        <v>94</v>
      </c>
      <c r="F93">
        <v>0.69240599400000002</v>
      </c>
      <c r="G93">
        <v>7.5261470999999996E-2</v>
      </c>
      <c r="H93">
        <v>26.65993314</v>
      </c>
      <c r="I93">
        <v>242.605391599999</v>
      </c>
      <c r="J93">
        <v>0</v>
      </c>
      <c r="K93">
        <v>163.09578500000001</v>
      </c>
      <c r="L93">
        <v>12.07241372</v>
      </c>
      <c r="M93">
        <v>2.696276772</v>
      </c>
    </row>
    <row r="94" spans="1:13">
      <c r="A94" t="s">
        <v>88</v>
      </c>
      <c r="B94" t="s">
        <v>89</v>
      </c>
      <c r="C94" t="s">
        <v>90</v>
      </c>
      <c r="D94">
        <v>2020</v>
      </c>
      <c r="E94" t="s">
        <v>94</v>
      </c>
      <c r="F94">
        <v>0.78426881900000001</v>
      </c>
      <c r="G94">
        <v>7.0029569E-2</v>
      </c>
      <c r="H94">
        <v>30.196957340000001</v>
      </c>
      <c r="I94">
        <v>295.93018189999998</v>
      </c>
      <c r="J94">
        <v>0</v>
      </c>
      <c r="K94">
        <v>184.5069493</v>
      </c>
      <c r="L94">
        <v>13.66177295</v>
      </c>
      <c r="M94">
        <v>2.8084408219999899</v>
      </c>
    </row>
    <row r="95" spans="1:13">
      <c r="A95" t="s">
        <v>88</v>
      </c>
      <c r="B95" t="s">
        <v>89</v>
      </c>
      <c r="C95" t="s">
        <v>90</v>
      </c>
      <c r="D95">
        <v>2025</v>
      </c>
      <c r="E95" t="s">
        <v>94</v>
      </c>
      <c r="F95">
        <v>1.03467946</v>
      </c>
      <c r="G95">
        <v>0.10448755699999999</v>
      </c>
      <c r="H95">
        <v>39.838599670000001</v>
      </c>
      <c r="I95">
        <v>418.3052965</v>
      </c>
      <c r="J95">
        <v>0</v>
      </c>
      <c r="K95">
        <v>243.30325490000001</v>
      </c>
      <c r="L95">
        <v>18.017612570000001</v>
      </c>
      <c r="M95">
        <v>3.6035375139999899</v>
      </c>
    </row>
    <row r="96" spans="1:13">
      <c r="A96" t="s">
        <v>88</v>
      </c>
      <c r="B96" t="s">
        <v>89</v>
      </c>
      <c r="C96" t="s">
        <v>90</v>
      </c>
      <c r="D96">
        <v>2030</v>
      </c>
      <c r="E96" t="s">
        <v>94</v>
      </c>
      <c r="F96">
        <v>1.347509313</v>
      </c>
      <c r="G96">
        <v>0.11472112</v>
      </c>
      <c r="H96">
        <v>51.883589239999999</v>
      </c>
      <c r="I96">
        <v>581.09619950000001</v>
      </c>
      <c r="J96">
        <v>0</v>
      </c>
      <c r="K96">
        <v>316.80696410000002</v>
      </c>
      <c r="L96">
        <v>23.462009139999999</v>
      </c>
      <c r="M96">
        <v>4.6558540920000002</v>
      </c>
    </row>
    <row r="97" spans="1:13">
      <c r="A97" t="s">
        <v>88</v>
      </c>
      <c r="B97" t="s">
        <v>89</v>
      </c>
      <c r="C97" t="s">
        <v>90</v>
      </c>
      <c r="D97">
        <v>2035</v>
      </c>
      <c r="E97" t="s">
        <v>94</v>
      </c>
      <c r="F97">
        <v>1.6515105539999999</v>
      </c>
      <c r="G97">
        <v>0.13692443300000001</v>
      </c>
      <c r="H97">
        <v>63.588647860000002</v>
      </c>
      <c r="I97">
        <v>756.70490949999999</v>
      </c>
      <c r="J97">
        <v>0</v>
      </c>
      <c r="K97">
        <v>388.252120399999</v>
      </c>
      <c r="L97">
        <v>28.75361509</v>
      </c>
      <c r="M97">
        <v>5.6932126009999999</v>
      </c>
    </row>
    <row r="98" spans="1:13">
      <c r="A98" t="s">
        <v>88</v>
      </c>
      <c r="B98" t="s">
        <v>89</v>
      </c>
      <c r="C98" t="s">
        <v>90</v>
      </c>
      <c r="D98">
        <v>2040</v>
      </c>
      <c r="E98" t="s">
        <v>94</v>
      </c>
      <c r="F98">
        <v>1.962490775</v>
      </c>
      <c r="G98">
        <v>0.15861236400000001</v>
      </c>
      <c r="H98">
        <v>75.562420399999993</v>
      </c>
      <c r="I98">
        <v>952.08649709999997</v>
      </c>
      <c r="J98">
        <v>0</v>
      </c>
      <c r="K98">
        <v>461.3477274</v>
      </c>
      <c r="L98">
        <v>34.167258650000001</v>
      </c>
      <c r="M98">
        <v>6.7603641439999898</v>
      </c>
    </row>
    <row r="99" spans="1:13">
      <c r="A99" t="s">
        <v>88</v>
      </c>
      <c r="B99" t="s">
        <v>89</v>
      </c>
      <c r="C99" t="s">
        <v>90</v>
      </c>
      <c r="D99">
        <v>2045</v>
      </c>
      <c r="E99" t="s">
        <v>94</v>
      </c>
      <c r="F99">
        <v>2.2906154299999999</v>
      </c>
      <c r="G99">
        <v>0.165995213</v>
      </c>
      <c r="H99">
        <v>88.196310710000006</v>
      </c>
      <c r="I99">
        <v>1173.0109319999999</v>
      </c>
      <c r="J99">
        <v>0</v>
      </c>
      <c r="K99">
        <v>538.47858670000005</v>
      </c>
      <c r="L99">
        <v>39.879654960000003</v>
      </c>
      <c r="M99">
        <v>7.889748709</v>
      </c>
    </row>
    <row r="100" spans="1:13">
      <c r="A100" t="s">
        <v>88</v>
      </c>
      <c r="B100" t="s">
        <v>89</v>
      </c>
      <c r="C100" t="s">
        <v>90</v>
      </c>
      <c r="D100">
        <v>2050</v>
      </c>
      <c r="E100" t="s">
        <v>94</v>
      </c>
      <c r="F100">
        <v>2.6539281309999998</v>
      </c>
      <c r="G100">
        <v>0.20031843899999999</v>
      </c>
      <c r="H100">
        <v>102.1850578</v>
      </c>
      <c r="I100">
        <v>1430.590809</v>
      </c>
      <c r="J100">
        <v>0</v>
      </c>
      <c r="K100">
        <v>623.8837585</v>
      </c>
      <c r="L100">
        <v>46.204800319999997</v>
      </c>
      <c r="M100">
        <v>9.1412333239999999</v>
      </c>
    </row>
    <row r="101" spans="1:13">
      <c r="A101" t="s">
        <v>88</v>
      </c>
      <c r="B101" t="s">
        <v>89</v>
      </c>
      <c r="C101" t="s">
        <v>90</v>
      </c>
      <c r="D101">
        <v>2000</v>
      </c>
      <c r="E101" t="s">
        <v>4</v>
      </c>
      <c r="F101">
        <v>0</v>
      </c>
      <c r="G101">
        <v>0</v>
      </c>
      <c r="H101">
        <v>0</v>
      </c>
      <c r="I101">
        <v>0</v>
      </c>
      <c r="J101">
        <v>440</v>
      </c>
      <c r="K101">
        <v>58</v>
      </c>
      <c r="L101">
        <v>2.8350168</v>
      </c>
      <c r="M101">
        <v>1.7005762099999999</v>
      </c>
    </row>
    <row r="102" spans="1:13">
      <c r="A102" t="s">
        <v>88</v>
      </c>
      <c r="B102" t="s">
        <v>89</v>
      </c>
      <c r="C102" t="s">
        <v>90</v>
      </c>
      <c r="D102">
        <v>2005</v>
      </c>
      <c r="E102" t="s">
        <v>4</v>
      </c>
      <c r="F102">
        <v>0</v>
      </c>
      <c r="G102">
        <v>0</v>
      </c>
      <c r="H102">
        <v>0</v>
      </c>
      <c r="I102">
        <v>0</v>
      </c>
      <c r="J102">
        <v>587</v>
      </c>
      <c r="K102">
        <v>65</v>
      </c>
      <c r="L102">
        <v>3.1771739999999999</v>
      </c>
      <c r="M102">
        <v>1.9058181669999901</v>
      </c>
    </row>
    <row r="103" spans="1:13">
      <c r="A103" t="s">
        <v>88</v>
      </c>
      <c r="B103" t="s">
        <v>89</v>
      </c>
      <c r="C103" t="s">
        <v>90</v>
      </c>
      <c r="D103">
        <v>2010</v>
      </c>
      <c r="E103" t="s">
        <v>4</v>
      </c>
      <c r="F103">
        <v>0</v>
      </c>
      <c r="G103">
        <v>0</v>
      </c>
      <c r="H103">
        <v>0</v>
      </c>
      <c r="I103">
        <v>0</v>
      </c>
      <c r="J103">
        <v>919</v>
      </c>
      <c r="K103">
        <v>69</v>
      </c>
      <c r="L103">
        <v>3.3726924</v>
      </c>
      <c r="M103">
        <v>2.0230992849999998</v>
      </c>
    </row>
    <row r="104" spans="1:13">
      <c r="A104" t="s">
        <v>88</v>
      </c>
      <c r="B104" t="s">
        <v>89</v>
      </c>
      <c r="C104" t="s">
        <v>90</v>
      </c>
      <c r="D104">
        <v>2015</v>
      </c>
      <c r="E104" t="s">
        <v>4</v>
      </c>
      <c r="F104">
        <v>0</v>
      </c>
      <c r="G104">
        <v>0</v>
      </c>
      <c r="H104">
        <v>0</v>
      </c>
      <c r="I104">
        <v>0</v>
      </c>
      <c r="J104">
        <v>1128</v>
      </c>
      <c r="K104">
        <v>84.692056579999999</v>
      </c>
      <c r="L104">
        <v>4.1397138489999996</v>
      </c>
      <c r="M104">
        <v>2.4831947699999999</v>
      </c>
    </row>
    <row r="105" spans="1:13">
      <c r="A105" t="s">
        <v>88</v>
      </c>
      <c r="B105" t="s">
        <v>89</v>
      </c>
      <c r="C105" t="s">
        <v>90</v>
      </c>
      <c r="D105">
        <v>2020</v>
      </c>
      <c r="E105" t="s">
        <v>4</v>
      </c>
      <c r="F105">
        <v>0</v>
      </c>
      <c r="G105">
        <v>0</v>
      </c>
      <c r="H105">
        <v>0</v>
      </c>
      <c r="I105">
        <v>0</v>
      </c>
      <c r="J105">
        <v>1428</v>
      </c>
      <c r="K105">
        <v>107.2165397</v>
      </c>
      <c r="L105">
        <v>5.2407015750000001</v>
      </c>
      <c r="M105">
        <v>3.1436189109999999</v>
      </c>
    </row>
    <row r="106" spans="1:13">
      <c r="A106" t="s">
        <v>88</v>
      </c>
      <c r="B106" t="s">
        <v>89</v>
      </c>
      <c r="C106" t="s">
        <v>90</v>
      </c>
      <c r="D106">
        <v>2025</v>
      </c>
      <c r="E106" t="s">
        <v>4</v>
      </c>
      <c r="F106">
        <v>0</v>
      </c>
      <c r="G106">
        <v>0</v>
      </c>
      <c r="H106">
        <v>0</v>
      </c>
      <c r="I106">
        <v>0</v>
      </c>
      <c r="J106">
        <v>1701</v>
      </c>
      <c r="K106">
        <v>127.71381940000001</v>
      </c>
      <c r="L106">
        <v>6.2426004050000001</v>
      </c>
      <c r="M106">
        <v>3.7446048789999899</v>
      </c>
    </row>
    <row r="107" spans="1:13">
      <c r="A107" t="s">
        <v>88</v>
      </c>
      <c r="B107" t="s">
        <v>89</v>
      </c>
      <c r="C107" t="s">
        <v>90</v>
      </c>
      <c r="D107">
        <v>2030</v>
      </c>
      <c r="E107" t="s">
        <v>4</v>
      </c>
      <c r="F107">
        <v>0</v>
      </c>
      <c r="G107">
        <v>0</v>
      </c>
      <c r="H107">
        <v>0</v>
      </c>
      <c r="I107">
        <v>0</v>
      </c>
      <c r="J107">
        <v>1909</v>
      </c>
      <c r="K107">
        <v>143.33079430000001</v>
      </c>
      <c r="L107">
        <v>7.0059518949999999</v>
      </c>
      <c r="M107">
        <v>4.2024989499999998</v>
      </c>
    </row>
    <row r="108" spans="1:13">
      <c r="A108" t="s">
        <v>88</v>
      </c>
      <c r="B108" t="s">
        <v>89</v>
      </c>
      <c r="C108" t="s">
        <v>90</v>
      </c>
      <c r="D108">
        <v>2035</v>
      </c>
      <c r="E108" t="s">
        <v>4</v>
      </c>
      <c r="F108">
        <v>0</v>
      </c>
      <c r="G108">
        <v>0</v>
      </c>
      <c r="H108">
        <v>0</v>
      </c>
      <c r="I108">
        <v>0</v>
      </c>
      <c r="J108">
        <v>2033</v>
      </c>
      <c r="K108">
        <v>152.64091399999899</v>
      </c>
      <c r="L108">
        <v>7.461026822</v>
      </c>
      <c r="M108">
        <v>4.4754742609999996</v>
      </c>
    </row>
    <row r="109" spans="1:13">
      <c r="A109" t="s">
        <v>88</v>
      </c>
      <c r="B109" t="s">
        <v>89</v>
      </c>
      <c r="C109" t="s">
        <v>90</v>
      </c>
      <c r="D109">
        <v>2040</v>
      </c>
      <c r="E109" t="s">
        <v>4</v>
      </c>
      <c r="F109">
        <v>0</v>
      </c>
      <c r="G109">
        <v>0</v>
      </c>
      <c r="H109">
        <v>0</v>
      </c>
      <c r="I109">
        <v>0</v>
      </c>
      <c r="J109">
        <v>2105</v>
      </c>
      <c r="K109">
        <v>158.04678999999999</v>
      </c>
      <c r="L109">
        <v>7.7252638759999996</v>
      </c>
      <c r="M109">
        <v>4.6339760549999998</v>
      </c>
    </row>
    <row r="110" spans="1:13">
      <c r="A110" t="s">
        <v>88</v>
      </c>
      <c r="B110" t="s">
        <v>89</v>
      </c>
      <c r="C110" t="s">
        <v>90</v>
      </c>
      <c r="D110">
        <v>2045</v>
      </c>
      <c r="E110" t="s">
        <v>4</v>
      </c>
      <c r="F110">
        <v>0</v>
      </c>
      <c r="G110">
        <v>0</v>
      </c>
      <c r="H110">
        <v>0</v>
      </c>
      <c r="I110">
        <v>0</v>
      </c>
      <c r="J110">
        <v>2150</v>
      </c>
      <c r="K110">
        <v>161.42546250000001</v>
      </c>
      <c r="L110">
        <v>7.8904120349999998</v>
      </c>
      <c r="M110">
        <v>4.7330396759999998</v>
      </c>
    </row>
    <row r="111" spans="1:13">
      <c r="A111" t="s">
        <v>88</v>
      </c>
      <c r="B111" t="s">
        <v>89</v>
      </c>
      <c r="C111" t="s">
        <v>90</v>
      </c>
      <c r="D111">
        <v>2050</v>
      </c>
      <c r="E111" t="s">
        <v>4</v>
      </c>
      <c r="F111">
        <v>0</v>
      </c>
      <c r="G111">
        <v>0</v>
      </c>
      <c r="H111">
        <v>0</v>
      </c>
      <c r="I111">
        <v>0</v>
      </c>
      <c r="J111">
        <v>2174</v>
      </c>
      <c r="K111">
        <v>163.22742109999999</v>
      </c>
      <c r="L111">
        <v>7.9784910529999999</v>
      </c>
      <c r="M111">
        <v>4.7858736070000001</v>
      </c>
    </row>
  </sheetData>
  <autoFilter ref="A1:M111" xr:uid="{00000000-0009-0000-0000-000006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04EB-EF3A-4458-AA50-23303C1B1F00}">
  <dimension ref="A1:F6"/>
  <sheetViews>
    <sheetView workbookViewId="0">
      <selection activeCell="E3" sqref="E3"/>
    </sheetView>
  </sheetViews>
  <sheetFormatPr defaultColWidth="12.5703125" defaultRowHeight="15.75"/>
  <cols>
    <col min="1" max="1" width="15.28515625" style="47" bestFit="1" customWidth="1"/>
    <col min="2" max="2" width="26.85546875" style="47" bestFit="1" customWidth="1"/>
    <col min="3" max="3" width="25" style="47" customWidth="1"/>
    <col min="4" max="4" width="30.42578125" style="47" customWidth="1"/>
    <col min="5" max="5" width="25.28515625" style="47" customWidth="1"/>
    <col min="6" max="6" width="25.140625" style="47" customWidth="1"/>
    <col min="7" max="16384" width="12.5703125" style="47"/>
  </cols>
  <sheetData>
    <row r="1" spans="1:6" ht="63">
      <c r="A1" s="44" t="s">
        <v>13</v>
      </c>
      <c r="B1" s="45" t="s">
        <v>108</v>
      </c>
      <c r="C1" s="46" t="s">
        <v>109</v>
      </c>
      <c r="D1" s="46" t="s">
        <v>110</v>
      </c>
      <c r="E1" s="46" t="s">
        <v>111</v>
      </c>
      <c r="F1" s="155" t="s">
        <v>90</v>
      </c>
    </row>
    <row r="2" spans="1:6" ht="63">
      <c r="A2" s="44" t="s">
        <v>95</v>
      </c>
      <c r="B2" s="48" t="s">
        <v>112</v>
      </c>
      <c r="C2" s="48" t="s">
        <v>113</v>
      </c>
      <c r="D2" s="48" t="s">
        <v>114</v>
      </c>
      <c r="E2" s="49" t="s">
        <v>115</v>
      </c>
      <c r="F2" s="49" t="s">
        <v>116</v>
      </c>
    </row>
    <row r="3" spans="1:6" ht="63">
      <c r="A3" s="44" t="s">
        <v>36</v>
      </c>
      <c r="B3" s="48" t="s">
        <v>117</v>
      </c>
      <c r="C3" s="48" t="s">
        <v>117</v>
      </c>
      <c r="D3" s="48" t="s">
        <v>118</v>
      </c>
      <c r="E3" s="49" t="s">
        <v>119</v>
      </c>
      <c r="F3" s="49" t="s">
        <v>120</v>
      </c>
    </row>
    <row r="4" spans="1:6" ht="31.5">
      <c r="A4" s="44" t="s">
        <v>121</v>
      </c>
      <c r="B4" s="48" t="s">
        <v>122</v>
      </c>
      <c r="C4" s="48" t="s">
        <v>123</v>
      </c>
      <c r="D4" s="50" t="s">
        <v>124</v>
      </c>
      <c r="E4" s="48" t="s">
        <v>123</v>
      </c>
      <c r="F4" s="48" t="s">
        <v>122</v>
      </c>
    </row>
    <row r="5" spans="1:6" ht="47.25">
      <c r="A5" s="44" t="s">
        <v>96</v>
      </c>
      <c r="B5" s="50" t="s">
        <v>125</v>
      </c>
      <c r="C5" s="48" t="s">
        <v>126</v>
      </c>
      <c r="D5" s="48" t="s">
        <v>127</v>
      </c>
      <c r="E5" s="49" t="s">
        <v>128</v>
      </c>
      <c r="F5" s="51" t="s">
        <v>129</v>
      </c>
    </row>
    <row r="6" spans="1:6" ht="78.75">
      <c r="A6" s="44" t="s">
        <v>130</v>
      </c>
      <c r="B6" s="48" t="s">
        <v>131</v>
      </c>
      <c r="C6" s="48" t="s">
        <v>132</v>
      </c>
      <c r="D6" s="48" t="s">
        <v>133</v>
      </c>
      <c r="E6" s="49" t="s">
        <v>134</v>
      </c>
      <c r="F6" s="49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4D71-5515-4CB3-84C0-AAE76C3ED4D7}">
  <dimension ref="A1:I17"/>
  <sheetViews>
    <sheetView workbookViewId="0">
      <selection activeCell="I15" sqref="I15"/>
    </sheetView>
  </sheetViews>
  <sheetFormatPr defaultRowHeight="15"/>
  <cols>
    <col min="1" max="1" width="18.85546875" bestFit="1" customWidth="1"/>
    <col min="2" max="2" width="21.85546875" bestFit="1" customWidth="1"/>
    <col min="3" max="3" width="17.85546875" bestFit="1" customWidth="1"/>
    <col min="4" max="4" width="15.5703125" bestFit="1" customWidth="1"/>
    <col min="5" max="5" width="13.5703125" bestFit="1" customWidth="1"/>
    <col min="6" max="6" width="20" bestFit="1" customWidth="1"/>
    <col min="7" max="7" width="12.140625" bestFit="1" customWidth="1"/>
    <col min="8" max="8" width="16.5703125" bestFit="1" customWidth="1"/>
    <col min="9" max="9" width="13.7109375" bestFit="1" customWidth="1"/>
  </cols>
  <sheetData>
    <row r="1" spans="1:9">
      <c r="A1" s="1" t="s">
        <v>74</v>
      </c>
    </row>
    <row r="2" spans="1:9">
      <c r="A2" s="137" t="s">
        <v>141</v>
      </c>
      <c r="B2" s="138" t="s">
        <v>142</v>
      </c>
      <c r="C2" s="138" t="s">
        <v>143</v>
      </c>
      <c r="D2" s="138" t="s">
        <v>144</v>
      </c>
      <c r="E2" s="138" t="s">
        <v>145</v>
      </c>
      <c r="F2" s="138" t="s">
        <v>146</v>
      </c>
      <c r="G2" s="138" t="s">
        <v>147</v>
      </c>
      <c r="H2" s="138" t="s">
        <v>148</v>
      </c>
      <c r="I2" s="137" t="s">
        <v>149</v>
      </c>
    </row>
    <row r="3" spans="1:9">
      <c r="A3" s="135" t="s">
        <v>5</v>
      </c>
      <c r="B3" s="139">
        <v>530028.32526106341</v>
      </c>
      <c r="C3" s="139">
        <v>731373.36754717003</v>
      </c>
      <c r="D3" s="139">
        <v>19750111.264474779</v>
      </c>
      <c r="E3" s="139">
        <v>6211047.6751698116</v>
      </c>
      <c r="F3" s="139">
        <v>0</v>
      </c>
      <c r="G3" s="139">
        <v>731373.36754717003</v>
      </c>
      <c r="H3" s="139">
        <v>0</v>
      </c>
      <c r="I3" s="140">
        <f>SUM(B3:H3)</f>
        <v>27953933.999999993</v>
      </c>
    </row>
    <row r="4" spans="1:9">
      <c r="A4" s="135" t="s">
        <v>6</v>
      </c>
      <c r="B4" s="139">
        <v>7519.9076535986878</v>
      </c>
      <c r="C4" s="139">
        <v>23857.181775685964</v>
      </c>
      <c r="D4" s="139">
        <v>0</v>
      </c>
      <c r="E4" s="139">
        <v>1725289.9105707153</v>
      </c>
      <c r="F4" s="139">
        <v>0</v>
      </c>
      <c r="G4" s="139">
        <v>0</v>
      </c>
      <c r="H4" s="139">
        <v>0</v>
      </c>
      <c r="I4" s="140">
        <f t="shared" ref="I4:I8" si="0">SUM(B4:H4)</f>
        <v>1756667</v>
      </c>
    </row>
    <row r="5" spans="1:9">
      <c r="A5" s="135" t="s">
        <v>7</v>
      </c>
      <c r="B5" s="139">
        <v>0</v>
      </c>
      <c r="C5" s="139">
        <v>0</v>
      </c>
      <c r="D5" s="139">
        <v>0</v>
      </c>
      <c r="E5" s="139">
        <v>551.23453630236327</v>
      </c>
      <c r="F5" s="139">
        <v>0</v>
      </c>
      <c r="G5" s="139">
        <v>0</v>
      </c>
      <c r="H5" s="139">
        <v>0</v>
      </c>
      <c r="I5" s="140">
        <f t="shared" si="0"/>
        <v>551.23453630236327</v>
      </c>
    </row>
    <row r="6" spans="1:9">
      <c r="A6" s="135" t="s">
        <v>8</v>
      </c>
      <c r="B6" s="139">
        <v>3240.4386067881528</v>
      </c>
      <c r="C6" s="139">
        <v>0</v>
      </c>
      <c r="D6" s="139">
        <v>0</v>
      </c>
      <c r="E6" s="139">
        <v>3100.9285297835759</v>
      </c>
      <c r="F6" s="139">
        <v>0</v>
      </c>
      <c r="G6" s="139">
        <v>0</v>
      </c>
      <c r="H6" s="139">
        <v>0</v>
      </c>
      <c r="I6" s="140">
        <f t="shared" si="0"/>
        <v>6341.3671365717291</v>
      </c>
    </row>
    <row r="7" spans="1:9">
      <c r="A7" s="135" t="s">
        <v>9</v>
      </c>
      <c r="B7" s="139">
        <v>0</v>
      </c>
      <c r="C7" s="139">
        <v>0</v>
      </c>
      <c r="D7" s="139">
        <v>0</v>
      </c>
      <c r="E7" s="139">
        <v>101</v>
      </c>
      <c r="F7" s="139">
        <v>0</v>
      </c>
      <c r="G7" s="139">
        <v>0</v>
      </c>
      <c r="H7" s="139">
        <v>0</v>
      </c>
      <c r="I7" s="140">
        <f t="shared" si="0"/>
        <v>101</v>
      </c>
    </row>
    <row r="8" spans="1:9">
      <c r="A8" s="136" t="s">
        <v>10</v>
      </c>
      <c r="B8" s="141">
        <v>6682276.8117987346</v>
      </c>
      <c r="C8" s="141">
        <v>0</v>
      </c>
      <c r="D8" s="141">
        <v>162319767.18820128</v>
      </c>
      <c r="E8" s="141">
        <v>0</v>
      </c>
      <c r="F8" s="141">
        <v>0</v>
      </c>
      <c r="G8" s="141">
        <v>0</v>
      </c>
      <c r="H8" s="141">
        <v>0</v>
      </c>
      <c r="I8" s="142">
        <f t="shared" si="0"/>
        <v>169002044</v>
      </c>
    </row>
    <row r="10" spans="1:9">
      <c r="A10" s="1" t="s">
        <v>75</v>
      </c>
    </row>
    <row r="11" spans="1:9">
      <c r="A11" s="137" t="s">
        <v>141</v>
      </c>
      <c r="B11" s="138" t="s">
        <v>142</v>
      </c>
      <c r="C11" s="138" t="s">
        <v>143</v>
      </c>
      <c r="D11" s="138" t="s">
        <v>144</v>
      </c>
      <c r="E11" s="138" t="s">
        <v>145</v>
      </c>
      <c r="F11" s="138" t="s">
        <v>146</v>
      </c>
      <c r="G11" s="138" t="s">
        <v>147</v>
      </c>
      <c r="H11" s="138" t="s">
        <v>148</v>
      </c>
      <c r="I11" s="137" t="s">
        <v>149</v>
      </c>
    </row>
    <row r="12" spans="1:9">
      <c r="A12" s="135" t="s">
        <v>5</v>
      </c>
      <c r="B12" s="139">
        <v>0</v>
      </c>
      <c r="C12" s="139">
        <v>0</v>
      </c>
      <c r="D12" s="139">
        <v>0</v>
      </c>
      <c r="E12" s="139">
        <v>2757639</v>
      </c>
      <c r="F12" s="139">
        <v>0</v>
      </c>
      <c r="G12" s="139">
        <v>0</v>
      </c>
      <c r="H12" s="139">
        <v>0</v>
      </c>
      <c r="I12" s="140">
        <f>SUM(B12:H12)</f>
        <v>2757639</v>
      </c>
    </row>
    <row r="13" spans="1:9">
      <c r="A13" s="135" t="s">
        <v>6</v>
      </c>
      <c r="B13" s="139">
        <v>0</v>
      </c>
      <c r="C13" s="139">
        <v>0</v>
      </c>
      <c r="D13" s="139">
        <v>0</v>
      </c>
      <c r="E13" s="139">
        <v>5498871</v>
      </c>
      <c r="F13" s="139">
        <v>0</v>
      </c>
      <c r="G13" s="139">
        <v>0</v>
      </c>
      <c r="H13" s="139">
        <v>0</v>
      </c>
      <c r="I13" s="140">
        <f t="shared" ref="I13:I17" si="1">SUM(B13:H13)</f>
        <v>5498871</v>
      </c>
    </row>
    <row r="14" spans="1:9">
      <c r="A14" s="135" t="s">
        <v>7</v>
      </c>
      <c r="B14" s="139">
        <v>0</v>
      </c>
      <c r="C14" s="139">
        <v>0</v>
      </c>
      <c r="D14" s="139">
        <v>0</v>
      </c>
      <c r="E14" s="139">
        <v>68.765463697636719</v>
      </c>
      <c r="F14" s="139">
        <v>0</v>
      </c>
      <c r="G14" s="139">
        <v>0</v>
      </c>
      <c r="H14" s="139">
        <v>0</v>
      </c>
      <c r="I14" s="140">
        <f t="shared" si="1"/>
        <v>68.765463697636719</v>
      </c>
    </row>
    <row r="15" spans="1:9">
      <c r="A15" s="135" t="s">
        <v>8</v>
      </c>
      <c r="B15" s="139">
        <v>3629.5489299213236</v>
      </c>
      <c r="C15" s="139">
        <v>0</v>
      </c>
      <c r="D15" s="139">
        <v>0</v>
      </c>
      <c r="E15" s="139">
        <v>1793.0839335069468</v>
      </c>
      <c r="F15" s="139">
        <v>0</v>
      </c>
      <c r="G15" s="139">
        <v>0</v>
      </c>
      <c r="H15" s="139">
        <v>0</v>
      </c>
      <c r="I15" s="140">
        <f t="shared" si="1"/>
        <v>5422.6328634282709</v>
      </c>
    </row>
    <row r="16" spans="1:9">
      <c r="A16" s="135" t="s">
        <v>9</v>
      </c>
      <c r="B16" s="139">
        <v>0</v>
      </c>
      <c r="C16" s="139">
        <v>0</v>
      </c>
      <c r="D16" s="139">
        <v>0</v>
      </c>
      <c r="E16" s="139">
        <v>1200</v>
      </c>
      <c r="F16" s="139">
        <v>0</v>
      </c>
      <c r="G16" s="139">
        <v>0</v>
      </c>
      <c r="H16" s="139">
        <v>0</v>
      </c>
      <c r="I16" s="140">
        <f t="shared" si="1"/>
        <v>1200</v>
      </c>
    </row>
    <row r="17" spans="1:9">
      <c r="A17" s="136" t="s">
        <v>10</v>
      </c>
      <c r="B17" s="141">
        <v>277078.28624999995</v>
      </c>
      <c r="C17" s="141">
        <v>928267.03387483058</v>
      </c>
      <c r="D17" s="141">
        <v>3283890.7999999993</v>
      </c>
      <c r="E17" s="141">
        <v>3009131.0036627888</v>
      </c>
      <c r="F17" s="141">
        <v>0</v>
      </c>
      <c r="G17" s="141">
        <v>711359.87621238094</v>
      </c>
      <c r="H17" s="141">
        <v>0</v>
      </c>
      <c r="I17" s="142">
        <f t="shared" si="1"/>
        <v>8209727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4986-3225-4D8E-9416-8C2D57D8F0B5}">
  <dimension ref="A1:Q43"/>
  <sheetViews>
    <sheetView topLeftCell="A25" zoomScale="90" zoomScaleNormal="90" workbookViewId="0">
      <selection activeCell="J15" sqref="J15"/>
    </sheetView>
  </sheetViews>
  <sheetFormatPr defaultRowHeight="15"/>
  <cols>
    <col min="2" max="2" width="13.85546875" bestFit="1" customWidth="1"/>
    <col min="3" max="3" width="21.42578125" bestFit="1" customWidth="1"/>
    <col min="4" max="4" width="17.42578125" bestFit="1" customWidth="1"/>
    <col min="5" max="5" width="13.7109375" bestFit="1" customWidth="1"/>
    <col min="6" max="6" width="18.5703125" bestFit="1" customWidth="1"/>
    <col min="7" max="7" width="6" bestFit="1" customWidth="1"/>
    <col min="8" max="8" width="16" bestFit="1" customWidth="1"/>
    <col min="9" max="9" width="8.5703125" customWidth="1"/>
    <col min="10" max="10" width="25.140625" customWidth="1"/>
    <col min="11" max="11" width="10.85546875" customWidth="1"/>
    <col min="17" max="17" width="11.7109375" customWidth="1"/>
  </cols>
  <sheetData>
    <row r="1" spans="1:17">
      <c r="A1" s="3" t="s">
        <v>169</v>
      </c>
      <c r="B1" s="3"/>
      <c r="C1" s="3"/>
      <c r="D1" s="3"/>
      <c r="E1" s="3"/>
      <c r="F1" s="3"/>
      <c r="G1" s="3"/>
      <c r="H1" s="3"/>
      <c r="J1" s="3" t="s">
        <v>187</v>
      </c>
      <c r="K1" s="9"/>
      <c r="L1" s="9"/>
      <c r="M1" s="9"/>
      <c r="N1" s="9"/>
      <c r="O1" s="9"/>
      <c r="P1" s="9"/>
    </row>
    <row r="2" spans="1:17" ht="28.5">
      <c r="A2" s="68" t="s">
        <v>79</v>
      </c>
      <c r="B2" s="68" t="s">
        <v>13</v>
      </c>
      <c r="C2" s="68" t="s">
        <v>82</v>
      </c>
      <c r="D2" s="68" t="s">
        <v>83</v>
      </c>
      <c r="E2" s="68" t="s">
        <v>84</v>
      </c>
      <c r="F2" s="68" t="s">
        <v>97</v>
      </c>
      <c r="G2" s="68" t="s">
        <v>98</v>
      </c>
      <c r="H2" s="69" t="s">
        <v>160</v>
      </c>
      <c r="I2" s="43"/>
      <c r="J2" s="68" t="s">
        <v>138</v>
      </c>
      <c r="K2" s="92">
        <v>2015</v>
      </c>
      <c r="L2" s="93">
        <v>2016</v>
      </c>
      <c r="M2" s="161">
        <v>2017</v>
      </c>
      <c r="N2" s="93">
        <v>2018</v>
      </c>
      <c r="O2" s="93">
        <v>2019</v>
      </c>
      <c r="P2" s="94">
        <v>2020</v>
      </c>
      <c r="Q2" s="95" t="s">
        <v>137</v>
      </c>
    </row>
    <row r="3" spans="1:17">
      <c r="A3" s="70">
        <v>2015</v>
      </c>
      <c r="B3" s="70" t="s">
        <v>91</v>
      </c>
      <c r="C3" s="71">
        <v>628.28258019999998</v>
      </c>
      <c r="D3" s="71">
        <v>0</v>
      </c>
      <c r="E3" s="71">
        <v>753.93909629999996</v>
      </c>
      <c r="F3" s="70" t="s">
        <v>100</v>
      </c>
      <c r="G3" s="72" t="s">
        <v>136</v>
      </c>
      <c r="H3" s="73">
        <f>'ICCT Model Results'!F5+'ICCT Model Results'!G5</f>
        <v>67.053822167000007</v>
      </c>
      <c r="I3" s="39"/>
      <c r="J3" s="121" t="str">
        <f>F3</f>
        <v>passenger motorbikes</v>
      </c>
      <c r="K3" s="96">
        <f>C3</f>
        <v>628.28258019999998</v>
      </c>
      <c r="L3" s="97">
        <f>FORECAST(L2,$C$3:$C$4,$A$3:$A$4)</f>
        <v>668.54711093999504</v>
      </c>
      <c r="M3" s="162">
        <f t="shared" ref="M3:O3" si="0">FORECAST(M2,$C$3:$C$4,$A$3:$A$4)</f>
        <v>708.81164167998941</v>
      </c>
      <c r="N3" s="97">
        <f t="shared" si="0"/>
        <v>749.07617241999833</v>
      </c>
      <c r="O3" s="97">
        <f t="shared" si="0"/>
        <v>789.3407031599927</v>
      </c>
      <c r="P3" s="98">
        <f>C4</f>
        <v>829.60523389999901</v>
      </c>
      <c r="Q3" s="99" t="str">
        <f>C2</f>
        <v>VKT_billion</v>
      </c>
    </row>
    <row r="4" spans="1:17">
      <c r="A4" s="74">
        <v>2020</v>
      </c>
      <c r="B4" s="74" t="s">
        <v>91</v>
      </c>
      <c r="C4" s="75">
        <v>829.60523389999901</v>
      </c>
      <c r="D4" s="75">
        <v>0</v>
      </c>
      <c r="E4" s="75">
        <v>995.52628070000003</v>
      </c>
      <c r="F4" s="74" t="s">
        <v>100</v>
      </c>
      <c r="G4" s="76" t="s">
        <v>136</v>
      </c>
      <c r="H4" s="77">
        <f>'ICCT Model Results'!F6+'ICCT Model Results'!G6</f>
        <v>87.995845989999992</v>
      </c>
      <c r="I4" s="39"/>
      <c r="J4" s="121" t="str">
        <f>F5</f>
        <v>freight motorbikes</v>
      </c>
      <c r="K4" s="100">
        <f>C5</f>
        <v>165.18811169999901</v>
      </c>
      <c r="L4" s="101">
        <f>FORECAST(L2,$C$5:$C$6,$A$5:$A$6)</f>
        <v>170.35435013999813</v>
      </c>
      <c r="M4" s="163">
        <f t="shared" ref="M4:O4" si="1">FORECAST(M2,$C$5:$C$6,$A$5:$A$6)</f>
        <v>175.52058857999873</v>
      </c>
      <c r="N4" s="101">
        <f t="shared" si="1"/>
        <v>180.68682701999933</v>
      </c>
      <c r="O4" s="101">
        <f t="shared" si="1"/>
        <v>185.85306545999811</v>
      </c>
      <c r="P4" s="102">
        <f>C6</f>
        <v>191.01930390000001</v>
      </c>
      <c r="Q4" s="99" t="str">
        <f>C2</f>
        <v>VKT_billion</v>
      </c>
    </row>
    <row r="5" spans="1:17">
      <c r="A5" s="74">
        <v>2015</v>
      </c>
      <c r="B5" s="74" t="s">
        <v>91</v>
      </c>
      <c r="C5" s="75">
        <v>165.18811169999901</v>
      </c>
      <c r="D5" s="75">
        <v>0</v>
      </c>
      <c r="E5" s="75">
        <v>330.37622339999899</v>
      </c>
      <c r="F5" s="74" t="s">
        <v>99</v>
      </c>
      <c r="G5" s="76" t="s">
        <v>136</v>
      </c>
      <c r="H5" s="77">
        <f>'ICCT Model Results'!F16+'ICCT Model Results'!G16</f>
        <v>5.7529710309999897</v>
      </c>
      <c r="I5" s="39"/>
      <c r="J5" s="121" t="str">
        <f>F7</f>
        <v>passenger aircraft</v>
      </c>
      <c r="K5" s="100">
        <f>E7</f>
        <v>252.6677497</v>
      </c>
      <c r="L5" s="101">
        <f>FORECAST(L2,$E$7:$E$8,$A$7:$A$8)</f>
        <v>268.89283111999612</v>
      </c>
      <c r="M5" s="163">
        <f t="shared" ref="M5:O5" si="2">FORECAST(M2,$E$7:$E$8,$A$7:$A$8)</f>
        <v>285.11791253999763</v>
      </c>
      <c r="N5" s="101">
        <f t="shared" si="2"/>
        <v>301.34299395999551</v>
      </c>
      <c r="O5" s="101">
        <f t="shared" si="2"/>
        <v>317.56807537999703</v>
      </c>
      <c r="P5" s="102">
        <f>E8</f>
        <v>333.79315680000002</v>
      </c>
      <c r="Q5" s="99" t="str">
        <f>E2</f>
        <v>PKM_billion</v>
      </c>
    </row>
    <row r="6" spans="1:17">
      <c r="A6" s="74">
        <v>2020</v>
      </c>
      <c r="B6" s="74" t="s">
        <v>91</v>
      </c>
      <c r="C6" s="75">
        <v>191.01930390000001</v>
      </c>
      <c r="D6" s="75">
        <v>0</v>
      </c>
      <c r="E6" s="75">
        <v>382.03860780000002</v>
      </c>
      <c r="F6" s="74" t="s">
        <v>99</v>
      </c>
      <c r="G6" s="76" t="str">
        <f>G5</f>
        <v>n/a</v>
      </c>
      <c r="H6" s="77">
        <f>'ICCT Model Results'!F17+'ICCT Model Results'!G17</f>
        <v>6.6430319409999985</v>
      </c>
      <c r="I6" s="39"/>
      <c r="J6" s="121" t="str">
        <f>F9</f>
        <v>passenger HDVs</v>
      </c>
      <c r="K6" s="100">
        <f>E9</f>
        <v>3092.0060579999999</v>
      </c>
      <c r="L6" s="101">
        <f>FORECAST(L2,$E$9:$E$10,$A$9:$A$10)</f>
        <v>3285.7692258000025</v>
      </c>
      <c r="M6" s="163">
        <f t="shared" ref="M6:O6" si="3">FORECAST(M2,$E$9:$E$10,$A$9:$A$10)</f>
        <v>3479.5323935999768</v>
      </c>
      <c r="N6" s="101">
        <f t="shared" si="3"/>
        <v>3673.2955614000093</v>
      </c>
      <c r="O6" s="101">
        <f t="shared" si="3"/>
        <v>3867.0587291999836</v>
      </c>
      <c r="P6" s="102">
        <f>E10</f>
        <v>4060.8218969999998</v>
      </c>
      <c r="Q6" s="99" t="str">
        <f>E2</f>
        <v>PKM_billion</v>
      </c>
    </row>
    <row r="7" spans="1:17">
      <c r="A7" s="74">
        <v>2015</v>
      </c>
      <c r="B7" s="74" t="s">
        <v>92</v>
      </c>
      <c r="C7" s="75">
        <v>0</v>
      </c>
      <c r="D7" s="75">
        <v>0</v>
      </c>
      <c r="E7" s="75">
        <v>252.6677497</v>
      </c>
      <c r="F7" s="74" t="s">
        <v>101</v>
      </c>
      <c r="G7" s="76">
        <f>AVLo!B4</f>
        <v>180</v>
      </c>
      <c r="H7" s="77" t="s">
        <v>136</v>
      </c>
      <c r="I7" s="39"/>
      <c r="J7" s="121" t="str">
        <f>F11</f>
        <v>freight rail</v>
      </c>
      <c r="K7" s="103">
        <f>D11</f>
        <v>761</v>
      </c>
      <c r="L7" s="101">
        <f>FORECAST(L2,$D$11:$D$12,$A$11:$A$12)</f>
        <v>808.20000000001164</v>
      </c>
      <c r="M7" s="163">
        <f t="shared" ref="M7:O7" si="4">FORECAST(M2,$D$11:$D$12,$A$11:$A$12)</f>
        <v>855.40000000000873</v>
      </c>
      <c r="N7" s="101">
        <f t="shared" si="4"/>
        <v>902.60000000000582</v>
      </c>
      <c r="O7" s="101">
        <f t="shared" si="4"/>
        <v>949.80000000000291</v>
      </c>
      <c r="P7" s="104">
        <f>D12</f>
        <v>997</v>
      </c>
      <c r="Q7" s="99" t="str">
        <f>D2</f>
        <v>TKM_billion</v>
      </c>
    </row>
    <row r="8" spans="1:17">
      <c r="A8" s="74">
        <v>2020</v>
      </c>
      <c r="B8" s="74" t="s">
        <v>92</v>
      </c>
      <c r="C8" s="75">
        <v>0</v>
      </c>
      <c r="D8" s="75">
        <v>0</v>
      </c>
      <c r="E8" s="75">
        <v>333.79315680000002</v>
      </c>
      <c r="F8" s="74" t="s">
        <v>101</v>
      </c>
      <c r="G8" s="76">
        <f>G7</f>
        <v>180</v>
      </c>
      <c r="H8" s="77" t="s">
        <v>136</v>
      </c>
      <c r="I8" s="39"/>
      <c r="J8" s="121" t="str">
        <f>F13</f>
        <v>freight HDVs</v>
      </c>
      <c r="K8" s="100">
        <f>D13+D19</f>
        <v>1084.7488480999989</v>
      </c>
      <c r="L8" s="101">
        <f>FORECAST(L2,$D$24:$D$25,$A$24:$A$25)</f>
        <v>1156.0904792599904</v>
      </c>
      <c r="M8" s="163">
        <f t="shared" ref="M8:O8" si="5">FORECAST(M2,$D$24:$D$25,$A$24:$A$25)</f>
        <v>1227.4321104199917</v>
      </c>
      <c r="N8" s="101">
        <f t="shared" si="5"/>
        <v>1298.7737415799929</v>
      </c>
      <c r="O8" s="101">
        <f t="shared" si="5"/>
        <v>1370.1153727399942</v>
      </c>
      <c r="P8" s="102">
        <f>D14+D20</f>
        <v>1441.4570039</v>
      </c>
      <c r="Q8" s="99" t="str">
        <f>D23</f>
        <v>TKM_billion</v>
      </c>
    </row>
    <row r="9" spans="1:17">
      <c r="A9" s="74">
        <v>2015</v>
      </c>
      <c r="B9" s="74" t="s">
        <v>36</v>
      </c>
      <c r="C9" s="75">
        <v>91.614994299999907</v>
      </c>
      <c r="D9" s="75">
        <v>0</v>
      </c>
      <c r="E9" s="75">
        <v>3092.0060579999999</v>
      </c>
      <c r="F9" s="74" t="s">
        <v>102</v>
      </c>
      <c r="G9" s="76">
        <f>AVLo!B3</f>
        <v>45</v>
      </c>
      <c r="H9" s="77">
        <f>'ICCT Model Results'!F38+'ICCT Model Results'!G38</f>
        <v>1.1112206179999999</v>
      </c>
      <c r="I9" s="39"/>
      <c r="J9" s="121" t="str">
        <f>F15</f>
        <v>passenger LDVs</v>
      </c>
      <c r="K9" s="100">
        <f>C15</f>
        <v>284.130248399999</v>
      </c>
      <c r="L9" s="101">
        <f>FORECAST(L2,$C$15:$C$16,$A$15:$A$16)</f>
        <v>309.15909497999382</v>
      </c>
      <c r="M9" s="163">
        <f t="shared" ref="M9:O9" si="6">FORECAST(M2,$C$15:$C$16,$A$15:$A$16)</f>
        <v>334.18794155999058</v>
      </c>
      <c r="N9" s="101">
        <f t="shared" si="6"/>
        <v>359.21678813999461</v>
      </c>
      <c r="O9" s="101">
        <f t="shared" si="6"/>
        <v>384.24563471999136</v>
      </c>
      <c r="P9" s="102">
        <f>C16</f>
        <v>409.27448129999999</v>
      </c>
      <c r="Q9" s="99" t="str">
        <f>C2</f>
        <v>VKT_billion</v>
      </c>
    </row>
    <row r="10" spans="1:17">
      <c r="A10" s="74">
        <v>2020</v>
      </c>
      <c r="B10" s="74" t="s">
        <v>36</v>
      </c>
      <c r="C10" s="75">
        <v>120.32064879999901</v>
      </c>
      <c r="D10" s="75">
        <v>0</v>
      </c>
      <c r="E10" s="75">
        <v>4060.8218969999998</v>
      </c>
      <c r="F10" s="74" t="s">
        <v>102</v>
      </c>
      <c r="G10" s="76">
        <f>G9</f>
        <v>45</v>
      </c>
      <c r="H10" s="77">
        <f>'ICCT Model Results'!F39+'ICCT Model Results'!G39</f>
        <v>1.454767151999989</v>
      </c>
      <c r="I10" s="39"/>
      <c r="J10" s="121" t="str">
        <f>F17</f>
        <v>freight LDVs</v>
      </c>
      <c r="K10" s="100">
        <f>D17</f>
        <v>127.53005229999999</v>
      </c>
      <c r="L10" s="101">
        <f>FORECAST(L2,$D$17:$D$18,$A$17:$A$18)</f>
        <v>135.75727972000459</v>
      </c>
      <c r="M10" s="163">
        <f t="shared" ref="M10:O10" si="7">FORECAST(M2,$D$17:$D$18,$A$17:$A$18)</f>
        <v>143.98450714000501</v>
      </c>
      <c r="N10" s="101">
        <f t="shared" si="7"/>
        <v>152.21173456000179</v>
      </c>
      <c r="O10" s="101">
        <f t="shared" si="7"/>
        <v>160.4389619800022</v>
      </c>
      <c r="P10" s="102">
        <f>D18</f>
        <v>168.66618940000001</v>
      </c>
      <c r="Q10" s="99" t="str">
        <f>D2</f>
        <v>TKM_billion</v>
      </c>
    </row>
    <row r="11" spans="1:17">
      <c r="A11" s="74">
        <v>2015</v>
      </c>
      <c r="B11" s="74" t="s">
        <v>93</v>
      </c>
      <c r="C11" s="75">
        <v>0</v>
      </c>
      <c r="D11" s="75">
        <v>761</v>
      </c>
      <c r="E11" s="75">
        <v>0</v>
      </c>
      <c r="F11" s="74" t="s">
        <v>103</v>
      </c>
      <c r="G11" s="76">
        <f>AVLo!C5</f>
        <v>2830</v>
      </c>
      <c r="H11" s="77" t="s">
        <v>136</v>
      </c>
      <c r="I11" s="39"/>
      <c r="J11" s="122" t="str">
        <f>F21</f>
        <v>passenger rail</v>
      </c>
      <c r="K11" s="105">
        <f>E21</f>
        <v>1128</v>
      </c>
      <c r="L11" s="89">
        <f>FORECAST(L2,$E$21:$E$22,$A$21:$A$22)</f>
        <v>1188</v>
      </c>
      <c r="M11" s="164">
        <f t="shared" ref="M11:O11" si="8">FORECAST(M2,$E$21:$E$22,$A$21:$A$22)</f>
        <v>1248</v>
      </c>
      <c r="N11" s="89">
        <f t="shared" si="8"/>
        <v>1308</v>
      </c>
      <c r="O11" s="89">
        <f t="shared" si="8"/>
        <v>1368</v>
      </c>
      <c r="P11" s="106">
        <f>E22</f>
        <v>1428</v>
      </c>
      <c r="Q11" s="107" t="str">
        <f>E2</f>
        <v>PKM_billion</v>
      </c>
    </row>
    <row r="12" spans="1:17">
      <c r="A12" s="74">
        <v>2020</v>
      </c>
      <c r="B12" s="74" t="s">
        <v>93</v>
      </c>
      <c r="C12" s="75">
        <v>0</v>
      </c>
      <c r="D12" s="75">
        <v>997</v>
      </c>
      <c r="E12" s="75">
        <v>0</v>
      </c>
      <c r="F12" s="74" t="s">
        <v>103</v>
      </c>
      <c r="G12" s="76">
        <f>G11</f>
        <v>2830</v>
      </c>
      <c r="H12" s="77" t="s">
        <v>136</v>
      </c>
      <c r="I12" s="39"/>
      <c r="J12" s="68" t="s">
        <v>139</v>
      </c>
      <c r="K12" s="92">
        <f>K2</f>
        <v>2015</v>
      </c>
      <c r="L12" s="93">
        <f t="shared" ref="L12:P12" si="9">L2</f>
        <v>2016</v>
      </c>
      <c r="M12" s="161">
        <f t="shared" si="9"/>
        <v>2017</v>
      </c>
      <c r="N12" s="93">
        <f t="shared" si="9"/>
        <v>2018</v>
      </c>
      <c r="O12" s="93">
        <f t="shared" si="9"/>
        <v>2019</v>
      </c>
      <c r="P12" s="94">
        <f t="shared" si="9"/>
        <v>2020</v>
      </c>
      <c r="Q12" s="95" t="s">
        <v>137</v>
      </c>
    </row>
    <row r="13" spans="1:17">
      <c r="A13" s="74">
        <v>2015</v>
      </c>
      <c r="B13" s="74" t="s">
        <v>94</v>
      </c>
      <c r="C13" s="75">
        <v>92.543236980000003</v>
      </c>
      <c r="D13" s="75">
        <v>842.14345649999996</v>
      </c>
      <c r="E13" s="75">
        <v>0</v>
      </c>
      <c r="F13" s="74" t="s">
        <v>104</v>
      </c>
      <c r="G13" s="76">
        <f>AVLo!C3</f>
        <v>6.0999999999999979</v>
      </c>
      <c r="H13" s="77">
        <f>'ICCT Model Results'!F60+'ICCT Model Results'!G60</f>
        <v>2.7916088079999999</v>
      </c>
      <c r="I13" s="39"/>
      <c r="J13" s="74" t="str">
        <f>J3</f>
        <v>passenger motorbikes</v>
      </c>
      <c r="K13" s="96">
        <f>H3</f>
        <v>67.053822167000007</v>
      </c>
      <c r="L13" s="97">
        <f>FORECAST(L2,$H$3:$H$4,$A$3:$A$4)</f>
        <v>71.242226931599362</v>
      </c>
      <c r="M13" s="162">
        <f t="shared" ref="M13:O13" si="10">FORECAST(M2,$H$3:$H$4,$A$3:$A$4)</f>
        <v>75.43063169620109</v>
      </c>
      <c r="N13" s="97">
        <f t="shared" si="10"/>
        <v>79.619036460800999</v>
      </c>
      <c r="O13" s="97">
        <f t="shared" si="10"/>
        <v>83.807441225400908</v>
      </c>
      <c r="P13" s="98">
        <f>H4</f>
        <v>87.995845989999992</v>
      </c>
      <c r="Q13" s="99" t="s">
        <v>140</v>
      </c>
    </row>
    <row r="14" spans="1:17">
      <c r="A14" s="74">
        <v>2020</v>
      </c>
      <c r="B14" s="74" t="s">
        <v>94</v>
      </c>
      <c r="C14" s="75">
        <v>116.89049199999999</v>
      </c>
      <c r="D14" s="75">
        <v>1145.526822</v>
      </c>
      <c r="E14" s="75">
        <v>0</v>
      </c>
      <c r="F14" s="74" t="s">
        <v>104</v>
      </c>
      <c r="G14" s="76">
        <f>G13</f>
        <v>6.0999999999999979</v>
      </c>
      <c r="H14" s="77">
        <f>'ICCT Model Results'!F61+'ICCT Model Results'!G61</f>
        <v>3.5207716059999887</v>
      </c>
      <c r="I14" s="39"/>
      <c r="J14" s="74" t="str">
        <f>J4</f>
        <v>freight motorbikes</v>
      </c>
      <c r="K14" s="108">
        <f>H5</f>
        <v>5.7529710309999897</v>
      </c>
      <c r="L14" s="109">
        <f>FORECAST(L12,$H$5:$H$6,$A$5:$A$6)</f>
        <v>5.9309832129999904</v>
      </c>
      <c r="M14" s="165">
        <f t="shared" ref="M14:O14" si="11">FORECAST(M12,$H$5:$H$6,$A$5:$A$6)</f>
        <v>6.1089953949999654</v>
      </c>
      <c r="N14" s="109">
        <f t="shared" si="11"/>
        <v>6.2870075769999971</v>
      </c>
      <c r="O14" s="109">
        <f t="shared" si="11"/>
        <v>6.4650197589999721</v>
      </c>
      <c r="P14" s="87">
        <f>H6</f>
        <v>6.6430319409999985</v>
      </c>
      <c r="Q14" s="99" t="s">
        <v>140</v>
      </c>
    </row>
    <row r="15" spans="1:17">
      <c r="A15" s="74">
        <v>2015</v>
      </c>
      <c r="B15" s="74" t="s">
        <v>95</v>
      </c>
      <c r="C15" s="75">
        <v>284.130248399999</v>
      </c>
      <c r="D15" s="75">
        <v>0</v>
      </c>
      <c r="E15" s="75">
        <v>631.82213149999995</v>
      </c>
      <c r="F15" s="74" t="s">
        <v>105</v>
      </c>
      <c r="G15" s="76" t="s">
        <v>136</v>
      </c>
      <c r="H15" s="77">
        <f>'ICCT Model Results'!F71+'ICCT Model Results'!G71</f>
        <v>28.031563311999989</v>
      </c>
      <c r="I15" s="39"/>
      <c r="J15" s="74" t="str">
        <f>J5</f>
        <v>passenger aircraft</v>
      </c>
      <c r="K15" s="100"/>
      <c r="L15" s="101"/>
      <c r="M15" s="163">
        <f>SYVbT!I5</f>
        <v>551.23453630236327</v>
      </c>
      <c r="N15" s="101"/>
      <c r="O15" s="101"/>
      <c r="P15" s="102"/>
      <c r="Q15" s="99" t="s">
        <v>152</v>
      </c>
    </row>
    <row r="16" spans="1:17">
      <c r="A16" s="74">
        <v>2020</v>
      </c>
      <c r="B16" s="74" t="s">
        <v>95</v>
      </c>
      <c r="C16" s="75">
        <v>409.27448129999999</v>
      </c>
      <c r="D16" s="75">
        <v>0</v>
      </c>
      <c r="E16" s="75">
        <v>868.96368129999996</v>
      </c>
      <c r="F16" s="74" t="s">
        <v>105</v>
      </c>
      <c r="G16" s="76" t="s">
        <v>136</v>
      </c>
      <c r="H16" s="77">
        <f>'ICCT Model Results'!F72+'ICCT Model Results'!G72</f>
        <v>40.143727241000001</v>
      </c>
      <c r="I16" s="39"/>
      <c r="J16" s="74" t="str">
        <f t="shared" ref="J16:J21" si="12">J6</f>
        <v>passenger HDVs</v>
      </c>
      <c r="K16" s="108">
        <f>H9</f>
        <v>1.1112206179999999</v>
      </c>
      <c r="L16" s="109">
        <f>FORECAST(L12,$H$9:$H$10,$A$9:$A$10)</f>
        <v>1.1799299248000068</v>
      </c>
      <c r="M16" s="165">
        <f t="shared" ref="M16:O16" si="13">FORECAST(M12,$H$9:$H$10,$A$9:$A$10)</f>
        <v>1.2486392316000092</v>
      </c>
      <c r="N16" s="109">
        <f t="shared" si="13"/>
        <v>1.3173485384000116</v>
      </c>
      <c r="O16" s="109">
        <f t="shared" si="13"/>
        <v>1.3860578452000141</v>
      </c>
      <c r="P16" s="87">
        <f>H10</f>
        <v>1.454767151999989</v>
      </c>
      <c r="Q16" s="99" t="s">
        <v>140</v>
      </c>
    </row>
    <row r="17" spans="1:17">
      <c r="A17" s="74">
        <v>2015</v>
      </c>
      <c r="B17" s="74" t="s">
        <v>96</v>
      </c>
      <c r="C17" s="75">
        <v>66.769660920000007</v>
      </c>
      <c r="D17" s="75">
        <v>127.53005229999999</v>
      </c>
      <c r="E17" s="75">
        <v>0</v>
      </c>
      <c r="F17" s="74" t="s">
        <v>106</v>
      </c>
      <c r="G17" s="76">
        <f>AVLo!C2</f>
        <v>1.7</v>
      </c>
      <c r="H17" s="77">
        <f>'ICCT Model Results'!F82+'ICCT Model Results'!G82</f>
        <v>3.3305768930000004</v>
      </c>
      <c r="I17" s="39"/>
      <c r="J17" s="74" t="str">
        <f t="shared" si="12"/>
        <v>freight rail</v>
      </c>
      <c r="K17" s="103"/>
      <c r="L17" s="101"/>
      <c r="M17" s="163">
        <f>SYVbT!I15</f>
        <v>5422.6328634282709</v>
      </c>
      <c r="N17" s="101"/>
      <c r="O17" s="101"/>
      <c r="P17" s="104"/>
      <c r="Q17" s="99" t="s">
        <v>152</v>
      </c>
    </row>
    <row r="18" spans="1:17">
      <c r="A18" s="74">
        <v>2020</v>
      </c>
      <c r="B18" s="74" t="s">
        <v>96</v>
      </c>
      <c r="C18" s="75">
        <v>88.30690543</v>
      </c>
      <c r="D18" s="75">
        <v>168.66618940000001</v>
      </c>
      <c r="E18" s="75">
        <v>0</v>
      </c>
      <c r="F18" s="74" t="s">
        <v>106</v>
      </c>
      <c r="G18" s="76">
        <f>G17</f>
        <v>1.7</v>
      </c>
      <c r="H18" s="77">
        <f>'ICCT Model Results'!F83+'ICCT Model Results'!G83</f>
        <v>4.3545614009999998</v>
      </c>
      <c r="I18" s="39"/>
      <c r="J18" s="74" t="str">
        <f t="shared" si="12"/>
        <v>freight HDVs</v>
      </c>
      <c r="K18" s="108">
        <f>H24</f>
        <v>3.559276273</v>
      </c>
      <c r="L18" s="109">
        <f>FORECAST(L12,$H$24:$H$25,$A$24:$A$25)</f>
        <v>3.7224350172000413</v>
      </c>
      <c r="M18" s="165">
        <f t="shared" ref="M18:O18" si="14">FORECAST(M12,$H$24:$H$25,$A$24:$A$25)</f>
        <v>3.8855937614000027</v>
      </c>
      <c r="N18" s="109">
        <f t="shared" si="14"/>
        <v>4.0487525056000209</v>
      </c>
      <c r="O18" s="109">
        <f t="shared" si="14"/>
        <v>4.2119112497999822</v>
      </c>
      <c r="P18" s="87">
        <f>H25</f>
        <v>4.3750699939999889</v>
      </c>
      <c r="Q18" s="99" t="s">
        <v>140</v>
      </c>
    </row>
    <row r="19" spans="1:17">
      <c r="A19" s="74">
        <v>2015</v>
      </c>
      <c r="B19" s="74" t="s">
        <v>94</v>
      </c>
      <c r="C19" s="75">
        <v>26.65993314</v>
      </c>
      <c r="D19" s="75">
        <v>242.605391599999</v>
      </c>
      <c r="E19" s="75">
        <v>0</v>
      </c>
      <c r="F19" s="74" t="s">
        <v>104</v>
      </c>
      <c r="G19" s="76">
        <f>AVLo!C3</f>
        <v>6.0999999999999979</v>
      </c>
      <c r="H19" s="77">
        <f>'ICCT Model Results'!F93+'ICCT Model Results'!G93</f>
        <v>0.76766746500000005</v>
      </c>
      <c r="I19" s="39"/>
      <c r="J19" s="74" t="str">
        <f>J9</f>
        <v>passenger LDVs</v>
      </c>
      <c r="K19" s="108">
        <f>H15</f>
        <v>28.031563311999989</v>
      </c>
      <c r="L19" s="101">
        <f>FORECAST(L12,$H$15:$H$16,$A$15:$A$16)</f>
        <v>30.453996097799973</v>
      </c>
      <c r="M19" s="163">
        <f t="shared" ref="M19:O19" si="15">FORECAST(M12,$H$15:$H$16,$A$15:$A$16)</f>
        <v>32.876428883600056</v>
      </c>
      <c r="N19" s="101">
        <f t="shared" si="15"/>
        <v>35.298861669400139</v>
      </c>
      <c r="O19" s="101">
        <f t="shared" si="15"/>
        <v>37.721294455200223</v>
      </c>
      <c r="P19" s="87">
        <f>H16</f>
        <v>40.143727241000001</v>
      </c>
      <c r="Q19" s="99" t="s">
        <v>140</v>
      </c>
    </row>
    <row r="20" spans="1:17">
      <c r="A20" s="74">
        <v>2020</v>
      </c>
      <c r="B20" s="74" t="s">
        <v>94</v>
      </c>
      <c r="C20" s="75">
        <v>30.196957340000001</v>
      </c>
      <c r="D20" s="75">
        <v>295.93018189999998</v>
      </c>
      <c r="E20" s="75">
        <v>0</v>
      </c>
      <c r="F20" s="74" t="s">
        <v>104</v>
      </c>
      <c r="G20" s="76">
        <f>G19</f>
        <v>6.0999999999999979</v>
      </c>
      <c r="H20" s="77">
        <f>'ICCT Model Results'!F94+'ICCT Model Results'!G94</f>
        <v>0.85429838800000002</v>
      </c>
      <c r="I20" s="39"/>
      <c r="J20" s="74" t="str">
        <f t="shared" si="12"/>
        <v>freight LDVs</v>
      </c>
      <c r="K20" s="108">
        <f>H17</f>
        <v>3.3305768930000004</v>
      </c>
      <c r="L20" s="109">
        <f>FORECAST(L12,$H$17:$H$18,$A$17:$A$18)</f>
        <v>3.535373794599991</v>
      </c>
      <c r="M20" s="165">
        <f t="shared" ref="M20:O20" si="16">FORECAST(M12,$H$17:$H$18,$A$17:$A$18)</f>
        <v>3.7401706961999821</v>
      </c>
      <c r="N20" s="109">
        <f t="shared" si="16"/>
        <v>3.9449675977999732</v>
      </c>
      <c r="O20" s="109">
        <f t="shared" si="16"/>
        <v>4.1497644994000211</v>
      </c>
      <c r="P20" s="87">
        <f>H18</f>
        <v>4.3545614009999998</v>
      </c>
      <c r="Q20" s="99" t="s">
        <v>140</v>
      </c>
    </row>
    <row r="21" spans="1:17">
      <c r="A21" s="74">
        <v>2015</v>
      </c>
      <c r="B21" s="74" t="s">
        <v>4</v>
      </c>
      <c r="C21" s="75">
        <v>0</v>
      </c>
      <c r="D21" s="75">
        <v>0</v>
      </c>
      <c r="E21" s="75">
        <v>1128</v>
      </c>
      <c r="F21" s="74" t="s">
        <v>107</v>
      </c>
      <c r="G21" s="76">
        <f>AVLo!B5</f>
        <v>1000</v>
      </c>
      <c r="H21" s="77" t="s">
        <v>136</v>
      </c>
      <c r="I21" s="39"/>
      <c r="J21" s="78" t="str">
        <f t="shared" si="12"/>
        <v>passenger rail</v>
      </c>
      <c r="K21" s="105"/>
      <c r="L21" s="89"/>
      <c r="M21" s="166">
        <f>SYVbT!I6</f>
        <v>6341.3671365717291</v>
      </c>
      <c r="N21" s="89"/>
      <c r="O21" s="89"/>
      <c r="P21" s="106"/>
      <c r="Q21" s="99" t="s">
        <v>152</v>
      </c>
    </row>
    <row r="22" spans="1:17">
      <c r="A22" s="78">
        <v>2020</v>
      </c>
      <c r="B22" s="78" t="s">
        <v>4</v>
      </c>
      <c r="C22" s="79">
        <v>0</v>
      </c>
      <c r="D22" s="79">
        <v>0</v>
      </c>
      <c r="E22" s="79">
        <v>1428</v>
      </c>
      <c r="F22" s="78" t="s">
        <v>107</v>
      </c>
      <c r="G22" s="80">
        <f>G21</f>
        <v>1000</v>
      </c>
      <c r="H22" s="81" t="s">
        <v>136</v>
      </c>
      <c r="I22" s="39"/>
      <c r="J22" s="66" t="s">
        <v>164</v>
      </c>
    </row>
    <row r="23" spans="1:17">
      <c r="A23" s="156" t="s">
        <v>222</v>
      </c>
      <c r="B23" s="83"/>
      <c r="C23" s="83"/>
      <c r="D23" s="84" t="str">
        <f>D2</f>
        <v>TKM_billion</v>
      </c>
      <c r="E23" s="85"/>
      <c r="F23" s="85"/>
      <c r="G23" s="84" t="str">
        <f>G2</f>
        <v>AVLo</v>
      </c>
      <c r="H23" s="68" t="s">
        <v>150</v>
      </c>
      <c r="J23" s="67" t="s">
        <v>163</v>
      </c>
      <c r="K23" s="1"/>
    </row>
    <row r="24" spans="1:17">
      <c r="A24" s="82">
        <v>2015</v>
      </c>
      <c r="B24" s="70" t="str">
        <f>B19</f>
        <v>MHDT_HHDT</v>
      </c>
      <c r="C24" s="83"/>
      <c r="D24" s="86">
        <f>D13+D19</f>
        <v>1084.7488480999989</v>
      </c>
      <c r="E24" s="83"/>
      <c r="F24" s="70" t="str">
        <f>F19</f>
        <v>freight HDVs</v>
      </c>
      <c r="G24" s="157">
        <f>G19</f>
        <v>6.0999999999999979</v>
      </c>
      <c r="H24" s="87">
        <f>H13+H19</f>
        <v>3.559276273</v>
      </c>
      <c r="J24" s="67" t="s">
        <v>161</v>
      </c>
      <c r="K24" s="39"/>
    </row>
    <row r="25" spans="1:17">
      <c r="A25" s="88">
        <v>2020</v>
      </c>
      <c r="B25" s="78" t="str">
        <f>B19</f>
        <v>MHDT_HHDT</v>
      </c>
      <c r="C25" s="89"/>
      <c r="D25" s="90">
        <f>D14+D20</f>
        <v>1441.4570039</v>
      </c>
      <c r="E25" s="89"/>
      <c r="F25" s="78" t="str">
        <f>F24</f>
        <v>freight HDVs</v>
      </c>
      <c r="G25" s="158">
        <f>G19</f>
        <v>6.0999999999999979</v>
      </c>
      <c r="H25" s="91">
        <f>H14+H20</f>
        <v>4.3750699939999889</v>
      </c>
      <c r="J25" s="67" t="s">
        <v>162</v>
      </c>
      <c r="K25" s="39"/>
    </row>
    <row r="26" spans="1:17">
      <c r="A26" s="67" t="s">
        <v>165</v>
      </c>
      <c r="D26" s="39"/>
      <c r="G26" s="39"/>
      <c r="H26" s="53"/>
      <c r="J26" s="6"/>
      <c r="K26" s="39"/>
    </row>
    <row r="27" spans="1:17">
      <c r="A27" s="67" t="s">
        <v>166</v>
      </c>
      <c r="D27" s="39"/>
      <c r="G27" s="39"/>
      <c r="H27" s="53"/>
      <c r="J27" s="6"/>
      <c r="K27" s="39"/>
    </row>
    <row r="28" spans="1:17">
      <c r="A28" s="67" t="s">
        <v>173</v>
      </c>
      <c r="D28" s="39"/>
      <c r="G28" s="39"/>
      <c r="H28" s="53"/>
      <c r="J28" s="6"/>
      <c r="K28" s="39"/>
    </row>
    <row r="29" spans="1:17">
      <c r="A29" s="67"/>
      <c r="D29" s="39"/>
      <c r="G29" s="39"/>
      <c r="H29" s="53"/>
      <c r="J29" s="6"/>
      <c r="K29" s="39"/>
    </row>
    <row r="30" spans="1:17">
      <c r="B30" s="3" t="s">
        <v>170</v>
      </c>
      <c r="C30" s="9"/>
      <c r="D30" s="115"/>
      <c r="E30" s="9"/>
      <c r="F30" s="9"/>
      <c r="G30" s="39"/>
      <c r="H30" s="53"/>
      <c r="J30" s="6"/>
      <c r="K30" s="39"/>
    </row>
    <row r="31" spans="1:17">
      <c r="B31" s="107"/>
      <c r="C31" s="159" t="s">
        <v>158</v>
      </c>
      <c r="D31" s="160"/>
      <c r="E31" s="159" t="s">
        <v>159</v>
      </c>
      <c r="F31" s="160"/>
      <c r="J31" s="6"/>
      <c r="K31" s="39"/>
    </row>
    <row r="32" spans="1:17" ht="28.5">
      <c r="B32" s="69" t="s">
        <v>154</v>
      </c>
      <c r="C32" s="93" t="s">
        <v>151</v>
      </c>
      <c r="D32" s="68" t="s">
        <v>153</v>
      </c>
      <c r="E32" s="111" t="s">
        <v>156</v>
      </c>
      <c r="F32" s="69" t="s">
        <v>157</v>
      </c>
      <c r="J32" s="6"/>
      <c r="K32" s="39"/>
    </row>
    <row r="33" spans="1:11">
      <c r="B33" s="112" t="s">
        <v>5</v>
      </c>
      <c r="C33" s="101">
        <f>((M9*10^9)/(M19*10^6))</f>
        <v>10164.970859310561</v>
      </c>
      <c r="D33" s="113">
        <f>((M10*10^9)/G17)/(M20*10^6)</f>
        <v>22645.161353715037</v>
      </c>
      <c r="E33" s="116">
        <f>C33*$A$43</f>
        <v>6316.2181078206622</v>
      </c>
      <c r="F33" s="116">
        <f>D33*$A$43</f>
        <v>14071.046555519266</v>
      </c>
      <c r="J33" s="6"/>
    </row>
    <row r="34" spans="1:11">
      <c r="B34" s="112" t="s">
        <v>6</v>
      </c>
      <c r="C34" s="101">
        <f>((M6*10^9)/G10)/(M16*10^6)</f>
        <v>61925.766965465031</v>
      </c>
      <c r="D34" s="113">
        <f>((M8*10^9)/G13)/(M18*10^6)</f>
        <v>51785.747845362916</v>
      </c>
      <c r="E34" s="117">
        <f t="shared" ref="E34:E38" si="17">C34*$A$43</f>
        <v>38478.875745097976</v>
      </c>
      <c r="F34" s="117">
        <f t="shared" ref="F34:F38" si="18">D34*$A$43</f>
        <v>32178.161924421001</v>
      </c>
      <c r="J34" s="6"/>
      <c r="K34" s="39"/>
    </row>
    <row r="35" spans="1:11">
      <c r="B35" s="112" t="s">
        <v>7</v>
      </c>
      <c r="C35" s="101">
        <f>((M5*10^9)/G7)/M15</f>
        <v>2873528.9585178266</v>
      </c>
      <c r="D35" s="113">
        <f>IESS_Frgt!E9</f>
        <v>15377464.7887324</v>
      </c>
      <c r="E35" s="117">
        <f t="shared" si="17"/>
        <v>1785527.5624831805</v>
      </c>
      <c r="F35" s="117">
        <f t="shared" si="18"/>
        <v>9555110.6732394397</v>
      </c>
    </row>
    <row r="36" spans="1:11">
      <c r="B36" s="112" t="s">
        <v>8</v>
      </c>
      <c r="C36" s="101">
        <f>((M11*10^9)/G21)/M21</f>
        <v>196802.98792394064</v>
      </c>
      <c r="D36" s="113">
        <f>((M7*10^9)/G11)/M17</f>
        <v>55740.724425117864</v>
      </c>
      <c r="E36" s="117">
        <f t="shared" si="17"/>
        <v>122287.66940928693</v>
      </c>
      <c r="F36" s="117">
        <f t="shared" si="18"/>
        <v>34635.669676759913</v>
      </c>
    </row>
    <row r="37" spans="1:11">
      <c r="B37" s="112" t="s">
        <v>9</v>
      </c>
      <c r="C37" s="101">
        <f>IESS_Psng_ROAD_RAIL_AIR!J20</f>
        <v>68275</v>
      </c>
      <c r="D37" s="113">
        <f>IESS_Frgt!B12</f>
        <v>249210.460885123</v>
      </c>
      <c r="E37" s="117">
        <f t="shared" si="17"/>
        <v>42424.105024999997</v>
      </c>
      <c r="F37" s="117">
        <f t="shared" si="18"/>
        <v>154852.15329064976</v>
      </c>
    </row>
    <row r="38" spans="1:11">
      <c r="B38" s="114" t="s">
        <v>10</v>
      </c>
      <c r="C38" s="110">
        <f>(M3*10^9)/(M13*10^6)</f>
        <v>9396.8673699399405</v>
      </c>
      <c r="D38" s="90">
        <f>(M4*10^9)/(M14*10^6)</f>
        <v>28731.497935594649</v>
      </c>
      <c r="E38" s="118">
        <f t="shared" si="17"/>
        <v>5838.9408745269511</v>
      </c>
      <c r="F38" s="118">
        <f t="shared" si="18"/>
        <v>17852.919603738384</v>
      </c>
    </row>
    <row r="39" spans="1:11">
      <c r="B39" s="67" t="s">
        <v>167</v>
      </c>
    </row>
    <row r="40" spans="1:11">
      <c r="B40" s="67" t="s">
        <v>168</v>
      </c>
    </row>
    <row r="42" spans="1:11">
      <c r="A42" s="107">
        <v>1</v>
      </c>
      <c r="B42" s="107" t="s">
        <v>171</v>
      </c>
    </row>
    <row r="43" spans="1:11">
      <c r="A43" s="123">
        <v>0.62137100000000001</v>
      </c>
      <c r="B43" s="107" t="s">
        <v>172</v>
      </c>
    </row>
  </sheetData>
  <mergeCells count="2">
    <mergeCell ref="C31:D31"/>
    <mergeCell ref="E31:F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E3B0-1603-4AF9-B254-9CEEC1554527}">
  <dimension ref="A1:G23"/>
  <sheetViews>
    <sheetView tabSelected="1" workbookViewId="0">
      <selection activeCell="O14" sqref="O14"/>
    </sheetView>
  </sheetViews>
  <sheetFormatPr defaultRowHeight="15"/>
  <cols>
    <col min="1" max="1" width="17.85546875" customWidth="1"/>
    <col min="2" max="2" width="14.28515625" customWidth="1"/>
    <col min="3" max="3" width="10.7109375" customWidth="1"/>
  </cols>
  <sheetData>
    <row r="1" spans="1:7">
      <c r="A1" s="1" t="s">
        <v>74</v>
      </c>
    </row>
    <row r="2" spans="1:7">
      <c r="A2" s="37" t="s">
        <v>207</v>
      </c>
      <c r="B2" s="1" t="s">
        <v>208</v>
      </c>
    </row>
    <row r="3" spans="1:7" ht="30">
      <c r="A3" s="154" t="s">
        <v>210</v>
      </c>
      <c r="B3" s="144">
        <v>1149836</v>
      </c>
    </row>
    <row r="4" spans="1:7">
      <c r="A4" t="s">
        <v>98</v>
      </c>
      <c r="B4" s="39">
        <f>AVLo!B5</f>
        <v>1000</v>
      </c>
      <c r="D4">
        <v>1</v>
      </c>
      <c r="E4" t="s">
        <v>209</v>
      </c>
      <c r="F4">
        <v>0.62137100000000001</v>
      </c>
      <c r="G4" t="s">
        <v>72</v>
      </c>
    </row>
    <row r="5" spans="1:7">
      <c r="A5" t="s">
        <v>204</v>
      </c>
      <c r="B5" s="39">
        <f>SYVbT!I6</f>
        <v>6341.3671365717291</v>
      </c>
    </row>
    <row r="6" spans="1:7">
      <c r="A6" t="s">
        <v>205</v>
      </c>
      <c r="B6" s="39">
        <f>((B3*10^6)/B5)/B4</f>
        <v>181323.04521034632</v>
      </c>
      <c r="C6" s="1"/>
    </row>
    <row r="7" spans="1:7">
      <c r="A7" s="146" t="s">
        <v>219</v>
      </c>
      <c r="B7" s="147">
        <f>B6*F4</f>
        <v>112668.88192539811</v>
      </c>
    </row>
    <row r="8" spans="1:7">
      <c r="A8" s="148" t="s">
        <v>217</v>
      </c>
      <c r="B8" s="149">
        <v>122287.66940928693</v>
      </c>
      <c r="C8" s="145">
        <f>(B8-$B$7)/$B$7</f>
        <v>8.5372174814495355E-2</v>
      </c>
      <c r="D8" t="s">
        <v>221</v>
      </c>
    </row>
    <row r="9" spans="1:7">
      <c r="A9" s="150" t="s">
        <v>218</v>
      </c>
      <c r="B9" s="151">
        <v>23516</v>
      </c>
      <c r="C9" s="145">
        <f>(B9-$B$7)/$B$7</f>
        <v>-0.79128221033052637</v>
      </c>
      <c r="D9" t="s">
        <v>220</v>
      </c>
    </row>
    <row r="10" spans="1:7">
      <c r="B10" s="39"/>
    </row>
    <row r="11" spans="1:7">
      <c r="A11" s="1" t="s">
        <v>75</v>
      </c>
    </row>
    <row r="13" spans="1:7">
      <c r="A13" s="1" t="s">
        <v>206</v>
      </c>
      <c r="B13" s="1" t="str">
        <f>B2</f>
        <v>2017 Actuals</v>
      </c>
      <c r="C13" s="1"/>
    </row>
    <row r="14" spans="1:7" ht="30">
      <c r="A14" s="154" t="s">
        <v>210</v>
      </c>
      <c r="B14" s="39">
        <v>620174</v>
      </c>
    </row>
    <row r="15" spans="1:7">
      <c r="A15" t="s">
        <v>98</v>
      </c>
      <c r="B15" s="39">
        <f>AVLo!C5</f>
        <v>2830</v>
      </c>
    </row>
    <row r="16" spans="1:7">
      <c r="A16" t="s">
        <v>204</v>
      </c>
      <c r="B16" s="39">
        <f>SYVbT!I15</f>
        <v>5422.6328634282709</v>
      </c>
    </row>
    <row r="17" spans="1:4">
      <c r="A17" t="s">
        <v>205</v>
      </c>
      <c r="B17" s="39">
        <f>((B14*10^6)/B16)/B15</f>
        <v>40412.611678305693</v>
      </c>
    </row>
    <row r="18" spans="1:4">
      <c r="A18" s="146" t="s">
        <v>219</v>
      </c>
      <c r="B18" s="147">
        <f>B17*F4</f>
        <v>25111.224931160486</v>
      </c>
    </row>
    <row r="19" spans="1:4">
      <c r="A19" s="148" t="s">
        <v>217</v>
      </c>
      <c r="B19" s="149">
        <v>34635.669676759913</v>
      </c>
      <c r="C19" s="145">
        <f>(B19-$B$18)/$B$18</f>
        <v>0.37929032819822961</v>
      </c>
      <c r="D19" t="s">
        <v>221</v>
      </c>
    </row>
    <row r="20" spans="1:4">
      <c r="A20" s="150" t="s">
        <v>218</v>
      </c>
      <c r="B20" s="151">
        <v>64944</v>
      </c>
      <c r="C20" s="145">
        <f>(B20-$B$18)/$B$18</f>
        <v>1.5862537641248666</v>
      </c>
      <c r="D20" t="s">
        <v>220</v>
      </c>
    </row>
    <row r="22" spans="1:4">
      <c r="A22" s="152" t="s">
        <v>211</v>
      </c>
      <c r="B22" s="153" t="s">
        <v>212</v>
      </c>
    </row>
    <row r="23" spans="1:4">
      <c r="A23" s="152" t="s">
        <v>213</v>
      </c>
      <c r="B2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IESS_Psng_ROAD_RAIL_AIR</vt:lpstr>
      <vt:lpstr>IESS_Frgt</vt:lpstr>
      <vt:lpstr>AVLo</vt:lpstr>
      <vt:lpstr>ICCT Model Results</vt:lpstr>
      <vt:lpstr>Vehicle Definitions - ICCT</vt:lpstr>
      <vt:lpstr>SYVbT</vt:lpstr>
      <vt:lpstr>2017 Calcs</vt:lpstr>
      <vt:lpstr>Comparison-Indian Railways</vt:lpstr>
      <vt:lpstr>Future Growth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2015-03-31T22:53:51Z</dcterms:created>
  <dcterms:modified xsi:type="dcterms:W3CDTF">2020-03-18T05:40:22Z</dcterms:modified>
  <cp:category/>
  <cp:contentStatus/>
</cp:coreProperties>
</file>