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0" windowWidth="19420" windowHeight="9030"/>
  </bookViews>
  <sheets>
    <sheet name="About" sheetId="1" r:id="rId1"/>
    <sheet name="Data" sheetId="16" r:id="rId2"/>
    <sheet name="Thermal Fuels" sheetId="14" r:id="rId3"/>
    <sheet name="Electricity" sheetId="17" r:id="rId4"/>
    <sheet name="BS-BSfTFpEUP" sheetId="10" r:id="rId5"/>
    <sheet name="BS-BSpUEO" sheetId="11" r:id="rId6"/>
  </sheets>
  <calcPr calcId="145621"/>
</workbook>
</file>

<file path=xl/calcChain.xml><?xml version="1.0" encoding="utf-8"?>
<calcChain xmlns="http://schemas.openxmlformats.org/spreadsheetml/2006/main">
  <c r="B18" i="17" l="1"/>
  <c r="B19" i="17"/>
  <c r="B20" i="17" s="1"/>
  <c r="B9" i="11" s="1"/>
  <c r="B15" i="17"/>
  <c r="B10" i="11" s="1"/>
  <c r="B10" i="17"/>
  <c r="B14" i="17" l="1"/>
  <c r="B7" i="11"/>
  <c r="B11" i="14" l="1"/>
  <c r="B12" i="10" s="1"/>
  <c r="B16" i="14"/>
  <c r="B13" i="10" s="1"/>
  <c r="D2" i="11" l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J2" i="11" s="1"/>
  <c r="AK2" i="11" s="1"/>
  <c r="AL2" i="11" s="1"/>
  <c r="AM2" i="11" s="1"/>
  <c r="D5" i="1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AJ5" i="11" s="1"/>
  <c r="AK5" i="11" s="1"/>
  <c r="AL5" i="11" s="1"/>
  <c r="AM5" i="11" s="1"/>
  <c r="D6" i="1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C5" i="11"/>
  <c r="C6" i="1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AB11" i="11" s="1"/>
  <c r="AC11" i="11" s="1"/>
  <c r="AD11" i="11" s="1"/>
  <c r="AE11" i="11" s="1"/>
  <c r="AF11" i="11" s="1"/>
  <c r="AG11" i="11" s="1"/>
  <c r="AH11" i="11" s="1"/>
  <c r="AI11" i="11" s="1"/>
  <c r="AJ11" i="11" s="1"/>
  <c r="AK11" i="11" s="1"/>
  <c r="AL11" i="11" s="1"/>
  <c r="AM11" i="11" s="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AF12" i="11" s="1"/>
  <c r="AG12" i="11" s="1"/>
  <c r="AH12" i="11" s="1"/>
  <c r="AI12" i="11" s="1"/>
  <c r="AJ12" i="11" s="1"/>
  <c r="AK12" i="11" s="1"/>
  <c r="AL12" i="11" s="1"/>
  <c r="AM12" i="11" s="1"/>
  <c r="C2" i="1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D3" i="10"/>
  <c r="E3" i="10" s="1"/>
  <c r="F3" i="10" s="1"/>
  <c r="G3" i="10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D4" i="10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D5" i="10"/>
  <c r="E5" i="10" s="1"/>
  <c r="F5" i="10" s="1"/>
  <c r="G5" i="10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D6" i="10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D7" i="10"/>
  <c r="E7" i="10" s="1"/>
  <c r="F7" i="10" s="1"/>
  <c r="G7" i="10"/>
  <c r="H7" i="10" s="1"/>
  <c r="I7" i="10" s="1"/>
  <c r="J7" i="10" s="1"/>
  <c r="K7" i="10" s="1"/>
  <c r="L7" i="10" s="1"/>
  <c r="M7" i="10" s="1"/>
  <c r="N7" i="10" s="1"/>
  <c r="O7" i="10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D8" i="10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D9" i="10"/>
  <c r="E9" i="10" s="1"/>
  <c r="F9" i="10" s="1"/>
  <c r="G9" i="10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D10" i="10"/>
  <c r="E10" i="10" s="1"/>
  <c r="F10" i="10" s="1"/>
  <c r="G10" i="10" s="1"/>
  <c r="H10" i="10" s="1"/>
  <c r="I10" i="10" s="1"/>
  <c r="J10" i="10" s="1"/>
  <c r="K10" i="10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D14" i="10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D15" i="10"/>
  <c r="E15" i="10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D16" i="10"/>
  <c r="E16" i="10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C3" i="10"/>
  <c r="C4" i="10"/>
  <c r="C5" i="10"/>
  <c r="C6" i="10"/>
  <c r="C7" i="10"/>
  <c r="C8" i="10"/>
  <c r="C9" i="10"/>
  <c r="C10" i="10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C13" i="10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C14" i="10"/>
  <c r="C15" i="10"/>
  <c r="C16" i="10"/>
  <c r="C2" i="10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AK7" i="11" s="1"/>
  <c r="AL7" i="11" s="1"/>
  <c r="AM7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T9" i="11" s="1"/>
  <c r="U9" i="11" s="1"/>
  <c r="V9" i="11" s="1"/>
  <c r="W9" i="11" s="1"/>
  <c r="X9" i="11" s="1"/>
  <c r="Y9" i="11" s="1"/>
  <c r="Z9" i="11" s="1"/>
  <c r="AA9" i="11" s="1"/>
  <c r="AB9" i="11" s="1"/>
  <c r="AC9" i="11" s="1"/>
  <c r="AD9" i="11" s="1"/>
  <c r="AE9" i="11" s="1"/>
  <c r="AF9" i="11" s="1"/>
  <c r="AG9" i="11" s="1"/>
  <c r="AH9" i="11" s="1"/>
  <c r="AI9" i="11" s="1"/>
  <c r="AJ9" i="11" s="1"/>
  <c r="AK9" i="11" s="1"/>
  <c r="AL9" i="11" s="1"/>
  <c r="AM9" i="11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AB10" i="11" s="1"/>
  <c r="AC10" i="11" s="1"/>
  <c r="AD10" i="11" s="1"/>
  <c r="AE10" i="11" s="1"/>
  <c r="AF10" i="11" s="1"/>
  <c r="AG10" i="11" s="1"/>
  <c r="AH10" i="11" s="1"/>
  <c r="AI10" i="11" s="1"/>
  <c r="AJ10" i="11" s="1"/>
  <c r="AK10" i="11" s="1"/>
  <c r="AL10" i="11" s="1"/>
  <c r="AM10" i="11" s="1"/>
  <c r="B3" i="14"/>
  <c r="A49" i="1"/>
  <c r="A50" i="1" s="1"/>
  <c r="B4" i="14" s="1"/>
  <c r="B5" i="14" s="1"/>
  <c r="B6" i="14" s="1"/>
  <c r="B11" i="10" s="1"/>
  <c r="C11" i="10" s="1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B8" i="11" l="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AI8" i="11" s="1"/>
  <c r="AJ8" i="11" s="1"/>
  <c r="AK8" i="11" s="1"/>
  <c r="AL8" i="11" s="1"/>
  <c r="AM8" i="11" s="1"/>
</calcChain>
</file>

<file path=xl/sharedStrings.xml><?xml version="1.0" encoding="utf-8"?>
<sst xmlns="http://schemas.openxmlformats.org/spreadsheetml/2006/main" count="236" uniqueCount="177">
  <si>
    <t>Source:</t>
  </si>
  <si>
    <t>solar</t>
  </si>
  <si>
    <t>wind</t>
  </si>
  <si>
    <t>hydro</t>
  </si>
  <si>
    <t>nuclear</t>
  </si>
  <si>
    <t>biofuel gasoline</t>
  </si>
  <si>
    <t>biofuel diesel</t>
  </si>
  <si>
    <t>Unit</t>
  </si>
  <si>
    <t>Notes</t>
  </si>
  <si>
    <t>Year</t>
  </si>
  <si>
    <t>electricity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</si>
  <si>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</si>
  <si>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</si>
  <si>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</si>
  <si>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</si>
  <si>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</si>
  <si>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</si>
  <si>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</si>
  <si>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</si>
  <si>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</si>
  <si>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</si>
  <si>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</si>
  <si>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</si>
  <si>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</si>
  <si>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</si>
  <si>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Source</t>
  </si>
  <si>
    <t>coal ($/MWh)</t>
  </si>
  <si>
    <t>Geothermal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</si>
  <si>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</si>
  <si>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</si>
  <si>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</si>
  <si>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</si>
  <si>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</si>
  <si>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</si>
  <si>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Calculations</t>
  </si>
  <si>
    <t>Petroleum Diesel</t>
  </si>
  <si>
    <t>trillion IDR</t>
  </si>
  <si>
    <t>Total petroleum diesel consumed in 2014</t>
  </si>
  <si>
    <t>BOE</t>
  </si>
  <si>
    <r>
      <rPr>
        <b/>
        <sz val="8"/>
        <color rgb="FF414042"/>
        <rFont val="Trebuchet MS"/>
        <family val="2"/>
      </rPr>
      <t>5.1.2. Energy Consumption in Industrial Sector</t>
    </r>
  </si>
  <si>
    <r>
      <rPr>
        <sz val="8"/>
        <color rgb="FF414042"/>
        <rFont val="Malgun Gothic"/>
        <family val="2"/>
      </rPr>
      <t>(</t>
    </r>
    <r>
      <rPr>
        <i/>
        <sz val="8"/>
        <color rgb="FF414042"/>
        <rFont val="Trebuchet MS"/>
        <family val="2"/>
      </rPr>
      <t>in</t>
    </r>
    <r>
      <rPr>
        <i/>
        <sz val="8"/>
        <color rgb="FF414042"/>
        <rFont val="Malgun Gothic"/>
        <family val="2"/>
      </rPr>
      <t xml:space="preserve"> Energy Unit</t>
    </r>
    <r>
      <rPr>
        <sz val="8"/>
        <color rgb="FF414042"/>
        <rFont val="Malgun Gothic"/>
        <family val="2"/>
      </rPr>
      <t>)</t>
    </r>
  </si>
  <si>
    <r>
      <rPr>
        <b/>
        <sz val="7"/>
        <color rgb="FF414042"/>
        <rFont val="Trebuchet MS"/>
        <family val="2"/>
      </rPr>
      <t>(Thousand BOE)</t>
    </r>
  </si>
  <si>
    <r>
      <rPr>
        <sz val="7"/>
        <color rgb="FFFFFFFF"/>
        <rFont val="Tahoma"/>
        <family val="2"/>
      </rPr>
      <t>Year</t>
    </r>
  </si>
  <si>
    <r>
      <rPr>
        <sz val="7"/>
        <color rgb="FFFFFFFF"/>
        <rFont val="Tahoma"/>
        <family val="2"/>
      </rPr>
      <t>Biomass</t>
    </r>
  </si>
  <si>
    <r>
      <rPr>
        <sz val="7"/>
        <color rgb="FFFFFFFF"/>
        <rFont val="Tahoma"/>
        <family val="2"/>
      </rPr>
      <t>Coal</t>
    </r>
  </si>
  <si>
    <r>
      <rPr>
        <sz val="7"/>
        <color rgb="FFFFFFFF"/>
        <rFont val="Tahoma"/>
        <family val="2"/>
      </rPr>
      <t>Briquette</t>
    </r>
  </si>
  <si>
    <r>
      <rPr>
        <sz val="7"/>
        <color rgb="FFFFFFFF"/>
        <rFont val="Tahoma"/>
        <family val="2"/>
      </rPr>
      <t>Gas</t>
    </r>
  </si>
  <si>
    <r>
      <rPr>
        <sz val="7"/>
        <color rgb="FFFFFFFF"/>
        <rFont val="Tahoma"/>
        <family val="2"/>
      </rPr>
      <t>Kerosene</t>
    </r>
  </si>
  <si>
    <r>
      <rPr>
        <sz val="7"/>
        <color rgb="FFFFFFFF"/>
        <rFont val="Tahoma"/>
        <family val="2"/>
      </rPr>
      <t xml:space="preserve">Fuel
</t>
    </r>
    <r>
      <rPr>
        <sz val="7"/>
        <color rgb="FFFFFFFF"/>
        <rFont val="Tahoma"/>
        <family val="2"/>
      </rPr>
      <t>ADO</t>
    </r>
  </si>
  <si>
    <r>
      <rPr>
        <sz val="7"/>
        <color rgb="FFFFFFFF"/>
        <rFont val="Tahoma"/>
        <family val="2"/>
      </rPr>
      <t>IDO</t>
    </r>
  </si>
  <si>
    <r>
      <rPr>
        <sz val="7"/>
        <color rgb="FFFFFFFF"/>
        <rFont val="Tahoma"/>
        <family val="2"/>
      </rPr>
      <t xml:space="preserve">Fuel
</t>
    </r>
    <r>
      <rPr>
        <sz val="7"/>
        <color rgb="FFFFFFFF"/>
        <rFont val="Tahoma"/>
        <family val="2"/>
      </rPr>
      <t>Fuel Oil</t>
    </r>
  </si>
  <si>
    <r>
      <rPr>
        <sz val="7"/>
        <color rgb="FFFFFFFF"/>
        <rFont val="Tahoma"/>
        <family val="2"/>
      </rPr>
      <t>Total Fuel</t>
    </r>
  </si>
  <si>
    <r>
      <rPr>
        <sz val="7"/>
        <color rgb="FFFFFFFF"/>
        <rFont val="Tahoma"/>
        <family val="2"/>
      </rPr>
      <t>Other Petroleum Product</t>
    </r>
  </si>
  <si>
    <r>
      <rPr>
        <sz val="7"/>
        <color rgb="FFFFFFFF"/>
        <rFont val="Tahoma"/>
        <family val="2"/>
      </rPr>
      <t>LPG</t>
    </r>
  </si>
  <si>
    <r>
      <rPr>
        <sz val="7"/>
        <color rgb="FFFFFFFF"/>
        <rFont val="Tahoma"/>
        <family val="2"/>
      </rPr>
      <t>Electricity</t>
    </r>
  </si>
  <si>
    <r>
      <rPr>
        <sz val="7"/>
        <color rgb="FFFFFFFF"/>
        <rFont val="Tahoma"/>
        <family val="2"/>
      </rPr>
      <t>Total</t>
    </r>
  </si>
  <si>
    <r>
      <rPr>
        <sz val="7"/>
        <color rgb="FF58595B"/>
        <rFont val="Century Gothic"/>
        <family val="2"/>
      </rPr>
      <t>2013 *)</t>
    </r>
  </si>
  <si>
    <r>
      <rPr>
        <sz val="7"/>
        <color rgb="FF58595B"/>
        <rFont val="Century Gothic"/>
        <family val="2"/>
      </rPr>
      <t>2014 **)</t>
    </r>
  </si>
  <si>
    <r>
      <rPr>
        <b/>
        <sz val="8"/>
        <color rgb="FF414042"/>
        <rFont val="Trebuchet MS"/>
        <family val="2"/>
      </rPr>
      <t>5.2.2. Energy Consumption in Household Sector</t>
    </r>
  </si>
  <si>
    <r>
      <rPr>
        <sz val="8"/>
        <color rgb="FF414042"/>
        <rFont val="Bookman Old Style"/>
        <family val="1"/>
      </rPr>
      <t>(</t>
    </r>
    <r>
      <rPr>
        <i/>
        <sz val="8"/>
        <color rgb="FF414042"/>
        <rFont val="Trebuchet MS"/>
        <family val="2"/>
      </rPr>
      <t>in</t>
    </r>
    <r>
      <rPr>
        <i/>
        <sz val="8"/>
        <color rgb="FF414042"/>
        <rFont val="Bookman Old Style"/>
        <family val="1"/>
      </rPr>
      <t xml:space="preserve"> Energy Unit</t>
    </r>
    <r>
      <rPr>
        <sz val="8"/>
        <color rgb="FF414042"/>
        <rFont val="Bookman Old Style"/>
        <family val="1"/>
      </rPr>
      <t>)</t>
    </r>
  </si>
  <si>
    <r>
      <rPr>
        <sz val="7"/>
        <color rgb="FFFFFFFF"/>
        <rFont val="Tahoma"/>
        <family val="2"/>
      </rPr>
      <t>Fuel</t>
    </r>
  </si>
  <si>
    <r>
      <rPr>
        <sz val="7"/>
        <color rgb="FFFFFFFF"/>
        <rFont val="Tahoma"/>
        <family val="2"/>
      </rPr>
      <t>Elec- tricity</t>
    </r>
  </si>
  <si>
    <r>
      <rPr>
        <sz val="7"/>
        <color rgb="FFFFFFFF"/>
        <rFont val="Tahoma"/>
        <family val="2"/>
      </rPr>
      <t>ADO</t>
    </r>
  </si>
  <si>
    <r>
      <rPr>
        <b/>
        <sz val="8"/>
        <color rgb="FF414042"/>
        <rFont val="Trebuchet MS"/>
        <family val="2"/>
      </rPr>
      <t>5.4.2. Energy Consumption in Transportation Sector</t>
    </r>
  </si>
  <si>
    <r>
      <rPr>
        <sz val="7"/>
        <color rgb="FFFFFFFF"/>
        <rFont val="Tahoma"/>
        <family val="2"/>
      </rPr>
      <t>Bio Fuel</t>
    </r>
  </si>
  <si>
    <r>
      <rPr>
        <sz val="7"/>
        <color rgb="FFFFFFFF"/>
        <rFont val="Tahoma"/>
        <family val="2"/>
      </rPr>
      <t>Avgas</t>
    </r>
  </si>
  <si>
    <r>
      <rPr>
        <sz val="7"/>
        <color rgb="FFFFFFFF"/>
        <rFont val="Tahoma"/>
        <family val="2"/>
      </rPr>
      <t>Avtur</t>
    </r>
  </si>
  <si>
    <r>
      <rPr>
        <sz val="7"/>
        <color rgb="FFFFFFFF"/>
        <rFont val="Tahoma"/>
        <family val="2"/>
      </rPr>
      <t>RON 88</t>
    </r>
  </si>
  <si>
    <r>
      <rPr>
        <sz val="7"/>
        <color rgb="FFFFFFFF"/>
        <rFont val="Tahoma"/>
        <family val="2"/>
      </rPr>
      <t>RON 92</t>
    </r>
  </si>
  <si>
    <r>
      <rPr>
        <sz val="7"/>
        <color rgb="FFFFFFFF"/>
        <rFont val="Tahoma"/>
        <family val="2"/>
      </rPr>
      <t>RON 95</t>
    </r>
  </si>
  <si>
    <r>
      <rPr>
        <sz val="7"/>
        <color rgb="FFFFFFFF"/>
        <rFont val="Tahoma"/>
        <family val="2"/>
      </rPr>
      <t>Solar 51</t>
    </r>
  </si>
  <si>
    <r>
      <rPr>
        <sz val="7"/>
        <color rgb="FFFFFFFF"/>
        <rFont val="Tahoma"/>
        <family val="2"/>
      </rPr>
      <t>Kero- sene</t>
    </r>
  </si>
  <si>
    <r>
      <rPr>
        <sz val="7"/>
        <color rgb="FFFFFFFF"/>
        <rFont val="Tahoma"/>
        <family val="2"/>
      </rPr>
      <t>Fuel Oil</t>
    </r>
  </si>
  <si>
    <r>
      <rPr>
        <sz val="7"/>
        <color rgb="FFFFFFFF"/>
        <rFont val="Tahoma"/>
        <family val="2"/>
      </rPr>
      <t>Bio RON 88</t>
    </r>
  </si>
  <si>
    <r>
      <rPr>
        <sz val="7"/>
        <color rgb="FFFFFFFF"/>
        <rFont val="Tahoma"/>
        <family val="2"/>
      </rPr>
      <t>Bio RON 92</t>
    </r>
  </si>
  <si>
    <r>
      <rPr>
        <sz val="7"/>
        <color rgb="FFFFFFFF"/>
        <rFont val="Tahoma"/>
        <family val="2"/>
      </rPr>
      <t>Bio Solar</t>
    </r>
  </si>
  <si>
    <r>
      <rPr>
        <sz val="7"/>
        <color rgb="FFFFFFFF"/>
        <rFont val="Tahoma"/>
        <family val="2"/>
      </rPr>
      <t>Total Biofuel</t>
    </r>
  </si>
  <si>
    <r>
      <rPr>
        <b/>
        <sz val="8"/>
        <color rgb="FF414042"/>
        <rFont val="Trebuchet MS"/>
        <family val="2"/>
      </rPr>
      <t>5.5.2. Energy Consumption in Others Sector</t>
    </r>
  </si>
  <si>
    <r>
      <rPr>
        <sz val="7"/>
        <color rgb="FFFFFFFF"/>
        <rFont val="Tahoma"/>
        <family val="2"/>
      </rPr>
      <t>Mogas</t>
    </r>
  </si>
  <si>
    <r>
      <rPr>
        <sz val="8"/>
        <color rgb="FF414042"/>
        <rFont val="Lucida Sans"/>
        <family val="2"/>
      </rPr>
      <t>6.4.5. Fuel Consumption of PLN Power Plant</t>
    </r>
  </si>
  <si>
    <r>
      <rPr>
        <sz val="7"/>
        <color rgb="FFFFFFFF"/>
        <rFont val="Tahoma"/>
        <family val="2"/>
      </rPr>
      <t>HSD</t>
    </r>
  </si>
  <si>
    <r>
      <rPr>
        <sz val="7"/>
        <color rgb="FFFFFFFF"/>
        <rFont val="Tahoma"/>
        <family val="2"/>
      </rPr>
      <t>FO</t>
    </r>
  </si>
  <si>
    <r>
      <rPr>
        <sz val="7"/>
        <color rgb="FFFFFFFF"/>
        <rFont val="Tahoma"/>
        <family val="2"/>
      </rPr>
      <t>Natural Gas</t>
    </r>
  </si>
  <si>
    <r>
      <rPr>
        <sz val="7"/>
        <color rgb="FFFFFFFF"/>
        <rFont val="Tahoma"/>
        <family val="2"/>
      </rPr>
      <t>(ton)</t>
    </r>
  </si>
  <si>
    <r>
      <rPr>
        <sz val="7"/>
        <color rgb="FFFFFFFF"/>
        <rFont val="Tahoma"/>
        <family val="2"/>
      </rPr>
      <t>(KL)</t>
    </r>
  </si>
  <si>
    <r>
      <rPr>
        <sz val="7"/>
        <color rgb="FFFFFFFF"/>
        <rFont val="Tahoma"/>
        <family val="2"/>
      </rPr>
      <t>(MMSCF)</t>
    </r>
  </si>
  <si>
    <t>MMBtu/Barrel</t>
  </si>
  <si>
    <t>gallons/barrel</t>
  </si>
  <si>
    <t>gallons/kl</t>
  </si>
  <si>
    <t>MMBtu/kl</t>
  </si>
  <si>
    <r>
      <rPr>
        <b/>
        <sz val="8"/>
        <color rgb="FF414042"/>
        <rFont val="Trebuchet MS"/>
        <family val="2"/>
      </rPr>
      <t>5.3.2. Energy Consumption in Commercial Sector</t>
    </r>
  </si>
  <si>
    <r>
      <rPr>
        <sz val="7"/>
        <color rgb="FF414042"/>
        <rFont val="Bookman Old Style"/>
        <family val="1"/>
      </rPr>
      <t>(</t>
    </r>
    <r>
      <rPr>
        <i/>
        <sz val="7"/>
        <color rgb="FF414042"/>
        <rFont val="Trebuchet MS"/>
        <family val="2"/>
      </rPr>
      <t>in</t>
    </r>
    <r>
      <rPr>
        <i/>
        <sz val="7"/>
        <color rgb="FF414042"/>
        <rFont val="Bookman Old Style"/>
        <family val="1"/>
      </rPr>
      <t xml:space="preserve"> Energy Unit</t>
    </r>
    <r>
      <rPr>
        <sz val="7"/>
        <color rgb="FF414042"/>
        <rFont val="Bookman Old Style"/>
        <family val="1"/>
      </rPr>
      <t>)</t>
    </r>
  </si>
  <si>
    <r>
      <rPr>
        <sz val="7"/>
        <color rgb="FFFFFFFF"/>
        <rFont val="Tahoma"/>
        <family val="2"/>
      </rPr>
      <t>Bio- mass</t>
    </r>
  </si>
  <si>
    <r>
      <rPr>
        <sz val="7"/>
        <color rgb="FFFFFFFF"/>
        <rFont val="Tahoma"/>
        <family val="2"/>
      </rPr>
      <t>Electri- city</t>
    </r>
  </si>
  <si>
    <t>kerosene</t>
  </si>
  <si>
    <t>Rupiah/BTU</t>
  </si>
  <si>
    <t>Dollar/BTU</t>
  </si>
  <si>
    <t>2014 Rupiah to USD</t>
  </si>
  <si>
    <t>Budgeted subsidy for 2014 (includes kerosene)</t>
  </si>
  <si>
    <t>http://www.iisd.org/gsi/sites/default/files/ffs_indonesia_reviewi2v1_english.pdf</t>
  </si>
  <si>
    <t>Electricity Source</t>
  </si>
  <si>
    <t>Subsidy amount</t>
  </si>
  <si>
    <t>US cents/kWh</t>
  </si>
  <si>
    <t>https://www.iea.org/policiesandmeasures/pams/indonesia/name-24989-en.php</t>
  </si>
  <si>
    <t>Biomass</t>
  </si>
  <si>
    <t>IDR/kWh</t>
  </si>
  <si>
    <t>https://www.iea.org/policiesandmeasures/pams/indonesia/name-157129-en.php</t>
  </si>
  <si>
    <t>Solar</t>
  </si>
  <si>
    <t>http://www.aseanenergy.org/resources/publications/asean-renewable-energy-policies/</t>
  </si>
  <si>
    <t>Ministry of Energy and Mineral Resources</t>
  </si>
  <si>
    <t>Handbook of Economic and Energy Statistics of Indonesia</t>
  </si>
  <si>
    <t>Tables 5.1.2, 5.2.2, 5.3.2, 5.4.2, 5.5.2, and 6.4.5</t>
  </si>
  <si>
    <t>Petroleum Diesel Fuel Consumption for 2014</t>
  </si>
  <si>
    <t>Total Petroleum Diesel Subsidy Paid in 2014</t>
  </si>
  <si>
    <t>Table 2</t>
  </si>
  <si>
    <t>Global Subsidies Initiative</t>
  </si>
  <si>
    <t>Indonesia Energy Subsidy Review</t>
  </si>
  <si>
    <t>International Energy Agency</t>
  </si>
  <si>
    <t>Policies and Measures: Indonesia</t>
  </si>
  <si>
    <t>https://www.iea.org/policiesandmeasures/pams/indonesia/</t>
  </si>
  <si>
    <t>Feed-in-Tariffs for Biomass (Ministerial Regulation No. 19/2013) and Purchase of electricity from geothermal plants (20/2011; 22/2012)</t>
  </si>
  <si>
    <t>Electricity Subisidies for Solar PV</t>
  </si>
  <si>
    <t>ASEAN Center for Energy</t>
  </si>
  <si>
    <t>ASEAN Renewable Energy Policies</t>
  </si>
  <si>
    <t>Table 6: Tariff of Electricity Purchased from Solar PV, 1-5</t>
  </si>
  <si>
    <t>Indonesia phased out it's petroleum gasoline subsidy over 2014-2015 leaving only a petroleum</t>
  </si>
  <si>
    <t xml:space="preserve">diesel subsidy for liquid fuels. This variable does not dissagregate by sector, so we find the </t>
  </si>
  <si>
    <t>average tariff per BTU by looking at the amount paid in 2014 compared to the total petroleum</t>
  </si>
  <si>
    <t>diesel or similar fuel type used that year. There are no direct subsidies for other technology types</t>
  </si>
  <si>
    <t>though indirect subsidies, for example from special loan provisions or other financing mechanisms</t>
  </si>
  <si>
    <t>exist. However these aren't capture by this variable and are very hard to estimate so they are excluded.</t>
  </si>
  <si>
    <t>We assume all subsidies continue indefinitely.</t>
  </si>
  <si>
    <t>Conversions</t>
  </si>
  <si>
    <t>2014 to 2012 USD</t>
  </si>
  <si>
    <t>Biofuel Gasoline</t>
  </si>
  <si>
    <t>Biofuel Diesel</t>
  </si>
  <si>
    <t>Subsidy rate</t>
  </si>
  <si>
    <t>IDR/liter</t>
  </si>
  <si>
    <t>http://fuelsandlubes.com/indonesia-sets-new-market-price-index-for-biofuels-2/</t>
  </si>
  <si>
    <t>MMBtu/barrel</t>
  </si>
  <si>
    <t>Heat content of biofuel gasoline (ethanol)</t>
  </si>
  <si>
    <t>Heat content of biofuel diesel (biodiesel)</t>
  </si>
  <si>
    <t>2015 to 2012 USD</t>
  </si>
  <si>
    <t>$/btu</t>
  </si>
  <si>
    <t>Biofuel Gasoline and Biofuel Diesel</t>
  </si>
  <si>
    <t>F+L Daily</t>
  </si>
  <si>
    <t>INDONESIA SETS NEW MARKET PRICE INDEX FOR BIOFUELS</t>
  </si>
  <si>
    <t>Java-Bali PV Cost</t>
  </si>
  <si>
    <t>http://www.pv-tech.org/news/indonesia-solar-fit-makes-java-bali-and-sumatra-attractive-for-projects-bne</t>
  </si>
  <si>
    <t>Java-Bali PV FiT</t>
  </si>
  <si>
    <t>Java-Bali Subsidy</t>
  </si>
  <si>
    <t>Feed-in Tariffs</t>
  </si>
  <si>
    <t>Geothermal LCOE and Calcs</t>
  </si>
  <si>
    <t>Solar PV LCOE and Calcs</t>
  </si>
  <si>
    <t>ASEAN Geothermal Costs</t>
  </si>
  <si>
    <t>2011 $/kWh</t>
  </si>
  <si>
    <t>http://costing.irena.org/charts/geothermal.aspx</t>
  </si>
  <si>
    <t>2016 $/kWh</t>
  </si>
  <si>
    <t>Indonesia FiT</t>
  </si>
  <si>
    <t>2016 to 2012 USD</t>
  </si>
  <si>
    <t>2011 to 2012 USD</t>
  </si>
  <si>
    <t>2012 $/kWh</t>
  </si>
  <si>
    <t>Indonesia Subsidy</t>
  </si>
  <si>
    <t>Biomass LCOE and Calcs</t>
  </si>
  <si>
    <t>India average costs</t>
  </si>
  <si>
    <t>Electricity Feed in Tariff for Geothermal and Biomass</t>
  </si>
  <si>
    <t>LCOE for Solar PV</t>
  </si>
  <si>
    <t>PVTech</t>
  </si>
  <si>
    <t>Indonesia solar FiT makes Java-Bali and Sumatra attractive for projects - BNEF</t>
  </si>
  <si>
    <t>LCOE for Geothermal</t>
  </si>
  <si>
    <t>LCOE for Biomass</t>
  </si>
  <si>
    <t>IRENA</t>
  </si>
  <si>
    <t>The LCOE of Geothermal Power Plants in Chile, Indonesia, Kenya, Mexico, and the Philippines</t>
  </si>
  <si>
    <t>World Energy Council</t>
  </si>
  <si>
    <t>Cost of Energy Technologies</t>
  </si>
  <si>
    <t>https://www.worldenergy.org/wp-content/uploads/2013/09/WEC_J1143_CostofTECHNOLOGIES_021013_WEB_Final.pdf</t>
  </si>
  <si>
    <t>Table 9,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</si>
</sst>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##0;###0"/>
    <numFmt numFmtId="166" formatCode="#,##0;#,##0"/>
    <numFmt numFmtId="167" formatCode="0.0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8"/>
      <name val="Trebuchet MS"/>
      <family val="2"/>
    </font>
    <font>
      <b/>
      <sz val="8"/>
      <color rgb="FF414042"/>
      <name val="Trebuchet MS"/>
      <family val="2"/>
    </font>
    <font>
      <sz val="8"/>
      <color rgb="FF414042"/>
      <name val="Malgun Gothic"/>
      <family val="2"/>
    </font>
    <font>
      <i/>
      <sz val="8"/>
      <color rgb="FF414042"/>
      <name val="Trebuchet MS"/>
      <family val="2"/>
    </font>
    <font>
      <i/>
      <sz val="8"/>
      <color rgb="FF414042"/>
      <name val="Malgun Gothic"/>
      <family val="2"/>
    </font>
    <font>
      <b/>
      <sz val="7"/>
      <name val="Trebuchet MS"/>
      <family val="2"/>
    </font>
    <font>
      <b/>
      <sz val="7"/>
      <color rgb="FF414042"/>
      <name val="Trebuchet MS"/>
      <family val="2"/>
    </font>
    <font>
      <sz val="7"/>
      <name val="Tahoma"/>
      <family val="2"/>
    </font>
    <font>
      <sz val="7"/>
      <color rgb="FFFFFFFF"/>
      <name val="Tahoma"/>
      <family val="2"/>
    </font>
    <font>
      <sz val="7"/>
      <color rgb="FF58595B"/>
      <name val="Century Gothic"/>
      <family val="2"/>
    </font>
    <font>
      <sz val="7"/>
      <name val="Century Gothic"/>
      <family val="2"/>
    </font>
    <font>
      <sz val="8"/>
      <color rgb="FF414042"/>
      <name val="Bookman Old Style"/>
      <family val="1"/>
    </font>
    <font>
      <i/>
      <sz val="8"/>
      <color rgb="FF414042"/>
      <name val="Bookman Old Style"/>
      <family val="1"/>
    </font>
    <font>
      <sz val="6"/>
      <color rgb="FF58595B"/>
      <name val="Century Gothic"/>
      <family val="2"/>
    </font>
    <font>
      <b/>
      <sz val="8"/>
      <name val="Lucida Sans"/>
      <family val="2"/>
    </font>
    <font>
      <sz val="8"/>
      <color rgb="FF414042"/>
      <name val="Lucida Sans"/>
      <family val="2"/>
    </font>
    <font>
      <sz val="7"/>
      <color rgb="FF414042"/>
      <name val="Bookman Old Style"/>
      <family val="1"/>
    </font>
    <font>
      <i/>
      <sz val="7"/>
      <color rgb="FF414042"/>
      <name val="Trebuchet MS"/>
      <family val="2"/>
    </font>
    <font>
      <i/>
      <sz val="7"/>
      <color rgb="FF414042"/>
      <name val="Bookman Old Style"/>
      <family val="1"/>
    </font>
    <font>
      <sz val="7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8C1C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939598"/>
      </left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/>
      <diagonal/>
    </border>
    <border>
      <left/>
      <right style="thin">
        <color rgb="FF939598"/>
      </right>
      <top style="thin">
        <color rgb="FF939598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/>
      <bottom/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A6A8AB"/>
      </right>
      <top style="thin">
        <color rgb="FF9D9FA2"/>
      </top>
      <bottom style="thin">
        <color rgb="FF9D9FA2"/>
      </bottom>
      <diagonal/>
    </border>
    <border>
      <left style="thin">
        <color rgb="FFA6A8AB"/>
      </left>
      <right style="thin">
        <color rgb="FFA6A8AB"/>
      </right>
      <top style="thin">
        <color rgb="FF9D9FA2"/>
      </top>
      <bottom style="thin">
        <color rgb="FF9D9FA2"/>
      </bottom>
      <diagonal/>
    </border>
    <border>
      <left style="thin">
        <color rgb="FFA6A8AB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/>
      <bottom style="thin">
        <color rgb="FF939598"/>
      </bottom>
      <diagonal/>
    </border>
    <border>
      <left style="thin">
        <color rgb="FF939598"/>
      </left>
      <right/>
      <top style="thin">
        <color rgb="FF9D9FA2"/>
      </top>
      <bottom style="thin">
        <color rgb="FF9D9FA2"/>
      </bottom>
      <diagonal/>
    </border>
    <border>
      <left/>
      <right style="thin">
        <color rgb="FFD88C1C"/>
      </right>
      <top style="thin">
        <color rgb="FF9D9FA2"/>
      </top>
      <bottom style="thin">
        <color rgb="FF9D9FA2"/>
      </bottom>
      <diagonal/>
    </border>
    <border>
      <left style="thin">
        <color rgb="FFD88C1C"/>
      </left>
      <right/>
      <top style="thin">
        <color rgb="FF9D9FA2"/>
      </top>
      <bottom style="thin">
        <color rgb="FF9D9FA2"/>
      </bottom>
      <diagonal/>
    </border>
    <border>
      <left/>
      <right/>
      <top style="thin">
        <color rgb="FF9D9FA2"/>
      </top>
      <bottom style="thin">
        <color rgb="FF9D9FA2"/>
      </bottom>
      <diagonal/>
    </border>
    <border>
      <left/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/>
      <right style="thin">
        <color rgb="FF939598"/>
      </right>
      <top style="thin">
        <color rgb="FF939598"/>
      </top>
      <bottom/>
      <diagonal/>
    </border>
    <border>
      <left/>
      <right style="thin">
        <color rgb="FF939598"/>
      </right>
      <top/>
      <bottom/>
      <diagonal/>
    </border>
    <border>
      <left style="thin">
        <color rgb="FF939598"/>
      </left>
      <right/>
      <top/>
      <bottom style="thin">
        <color rgb="FF9D9FA2"/>
      </bottom>
      <diagonal/>
    </border>
    <border>
      <left/>
      <right/>
      <top style="thin">
        <color rgb="FFFFFFFF"/>
      </top>
      <bottom style="thin">
        <color rgb="FF9D9FA2"/>
      </bottom>
      <diagonal/>
    </border>
    <border>
      <left/>
      <right/>
      <top/>
      <bottom style="thin">
        <color rgb="FF9D9FA2"/>
      </bottom>
      <diagonal/>
    </border>
    <border>
      <left/>
      <right style="thin">
        <color rgb="FF939598"/>
      </right>
      <top/>
      <bottom style="thin">
        <color rgb="FF9D9FA2"/>
      </bottom>
      <diagonal/>
    </border>
    <border>
      <left style="thin">
        <color rgb="FF9D9FA2"/>
      </left>
      <right/>
      <top style="thin">
        <color rgb="FF9D9FA2"/>
      </top>
      <bottom style="thin">
        <color rgb="FF9D9FA2"/>
      </bottom>
      <diagonal/>
    </border>
    <border>
      <left/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/>
      <top style="thin">
        <color rgb="FF9D9FA2"/>
      </top>
      <bottom style="thin">
        <color rgb="FF939598"/>
      </bottom>
      <diagonal/>
    </border>
    <border>
      <left/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/>
      <top style="thin">
        <color rgb="FF939598"/>
      </top>
      <bottom style="thin">
        <color rgb="FF939598"/>
      </bottom>
      <diagonal/>
    </border>
    <border>
      <left/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39598"/>
      </left>
      <right/>
      <top style="thin">
        <color rgb="FF939598"/>
      </top>
      <bottom/>
      <diagonal/>
    </border>
    <border>
      <left/>
      <right style="thin">
        <color rgb="FFD88C1C"/>
      </right>
      <top/>
      <bottom style="thin">
        <color rgb="FF9D9FA2"/>
      </bottom>
      <diagonal/>
    </border>
    <border>
      <left style="thin">
        <color rgb="FFD88C1C"/>
      </left>
      <right/>
      <top/>
      <bottom style="thin">
        <color rgb="FF9D9FA2"/>
      </bottom>
      <diagonal/>
    </border>
    <border>
      <left style="thin">
        <color rgb="FF939598"/>
      </left>
      <right/>
      <top style="thin">
        <color rgb="FF9D9FA2"/>
      </top>
      <bottom/>
      <diagonal/>
    </border>
    <border>
      <left/>
      <right/>
      <top style="thin">
        <color rgb="FF9D9FA2"/>
      </top>
      <bottom/>
      <diagonal/>
    </border>
    <border>
      <left/>
      <right style="thin">
        <color rgb="FF939598"/>
      </right>
      <top style="thin">
        <color rgb="FF9D9FA2"/>
      </top>
      <bottom/>
      <diagonal/>
    </border>
    <border>
      <left/>
      <right style="thin">
        <color rgb="FFD88C1C"/>
      </right>
      <top style="thin">
        <color rgb="FF939598"/>
      </top>
      <bottom style="thin">
        <color rgb="FF9D9FA2"/>
      </bottom>
      <diagonal/>
    </border>
    <border>
      <left style="thin">
        <color rgb="FFD88C1C"/>
      </left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 style="thin">
        <color rgb="FFFFFFFF"/>
      </bottom>
      <diagonal/>
    </border>
    <border>
      <left/>
      <right style="thin">
        <color rgb="FFD88C1C"/>
      </right>
      <top style="thin">
        <color rgb="FF939598"/>
      </top>
      <bottom style="thin">
        <color rgb="FFFFFFFF"/>
      </bottom>
      <diagonal/>
    </border>
    <border>
      <left style="thin">
        <color rgb="FFD88C1C"/>
      </left>
      <right/>
      <top style="thin">
        <color rgb="FF939598"/>
      </top>
      <bottom style="thin">
        <color rgb="FFFFFFFF"/>
      </bottom>
      <diagonal/>
    </border>
    <border>
      <left/>
      <right style="thin">
        <color rgb="FF939598"/>
      </right>
      <top style="thin">
        <color rgb="FF939598"/>
      </top>
      <bottom style="thin">
        <color rgb="FFFFFFFF"/>
      </bottom>
      <diagonal/>
    </border>
    <border>
      <left/>
      <right style="thin">
        <color rgb="FFD88C1C"/>
      </right>
      <top style="thin">
        <color rgb="FFFFFFFF"/>
      </top>
      <bottom style="thin">
        <color rgb="FF9D9FA2"/>
      </bottom>
      <diagonal/>
    </border>
    <border>
      <left style="thin">
        <color rgb="FFD88C1C"/>
      </left>
      <right/>
      <top style="thin">
        <color rgb="FFFFFFFF"/>
      </top>
      <bottom style="thin">
        <color rgb="FF9D9FA2"/>
      </bottom>
      <diagonal/>
    </border>
    <border>
      <left/>
      <right style="thin">
        <color rgb="FF939598"/>
      </right>
      <top style="thin">
        <color rgb="FFFFFFFF"/>
      </top>
      <bottom style="thin">
        <color rgb="FF9D9FA2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12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11" fontId="0" fillId="0" borderId="0" xfId="0" applyNumberFormat="1"/>
    <xf numFmtId="0" fontId="0" fillId="0" borderId="0" xfId="0"/>
    <xf numFmtId="164" fontId="0" fillId="0" borderId="0" xfId="0" applyNumberFormat="1"/>
    <xf numFmtId="0" fontId="0" fillId="3" borderId="0" xfId="0" applyFill="1"/>
    <xf numFmtId="0" fontId="6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center" vertical="top" wrapText="1"/>
    </xf>
    <xf numFmtId="0" fontId="13" fillId="4" borderId="8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165" fontId="15" fillId="0" borderId="9" xfId="0" applyNumberFormat="1" applyFont="1" applyFill="1" applyBorder="1" applyAlignment="1">
      <alignment horizontal="left" vertical="top" wrapText="1"/>
    </xf>
    <xf numFmtId="166" fontId="15" fillId="0" borderId="10" xfId="0" applyNumberFormat="1" applyFont="1" applyFill="1" applyBorder="1" applyAlignment="1">
      <alignment horizontal="left" vertical="top" wrapText="1"/>
    </xf>
    <xf numFmtId="165" fontId="15" fillId="0" borderId="10" xfId="0" applyNumberFormat="1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top" wrapText="1"/>
    </xf>
    <xf numFmtId="166" fontId="15" fillId="0" borderId="14" xfId="0" applyNumberFormat="1" applyFont="1" applyFill="1" applyBorder="1" applyAlignment="1">
      <alignment horizontal="left" vertical="top" wrapText="1"/>
    </xf>
    <xf numFmtId="165" fontId="15" fillId="0" borderId="15" xfId="0" applyNumberFormat="1" applyFont="1" applyFill="1" applyBorder="1" applyAlignment="1">
      <alignment horizontal="left" vertical="top" wrapText="1"/>
    </xf>
    <xf numFmtId="166" fontId="15" fillId="0" borderId="16" xfId="0" applyNumberFormat="1" applyFont="1" applyFill="1" applyBorder="1" applyAlignment="1">
      <alignment horizontal="left" vertical="top" wrapText="1"/>
    </xf>
    <xf numFmtId="0" fontId="16" fillId="0" borderId="17" xfId="0" applyFont="1" applyFill="1" applyBorder="1" applyAlignment="1">
      <alignment horizontal="left" vertical="top" wrapText="1"/>
    </xf>
    <xf numFmtId="166" fontId="15" fillId="0" borderId="18" xfId="0" applyNumberFormat="1" applyFont="1" applyFill="1" applyBorder="1" applyAlignment="1">
      <alignment horizontal="left" vertical="top" wrapText="1"/>
    </xf>
    <xf numFmtId="165" fontId="15" fillId="0" borderId="18" xfId="0" applyNumberFormat="1" applyFont="1" applyFill="1" applyBorder="1" applyAlignment="1">
      <alignment horizontal="left" vertical="top" wrapText="1"/>
    </xf>
    <xf numFmtId="165" fontId="15" fillId="0" borderId="19" xfId="0" applyNumberFormat="1" applyFont="1" applyFill="1" applyBorder="1" applyAlignment="1">
      <alignment horizontal="left" vertical="top" wrapText="1"/>
    </xf>
    <xf numFmtId="166" fontId="15" fillId="0" borderId="20" xfId="0" applyNumberFormat="1" applyFont="1" applyFill="1" applyBorder="1" applyAlignment="1">
      <alignment horizontal="left" vertical="top" wrapText="1"/>
    </xf>
    <xf numFmtId="165" fontId="15" fillId="0" borderId="20" xfId="0" applyNumberFormat="1" applyFont="1" applyFill="1" applyBorder="1" applyAlignment="1">
      <alignment horizontal="left" vertical="top" wrapText="1"/>
    </xf>
    <xf numFmtId="0" fontId="13" fillId="4" borderId="22" xfId="0" applyFont="1" applyFill="1" applyBorder="1" applyAlignment="1">
      <alignment horizontal="left" vertical="top" wrapText="1"/>
    </xf>
    <xf numFmtId="0" fontId="13" fillId="4" borderId="23" xfId="0" applyFont="1" applyFill="1" applyBorder="1" applyAlignment="1">
      <alignment horizontal="left" vertical="top" wrapText="1"/>
    </xf>
    <xf numFmtId="0" fontId="13" fillId="4" borderId="24" xfId="0" applyFont="1" applyFill="1" applyBorder="1" applyAlignment="1">
      <alignment horizontal="left" vertical="top" wrapText="1"/>
    </xf>
    <xf numFmtId="0" fontId="13" fillId="4" borderId="25" xfId="0" applyFont="1" applyFill="1" applyBorder="1" applyAlignment="1">
      <alignment horizontal="left" vertical="top" wrapText="1"/>
    </xf>
    <xf numFmtId="0" fontId="13" fillId="4" borderId="25" xfId="0" applyFont="1" applyFill="1" applyBorder="1" applyAlignment="1">
      <alignment horizontal="center" vertical="top" wrapText="1"/>
    </xf>
    <xf numFmtId="0" fontId="13" fillId="4" borderId="26" xfId="0" applyFont="1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25" xfId="0" applyFill="1" applyBorder="1" applyAlignment="1">
      <alignment horizontal="left" vertical="top" wrapText="1"/>
    </xf>
    <xf numFmtId="0" fontId="0" fillId="0" borderId="26" xfId="0" applyFill="1" applyBorder="1" applyAlignment="1">
      <alignment horizontal="left" vertical="top" wrapText="1"/>
    </xf>
    <xf numFmtId="166" fontId="15" fillId="0" borderId="12" xfId="0" applyNumberFormat="1" applyFont="1" applyFill="1" applyBorder="1" applyAlignment="1">
      <alignment horizontal="left" vertical="top" wrapText="1"/>
    </xf>
    <xf numFmtId="165" fontId="15" fillId="0" borderId="17" xfId="0" applyNumberFormat="1" applyFont="1" applyFill="1" applyBorder="1" applyAlignment="1">
      <alignment horizontal="left" vertical="top" wrapText="1"/>
    </xf>
    <xf numFmtId="166" fontId="15" fillId="0" borderId="27" xfId="0" applyNumberFormat="1" applyFont="1" applyFill="1" applyBorder="1" applyAlignment="1">
      <alignment horizontal="left" vertical="top" wrapText="1"/>
    </xf>
    <xf numFmtId="166" fontId="15" fillId="0" borderId="28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 wrapText="1"/>
    </xf>
    <xf numFmtId="0" fontId="0" fillId="4" borderId="33" xfId="0" applyFill="1" applyBorder="1" applyAlignment="1">
      <alignment horizontal="left" vertical="top" wrapText="1"/>
    </xf>
    <xf numFmtId="0" fontId="13" fillId="4" borderId="33" xfId="0" applyFont="1" applyFill="1" applyBorder="1" applyAlignment="1">
      <alignment horizontal="left" vertical="top" wrapText="1"/>
    </xf>
    <xf numFmtId="0" fontId="13" fillId="4" borderId="34" xfId="0" applyFont="1" applyFill="1" applyBorder="1" applyAlignment="1">
      <alignment horizontal="left" vertical="center" wrapText="1"/>
    </xf>
    <xf numFmtId="165" fontId="19" fillId="0" borderId="9" xfId="0" applyNumberFormat="1" applyFont="1" applyFill="1" applyBorder="1" applyAlignment="1">
      <alignment horizontal="left" vertical="top" wrapText="1"/>
    </xf>
    <xf numFmtId="165" fontId="19" fillId="0" borderId="10" xfId="0" applyNumberFormat="1" applyFont="1" applyFill="1" applyBorder="1" applyAlignment="1">
      <alignment horizontal="left" vertical="top" wrapText="1"/>
    </xf>
    <xf numFmtId="166" fontId="19" fillId="0" borderId="10" xfId="0" applyNumberFormat="1" applyFont="1" applyFill="1" applyBorder="1" applyAlignment="1">
      <alignment horizontal="left" vertical="top" wrapText="1"/>
    </xf>
    <xf numFmtId="166" fontId="19" fillId="0" borderId="12" xfId="0" applyNumberFormat="1" applyFont="1" applyFill="1" applyBorder="1" applyAlignment="1">
      <alignment horizontal="left" vertical="top" wrapText="1"/>
    </xf>
    <xf numFmtId="165" fontId="19" fillId="0" borderId="17" xfId="0" applyNumberFormat="1" applyFont="1" applyFill="1" applyBorder="1" applyAlignment="1">
      <alignment horizontal="left" vertical="top" wrapText="1"/>
    </xf>
    <xf numFmtId="165" fontId="19" fillId="0" borderId="18" xfId="0" applyNumberFormat="1" applyFont="1" applyFill="1" applyBorder="1" applyAlignment="1">
      <alignment horizontal="left" vertical="top" wrapText="1"/>
    </xf>
    <xf numFmtId="166" fontId="19" fillId="0" borderId="18" xfId="0" applyNumberFormat="1" applyFont="1" applyFill="1" applyBorder="1" applyAlignment="1">
      <alignment horizontal="left" vertical="top" wrapText="1"/>
    </xf>
    <xf numFmtId="166" fontId="19" fillId="0" borderId="27" xfId="0" applyNumberFormat="1" applyFont="1" applyFill="1" applyBorder="1" applyAlignment="1">
      <alignment horizontal="left" vertical="top" wrapText="1"/>
    </xf>
    <xf numFmtId="165" fontId="19" fillId="0" borderId="19" xfId="0" applyNumberFormat="1" applyFont="1" applyFill="1" applyBorder="1" applyAlignment="1">
      <alignment horizontal="left" vertical="top" wrapText="1"/>
    </xf>
    <xf numFmtId="165" fontId="19" fillId="0" borderId="20" xfId="0" applyNumberFormat="1" applyFont="1" applyFill="1" applyBorder="1" applyAlignment="1">
      <alignment horizontal="left" vertical="top" wrapText="1"/>
    </xf>
    <xf numFmtId="166" fontId="19" fillId="0" borderId="20" xfId="0" applyNumberFormat="1" applyFont="1" applyFill="1" applyBorder="1" applyAlignment="1">
      <alignment horizontal="left" vertical="top" wrapText="1"/>
    </xf>
    <xf numFmtId="166" fontId="19" fillId="0" borderId="28" xfId="0" applyNumberFormat="1" applyFont="1" applyFill="1" applyBorder="1" applyAlignment="1">
      <alignment horizontal="left" vertical="top" wrapText="1"/>
    </xf>
    <xf numFmtId="0" fontId="13" fillId="4" borderId="31" xfId="0" applyFont="1" applyFill="1" applyBorder="1" applyAlignment="1">
      <alignment horizontal="left" vertical="top" wrapText="1"/>
    </xf>
    <xf numFmtId="0" fontId="13" fillId="4" borderId="33" xfId="0" applyFont="1" applyFill="1" applyBorder="1" applyAlignment="1">
      <alignment horizontal="left" vertical="center" wrapText="1"/>
    </xf>
    <xf numFmtId="0" fontId="13" fillId="4" borderId="42" xfId="0" applyFont="1" applyFill="1" applyBorder="1" applyAlignment="1">
      <alignment horizontal="left" vertical="top" wrapText="1"/>
    </xf>
    <xf numFmtId="0" fontId="13" fillId="4" borderId="43" xfId="0" applyFont="1" applyFill="1" applyBorder="1" applyAlignment="1">
      <alignment horizontal="left" vertical="top" wrapText="1"/>
    </xf>
    <xf numFmtId="0" fontId="13" fillId="4" borderId="34" xfId="0" applyFont="1" applyFill="1" applyBorder="1" applyAlignment="1">
      <alignment horizontal="left" vertical="top" wrapText="1"/>
    </xf>
    <xf numFmtId="165" fontId="19" fillId="0" borderId="10" xfId="0" applyNumberFormat="1" applyFont="1" applyFill="1" applyBorder="1" applyAlignment="1">
      <alignment horizontal="right" vertical="top" wrapText="1"/>
    </xf>
    <xf numFmtId="166" fontId="19" fillId="0" borderId="14" xfId="0" applyNumberFormat="1" applyFont="1" applyFill="1" applyBorder="1" applyAlignment="1">
      <alignment horizontal="left" vertical="top" wrapText="1"/>
    </xf>
    <xf numFmtId="165" fontId="19" fillId="0" borderId="14" xfId="0" applyNumberFormat="1" applyFont="1" applyFill="1" applyBorder="1" applyAlignment="1">
      <alignment horizontal="left" vertical="top" wrapText="1"/>
    </xf>
    <xf numFmtId="165" fontId="19" fillId="0" borderId="16" xfId="0" applyNumberFormat="1" applyFont="1" applyFill="1" applyBorder="1" applyAlignment="1">
      <alignment horizontal="right" vertical="top" wrapText="1"/>
    </xf>
    <xf numFmtId="165" fontId="19" fillId="0" borderId="18" xfId="0" applyNumberFormat="1" applyFont="1" applyFill="1" applyBorder="1" applyAlignment="1">
      <alignment horizontal="right" vertical="top" wrapText="1"/>
    </xf>
    <xf numFmtId="165" fontId="19" fillId="0" borderId="20" xfId="0" applyNumberFormat="1" applyFont="1" applyFill="1" applyBorder="1" applyAlignment="1">
      <alignment horizontal="righ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3" fillId="4" borderId="47" xfId="0" applyFont="1" applyFill="1" applyBorder="1" applyAlignment="1">
      <alignment horizontal="center" vertical="top" wrapText="1"/>
    </xf>
    <xf numFmtId="0" fontId="13" fillId="4" borderId="48" xfId="0" applyFont="1" applyFill="1" applyBorder="1" applyAlignment="1">
      <alignment horizontal="center" vertical="top" wrapText="1"/>
    </xf>
    <xf numFmtId="0" fontId="13" fillId="4" borderId="8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/>
    </xf>
    <xf numFmtId="0" fontId="13" fillId="4" borderId="49" xfId="0" applyFont="1" applyFill="1" applyBorder="1" applyAlignment="1">
      <alignment horizontal="center" vertical="top" wrapText="1"/>
    </xf>
    <xf numFmtId="0" fontId="13" fillId="4" borderId="50" xfId="0" applyFont="1" applyFill="1" applyBorder="1" applyAlignment="1">
      <alignment horizontal="center" vertical="top" wrapText="1"/>
    </xf>
    <xf numFmtId="0" fontId="13" fillId="4" borderId="51" xfId="0" applyFont="1" applyFill="1" applyBorder="1" applyAlignment="1">
      <alignment horizontal="center" vertical="top" wrapText="1"/>
    </xf>
    <xf numFmtId="0" fontId="13" fillId="4" borderId="52" xfId="0" applyFont="1" applyFill="1" applyBorder="1" applyAlignment="1">
      <alignment horizontal="left" vertical="top" wrapText="1"/>
    </xf>
    <xf numFmtId="0" fontId="13" fillId="4" borderId="32" xfId="0" applyFont="1" applyFill="1" applyBorder="1" applyAlignment="1">
      <alignment horizontal="center" vertical="top" wrapText="1"/>
    </xf>
    <xf numFmtId="0" fontId="13" fillId="4" borderId="53" xfId="0" applyFont="1" applyFill="1" applyBorder="1" applyAlignment="1">
      <alignment horizontal="center" vertical="top" wrapText="1"/>
    </xf>
    <xf numFmtId="0" fontId="13" fillId="4" borderId="54" xfId="0" applyFont="1" applyFill="1" applyBorder="1" applyAlignment="1">
      <alignment horizontal="center" vertical="top" wrapText="1"/>
    </xf>
    <xf numFmtId="0" fontId="13" fillId="4" borderId="55" xfId="0" applyFont="1" applyFill="1" applyBorder="1" applyAlignment="1">
      <alignment horizontal="left" vertical="top" wrapText="1"/>
    </xf>
    <xf numFmtId="0" fontId="13" fillId="4" borderId="41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wrapText="1"/>
    </xf>
    <xf numFmtId="166" fontId="15" fillId="0" borderId="35" xfId="0" applyNumberFormat="1" applyFont="1" applyFill="1" applyBorder="1" applyAlignment="1">
      <alignment horizontal="left" vertical="top" wrapText="1"/>
    </xf>
    <xf numFmtId="165" fontId="15" fillId="0" borderId="36" xfId="0" applyNumberFormat="1" applyFont="1" applyFill="1" applyBorder="1" applyAlignment="1">
      <alignment horizontal="left" vertical="top" wrapText="1"/>
    </xf>
    <xf numFmtId="166" fontId="15" fillId="0" borderId="37" xfId="0" applyNumberFormat="1" applyFont="1" applyFill="1" applyBorder="1" applyAlignment="1">
      <alignment horizontal="left" vertical="top" wrapText="1"/>
    </xf>
    <xf numFmtId="165" fontId="15" fillId="0" borderId="38" xfId="0" applyNumberFormat="1" applyFont="1" applyFill="1" applyBorder="1" applyAlignment="1">
      <alignment horizontal="left" vertical="top" wrapText="1"/>
    </xf>
    <xf numFmtId="0" fontId="13" fillId="4" borderId="3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4" borderId="29" xfId="0" applyFont="1" applyFill="1" applyBorder="1" applyAlignment="1">
      <alignment horizontal="left" vertical="center" wrapText="1"/>
    </xf>
    <xf numFmtId="0" fontId="13" fillId="4" borderId="33" xfId="0" applyFont="1" applyFill="1" applyBorder="1" applyAlignment="1">
      <alignment horizontal="left" wrapText="1"/>
    </xf>
    <xf numFmtId="166" fontId="15" fillId="0" borderId="39" xfId="0" applyNumberFormat="1" applyFont="1" applyFill="1" applyBorder="1" applyAlignment="1">
      <alignment horizontal="left" vertical="top" wrapText="1"/>
    </xf>
    <xf numFmtId="165" fontId="15" fillId="0" borderId="40" xfId="0" applyNumberFormat="1" applyFont="1" applyFill="1" applyBorder="1" applyAlignment="1">
      <alignment horizontal="left" vertical="top" wrapText="1"/>
    </xf>
    <xf numFmtId="0" fontId="25" fillId="4" borderId="3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0" xfId="0" applyFont="1" applyFill="1"/>
    <xf numFmtId="0" fontId="0" fillId="2" borderId="0" xfId="0" applyFill="1"/>
    <xf numFmtId="0" fontId="1" fillId="2" borderId="0" xfId="0" applyFont="1" applyFill="1" applyAlignment="1"/>
    <xf numFmtId="164" fontId="0" fillId="0" borderId="0" xfId="0" applyNumberFormat="1" applyAlignment="1">
      <alignment horizontal="right"/>
    </xf>
    <xf numFmtId="0" fontId="0" fillId="0" borderId="0" xfId="0" applyFont="1"/>
    <xf numFmtId="167" fontId="0" fillId="0" borderId="0" xfId="0" applyNumberFormat="1"/>
    <xf numFmtId="0" fontId="13" fillId="4" borderId="7" xfId="0" applyFont="1" applyFill="1" applyBorder="1" applyAlignment="1">
      <alignment horizontal="left" vertical="top" wrapText="1"/>
    </xf>
    <xf numFmtId="0" fontId="13" fillId="4" borderId="29" xfId="0" applyFont="1" applyFill="1" applyBorder="1" applyAlignment="1">
      <alignment horizontal="left" vertical="top" wrapText="1"/>
    </xf>
    <xf numFmtId="0" fontId="0" fillId="0" borderId="44" xfId="0" applyFill="1" applyBorder="1" applyAlignment="1">
      <alignment horizontal="left" vertical="top" wrapText="1"/>
    </xf>
    <xf numFmtId="0" fontId="0" fillId="0" borderId="45" xfId="0" applyFill="1" applyBorder="1" applyAlignment="1">
      <alignment horizontal="left" vertical="top" wrapText="1"/>
    </xf>
    <xf numFmtId="0" fontId="0" fillId="0" borderId="46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21" xfId="0" applyFill="1" applyBorder="1" applyAlignment="1">
      <alignment horizontal="left" vertical="top" wrapText="1"/>
    </xf>
    <xf numFmtId="0" fontId="13" fillId="4" borderId="41" xfId="0" applyFont="1" applyFill="1" applyBorder="1" applyAlignment="1">
      <alignment horizontal="right" vertical="top" wrapText="1"/>
    </xf>
    <xf numFmtId="0" fontId="13" fillId="4" borderId="7" xfId="0" applyFont="1" applyFill="1" applyBorder="1" applyAlignment="1">
      <alignment horizontal="right" vertical="top" wrapText="1"/>
    </xf>
  </cellXfs>
  <cellStyles count="8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ea.org/policiesandmeasures/pams/indonesia/name-157129-en.php" TargetMode="External"/><Relationship Id="rId1" Type="http://schemas.openxmlformats.org/officeDocument/2006/relationships/hyperlink" Target="https://www.iea.org/policiesandmeasures/pams/indonesia/name-24989-e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/>
  </sheetViews>
  <sheetFormatPr defaultRowHeight="14.5"/>
  <cols>
    <col min="1" max="1" width="11.26953125" customWidth="1"/>
    <col min="2" max="2" width="77.81640625" customWidth="1"/>
    <col min="4" max="4" width="69.54296875" customWidth="1"/>
  </cols>
  <sheetData>
    <row r="1" spans="1:8">
      <c r="A1" s="1" t="s">
        <v>21</v>
      </c>
    </row>
    <row r="2" spans="1:8">
      <c r="A2" s="1" t="s">
        <v>20</v>
      </c>
    </row>
    <row r="4" spans="1:8">
      <c r="A4" s="1" t="s">
        <v>0</v>
      </c>
      <c r="B4" s="4" t="s">
        <v>112</v>
      </c>
      <c r="D4" s="4" t="s">
        <v>113</v>
      </c>
    </row>
    <row r="5" spans="1:8">
      <c r="B5" t="s">
        <v>109</v>
      </c>
      <c r="D5" s="6" t="s">
        <v>115</v>
      </c>
    </row>
    <row r="6" spans="1:8">
      <c r="B6" s="3">
        <v>2016</v>
      </c>
      <c r="D6" s="3">
        <v>2015</v>
      </c>
    </row>
    <row r="7" spans="1:8">
      <c r="B7" t="s">
        <v>110</v>
      </c>
      <c r="D7" s="3" t="s">
        <v>116</v>
      </c>
    </row>
    <row r="8" spans="1:8">
      <c r="B8" s="6" t="s">
        <v>111</v>
      </c>
      <c r="D8" s="2" t="s">
        <v>99</v>
      </c>
      <c r="H8" s="6"/>
    </row>
    <row r="9" spans="1:8">
      <c r="D9" s="6" t="s">
        <v>114</v>
      </c>
      <c r="H9" s="6"/>
    </row>
    <row r="10" spans="1:8" s="6" customFormat="1"/>
    <row r="11" spans="1:8" s="6" customFormat="1">
      <c r="B11" s="4" t="s">
        <v>165</v>
      </c>
      <c r="D11" s="4" t="s">
        <v>121</v>
      </c>
    </row>
    <row r="12" spans="1:8" s="6" customFormat="1">
      <c r="B12" s="6" t="s">
        <v>117</v>
      </c>
      <c r="D12" s="6" t="s">
        <v>122</v>
      </c>
    </row>
    <row r="13" spans="1:8" s="6" customFormat="1">
      <c r="B13" s="3">
        <v>2017</v>
      </c>
      <c r="D13" s="3">
        <v>2016</v>
      </c>
    </row>
    <row r="14" spans="1:8" s="6" customFormat="1">
      <c r="B14" s="6" t="s">
        <v>118</v>
      </c>
      <c r="D14" s="6" t="s">
        <v>123</v>
      </c>
    </row>
    <row r="15" spans="1:8" s="6" customFormat="1">
      <c r="B15" s="2" t="s">
        <v>119</v>
      </c>
      <c r="D15" s="6" t="s">
        <v>108</v>
      </c>
    </row>
    <row r="16" spans="1:8" s="6" customFormat="1" ht="29">
      <c r="B16" s="105" t="s">
        <v>120</v>
      </c>
      <c r="D16" s="6" t="s">
        <v>124</v>
      </c>
    </row>
    <row r="17" spans="1:4" s="6" customFormat="1"/>
    <row r="18" spans="1:4" s="6" customFormat="1">
      <c r="B18" s="4" t="s">
        <v>144</v>
      </c>
      <c r="D18" s="4" t="s">
        <v>166</v>
      </c>
    </row>
    <row r="19" spans="1:4" s="6" customFormat="1">
      <c r="B19" s="6" t="s">
        <v>145</v>
      </c>
      <c r="D19" s="6" t="s">
        <v>167</v>
      </c>
    </row>
    <row r="20" spans="1:4" s="6" customFormat="1">
      <c r="B20" s="3">
        <v>2015</v>
      </c>
      <c r="D20" s="3">
        <v>2016</v>
      </c>
    </row>
    <row r="21" spans="1:4" s="6" customFormat="1">
      <c r="B21" s="6" t="s">
        <v>146</v>
      </c>
      <c r="D21" s="6" t="s">
        <v>168</v>
      </c>
    </row>
    <row r="22" spans="1:4" s="6" customFormat="1">
      <c r="B22" s="6" t="s">
        <v>138</v>
      </c>
      <c r="D22" s="6" t="s">
        <v>148</v>
      </c>
    </row>
    <row r="23" spans="1:4" s="6" customFormat="1"/>
    <row r="24" spans="1:4" s="6" customFormat="1">
      <c r="B24" s="4" t="s">
        <v>169</v>
      </c>
      <c r="D24" s="4" t="s">
        <v>170</v>
      </c>
    </row>
    <row r="25" spans="1:4" s="6" customFormat="1">
      <c r="B25" s="6" t="s">
        <v>171</v>
      </c>
      <c r="D25" s="6" t="s">
        <v>173</v>
      </c>
    </row>
    <row r="26" spans="1:4" s="6" customFormat="1">
      <c r="B26" s="3">
        <v>2017</v>
      </c>
      <c r="D26" s="3">
        <v>2013</v>
      </c>
    </row>
    <row r="27" spans="1:4" s="6" customFormat="1">
      <c r="B27" s="6" t="s">
        <v>172</v>
      </c>
      <c r="D27" s="6" t="s">
        <v>174</v>
      </c>
    </row>
    <row r="28" spans="1:4" s="6" customFormat="1">
      <c r="B28" s="6" t="s">
        <v>156</v>
      </c>
      <c r="D28" s="6" t="s">
        <v>175</v>
      </c>
    </row>
    <row r="29" spans="1:4">
      <c r="A29" s="6"/>
      <c r="B29" s="6"/>
      <c r="D29" t="s">
        <v>176</v>
      </c>
    </row>
    <row r="30" spans="1:4">
      <c r="A30" s="1" t="s">
        <v>8</v>
      </c>
    </row>
    <row r="31" spans="1:4">
      <c r="A31" t="s">
        <v>125</v>
      </c>
    </row>
    <row r="32" spans="1:4">
      <c r="A32" t="s">
        <v>126</v>
      </c>
    </row>
    <row r="33" spans="1:2">
      <c r="A33" t="s">
        <v>127</v>
      </c>
    </row>
    <row r="34" spans="1:2">
      <c r="A34" t="s">
        <v>128</v>
      </c>
    </row>
    <row r="35" spans="1:2">
      <c r="A35" t="s">
        <v>129</v>
      </c>
    </row>
    <row r="36" spans="1:2">
      <c r="A36" t="s">
        <v>130</v>
      </c>
    </row>
    <row r="38" spans="1:2" s="6" customFormat="1">
      <c r="A38" t="s">
        <v>131</v>
      </c>
      <c r="B38"/>
    </row>
    <row r="39" spans="1:2">
      <c r="A39" s="6"/>
      <c r="B39" s="6"/>
    </row>
    <row r="40" spans="1:2" s="6" customFormat="1">
      <c r="A40" s="1" t="s">
        <v>132</v>
      </c>
      <c r="B40"/>
    </row>
    <row r="41" spans="1:2" s="6" customFormat="1">
      <c r="A41" s="1"/>
    </row>
    <row r="42" spans="1:2">
      <c r="A42" s="110">
        <v>0.96</v>
      </c>
      <c r="B42" s="6" t="s">
        <v>159</v>
      </c>
    </row>
    <row r="43" spans="1:2">
      <c r="A43" s="7">
        <v>0.97020044975676856</v>
      </c>
      <c r="B43" t="s">
        <v>142</v>
      </c>
    </row>
    <row r="44" spans="1:2" s="6" customFormat="1">
      <c r="A44" s="6">
        <v>0.97099999999999997</v>
      </c>
      <c r="B44" t="s">
        <v>133</v>
      </c>
    </row>
    <row r="45" spans="1:2">
      <c r="A45" s="109">
        <v>1.0222949332930262</v>
      </c>
      <c r="B45" s="6" t="s">
        <v>160</v>
      </c>
    </row>
    <row r="46" spans="1:2" s="6" customFormat="1">
      <c r="A46">
        <v>12350</v>
      </c>
      <c r="B46" s="6" t="s">
        <v>97</v>
      </c>
    </row>
    <row r="47" spans="1:2" s="6" customFormat="1">
      <c r="A47">
        <v>5.7779999999999996</v>
      </c>
      <c r="B47" t="s">
        <v>86</v>
      </c>
    </row>
    <row r="48" spans="1:2" s="6" customFormat="1">
      <c r="A48">
        <v>42</v>
      </c>
      <c r="B48" t="s">
        <v>87</v>
      </c>
    </row>
    <row r="49" spans="1:2" s="6" customFormat="1">
      <c r="A49">
        <f>CONVERT(1,"gal","kl")</f>
        <v>3.7854117840000001E-3</v>
      </c>
      <c r="B49" t="s">
        <v>88</v>
      </c>
    </row>
    <row r="50" spans="1:2" s="6" customFormat="1">
      <c r="A50">
        <f>A47*10^6/A48*A49</f>
        <v>520.76450685600003</v>
      </c>
      <c r="B50" t="s">
        <v>89</v>
      </c>
    </row>
    <row r="51" spans="1:2">
      <c r="A51" s="6"/>
      <c r="B51" s="6"/>
    </row>
    <row r="52" spans="1:2">
      <c r="A5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T4" sqref="T4:T9"/>
    </sheetView>
  </sheetViews>
  <sheetFormatPr defaultRowHeight="14.5"/>
  <sheetData>
    <row r="1" spans="1:15">
      <c r="A1" s="9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 t="s">
        <v>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>
      <c r="A3" s="11" t="s">
        <v>41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27">
      <c r="A4" s="12" t="s">
        <v>42</v>
      </c>
      <c r="B4" s="13" t="s">
        <v>43</v>
      </c>
      <c r="C4" s="13" t="s">
        <v>44</v>
      </c>
      <c r="D4" s="13" t="s">
        <v>45</v>
      </c>
      <c r="E4" s="14" t="s">
        <v>46</v>
      </c>
      <c r="F4" s="13" t="s">
        <v>47</v>
      </c>
      <c r="G4" s="15" t="s">
        <v>48</v>
      </c>
      <c r="H4" s="16"/>
      <c r="I4" s="14" t="s">
        <v>49</v>
      </c>
      <c r="J4" s="17" t="s">
        <v>50</v>
      </c>
      <c r="K4" s="13" t="s">
        <v>51</v>
      </c>
      <c r="L4" s="18" t="s">
        <v>52</v>
      </c>
      <c r="M4" s="13" t="s">
        <v>53</v>
      </c>
      <c r="N4" s="13" t="s">
        <v>54</v>
      </c>
      <c r="O4" s="19" t="s">
        <v>55</v>
      </c>
    </row>
    <row r="5" spans="1:15">
      <c r="A5" s="20"/>
      <c r="B5" s="21"/>
      <c r="C5" s="21"/>
      <c r="D5" s="21"/>
      <c r="E5" s="21"/>
      <c r="F5" s="21"/>
      <c r="G5" s="21"/>
      <c r="H5" s="117"/>
      <c r="I5" s="21"/>
      <c r="J5" s="21"/>
      <c r="K5" s="21"/>
      <c r="L5" s="21"/>
      <c r="M5" s="21"/>
      <c r="N5" s="22"/>
      <c r="O5" s="23"/>
    </row>
    <row r="6" spans="1:15">
      <c r="A6" s="24">
        <v>2000</v>
      </c>
      <c r="B6" s="25">
        <v>58981</v>
      </c>
      <c r="C6" s="25">
        <v>36060</v>
      </c>
      <c r="D6" s="26">
        <v>85</v>
      </c>
      <c r="E6" s="25">
        <v>86826</v>
      </c>
      <c r="F6" s="25">
        <v>4219</v>
      </c>
      <c r="G6" s="25">
        <v>37171</v>
      </c>
      <c r="H6" s="117"/>
      <c r="I6" s="25">
        <v>8008</v>
      </c>
      <c r="J6" s="25">
        <v>25581</v>
      </c>
      <c r="K6" s="25">
        <v>74979</v>
      </c>
      <c r="L6" s="25">
        <v>13435</v>
      </c>
      <c r="M6" s="25">
        <v>1073</v>
      </c>
      <c r="N6" s="25">
        <v>20850</v>
      </c>
      <c r="O6" s="25">
        <v>292289</v>
      </c>
    </row>
    <row r="7" spans="1:15">
      <c r="A7" s="24">
        <v>2001</v>
      </c>
      <c r="B7" s="25">
        <v>55186</v>
      </c>
      <c r="C7" s="25">
        <v>37021</v>
      </c>
      <c r="D7" s="26">
        <v>78</v>
      </c>
      <c r="E7" s="25">
        <v>81861</v>
      </c>
      <c r="F7" s="25">
        <v>4160</v>
      </c>
      <c r="G7" s="25">
        <v>39458</v>
      </c>
      <c r="H7" s="117"/>
      <c r="I7" s="25">
        <v>7735</v>
      </c>
      <c r="J7" s="25">
        <v>26680</v>
      </c>
      <c r="K7" s="25">
        <v>78033</v>
      </c>
      <c r="L7" s="25">
        <v>25712</v>
      </c>
      <c r="M7" s="26">
        <v>972</v>
      </c>
      <c r="N7" s="25">
        <v>21819</v>
      </c>
      <c r="O7" s="25">
        <v>300683</v>
      </c>
    </row>
    <row r="8" spans="1:15">
      <c r="A8" s="24">
        <v>2002</v>
      </c>
      <c r="B8" s="25">
        <v>52305</v>
      </c>
      <c r="C8" s="25">
        <v>38698</v>
      </c>
      <c r="D8" s="26">
        <v>83</v>
      </c>
      <c r="E8" s="25">
        <v>80508</v>
      </c>
      <c r="F8" s="25">
        <v>3955</v>
      </c>
      <c r="G8" s="25">
        <v>38828</v>
      </c>
      <c r="H8" s="117"/>
      <c r="I8" s="25">
        <v>7311</v>
      </c>
      <c r="J8" s="25">
        <v>25596</v>
      </c>
      <c r="K8" s="25">
        <v>75690</v>
      </c>
      <c r="L8" s="25">
        <v>22688</v>
      </c>
      <c r="M8" s="25">
        <v>1093</v>
      </c>
      <c r="N8" s="25">
        <v>22578</v>
      </c>
      <c r="O8" s="25">
        <v>293643</v>
      </c>
    </row>
    <row r="9" spans="1:15">
      <c r="A9" s="24">
        <v>2003</v>
      </c>
      <c r="B9" s="25">
        <v>50167</v>
      </c>
      <c r="C9" s="25">
        <v>68264</v>
      </c>
      <c r="D9" s="26">
        <v>77</v>
      </c>
      <c r="E9" s="25">
        <v>89912</v>
      </c>
      <c r="F9" s="25">
        <v>3980</v>
      </c>
      <c r="G9" s="25">
        <v>37398</v>
      </c>
      <c r="H9" s="117"/>
      <c r="I9" s="25">
        <v>6358</v>
      </c>
      <c r="J9" s="25">
        <v>20756</v>
      </c>
      <c r="K9" s="25">
        <v>68493</v>
      </c>
      <c r="L9" s="25">
        <v>23533</v>
      </c>
      <c r="M9" s="26">
        <v>808</v>
      </c>
      <c r="N9" s="25">
        <v>22373</v>
      </c>
      <c r="O9" s="25">
        <v>323626</v>
      </c>
    </row>
    <row r="10" spans="1:15">
      <c r="A10" s="24">
        <v>2004</v>
      </c>
      <c r="B10" s="25">
        <v>46917</v>
      </c>
      <c r="C10" s="25">
        <v>55344</v>
      </c>
      <c r="D10" s="26">
        <v>80</v>
      </c>
      <c r="E10" s="25">
        <v>85076</v>
      </c>
      <c r="F10" s="25">
        <v>4012</v>
      </c>
      <c r="G10" s="25">
        <v>42986</v>
      </c>
      <c r="H10" s="117"/>
      <c r="I10" s="25">
        <v>5862</v>
      </c>
      <c r="J10" s="25">
        <v>21859</v>
      </c>
      <c r="K10" s="25">
        <v>74718</v>
      </c>
      <c r="L10" s="25">
        <v>37716</v>
      </c>
      <c r="M10" s="25">
        <v>1101</v>
      </c>
      <c r="N10" s="25">
        <v>24719</v>
      </c>
      <c r="O10" s="25">
        <v>325670</v>
      </c>
    </row>
    <row r="11" spans="1:15">
      <c r="A11" s="24">
        <v>2005</v>
      </c>
      <c r="B11" s="25">
        <v>43920</v>
      </c>
      <c r="C11" s="25">
        <v>65744</v>
      </c>
      <c r="D11" s="26">
        <v>94</v>
      </c>
      <c r="E11" s="25">
        <v>86277</v>
      </c>
      <c r="F11" s="25">
        <v>3851</v>
      </c>
      <c r="G11" s="25">
        <v>39929</v>
      </c>
      <c r="H11" s="117"/>
      <c r="I11" s="25">
        <v>4843</v>
      </c>
      <c r="J11" s="25">
        <v>15617</v>
      </c>
      <c r="K11" s="25">
        <v>64239</v>
      </c>
      <c r="L11" s="25">
        <v>29614</v>
      </c>
      <c r="M11" s="25">
        <v>1131</v>
      </c>
      <c r="N11" s="25">
        <v>26021</v>
      </c>
      <c r="O11" s="25">
        <v>317040</v>
      </c>
    </row>
    <row r="12" spans="1:15">
      <c r="A12" s="24">
        <v>2006</v>
      </c>
      <c r="B12" s="25">
        <v>46676</v>
      </c>
      <c r="C12" s="25">
        <v>89043</v>
      </c>
      <c r="D12" s="26">
        <v>94</v>
      </c>
      <c r="E12" s="25">
        <v>82845</v>
      </c>
      <c r="F12" s="25">
        <v>3394</v>
      </c>
      <c r="G12" s="25">
        <v>35027</v>
      </c>
      <c r="H12" s="117"/>
      <c r="I12" s="25">
        <v>2627</v>
      </c>
      <c r="J12" s="25">
        <v>16154</v>
      </c>
      <c r="K12" s="25">
        <v>57203</v>
      </c>
      <c r="L12" s="25">
        <v>41126</v>
      </c>
      <c r="M12" s="25">
        <v>1453</v>
      </c>
      <c r="N12" s="25">
        <v>26736</v>
      </c>
      <c r="O12" s="25">
        <v>345178</v>
      </c>
    </row>
    <row r="13" spans="1:15">
      <c r="A13" s="24">
        <v>2007</v>
      </c>
      <c r="B13" s="25">
        <v>42108</v>
      </c>
      <c r="C13" s="25">
        <v>121904</v>
      </c>
      <c r="D13" s="26">
        <v>89</v>
      </c>
      <c r="E13" s="25">
        <v>79723</v>
      </c>
      <c r="F13" s="25">
        <v>3352</v>
      </c>
      <c r="G13" s="25">
        <v>33787</v>
      </c>
      <c r="H13" s="117"/>
      <c r="I13" s="25">
        <v>1422</v>
      </c>
      <c r="J13" s="25">
        <v>13856</v>
      </c>
      <c r="K13" s="25">
        <v>52418</v>
      </c>
      <c r="L13" s="25">
        <v>39873</v>
      </c>
      <c r="M13" s="25">
        <v>1242</v>
      </c>
      <c r="N13" s="25">
        <v>28077</v>
      </c>
      <c r="O13" s="25">
        <v>365434</v>
      </c>
    </row>
    <row r="14" spans="1:15">
      <c r="A14" s="24">
        <v>2008</v>
      </c>
      <c r="B14" s="25">
        <v>44235</v>
      </c>
      <c r="C14" s="25">
        <v>94035</v>
      </c>
      <c r="D14" s="26">
        <v>155</v>
      </c>
      <c r="E14" s="25">
        <v>101668</v>
      </c>
      <c r="F14" s="25">
        <v>2676</v>
      </c>
      <c r="G14" s="25">
        <v>37206</v>
      </c>
      <c r="H14" s="117"/>
      <c r="I14" s="26">
        <v>849</v>
      </c>
      <c r="J14" s="25">
        <v>9961</v>
      </c>
      <c r="K14" s="25">
        <v>50691</v>
      </c>
      <c r="L14" s="25">
        <v>16658</v>
      </c>
      <c r="M14" s="25">
        <v>1124</v>
      </c>
      <c r="N14" s="25">
        <v>29405</v>
      </c>
      <c r="O14" s="25">
        <v>337972</v>
      </c>
    </row>
    <row r="15" spans="1:15">
      <c r="A15" s="24">
        <v>2009</v>
      </c>
      <c r="B15" s="25">
        <v>44521</v>
      </c>
      <c r="C15" s="25">
        <v>82587</v>
      </c>
      <c r="D15" s="26">
        <v>220</v>
      </c>
      <c r="E15" s="25">
        <v>117535</v>
      </c>
      <c r="F15" s="25">
        <v>1619</v>
      </c>
      <c r="G15" s="25">
        <v>41193</v>
      </c>
      <c r="H15" s="117"/>
      <c r="I15" s="26">
        <v>735</v>
      </c>
      <c r="J15" s="25">
        <v>8384</v>
      </c>
      <c r="K15" s="25">
        <v>51931</v>
      </c>
      <c r="L15" s="25">
        <v>55663</v>
      </c>
      <c r="M15" s="26">
        <v>588</v>
      </c>
      <c r="N15" s="25">
        <v>28323</v>
      </c>
      <c r="O15" s="25">
        <v>381368</v>
      </c>
    </row>
    <row r="16" spans="1:15">
      <c r="A16" s="24">
        <v>2010</v>
      </c>
      <c r="B16" s="25">
        <v>43317</v>
      </c>
      <c r="C16" s="25">
        <v>136733</v>
      </c>
      <c r="D16" s="26">
        <v>123</v>
      </c>
      <c r="E16" s="25">
        <v>114111</v>
      </c>
      <c r="F16" s="26">
        <v>964</v>
      </c>
      <c r="G16" s="25">
        <v>43228</v>
      </c>
      <c r="H16" s="117"/>
      <c r="I16" s="26">
        <v>889</v>
      </c>
      <c r="J16" s="25">
        <v>12521</v>
      </c>
      <c r="K16" s="25">
        <v>57602</v>
      </c>
      <c r="L16" s="25">
        <v>55765</v>
      </c>
      <c r="M16" s="26">
        <v>655</v>
      </c>
      <c r="N16" s="25">
        <v>31254</v>
      </c>
      <c r="O16" s="25">
        <v>439560</v>
      </c>
    </row>
    <row r="17" spans="1:18">
      <c r="A17" s="24">
        <v>2011</v>
      </c>
      <c r="B17" s="25">
        <v>43724</v>
      </c>
      <c r="C17" s="25">
        <v>144502</v>
      </c>
      <c r="D17" s="26">
        <v>121</v>
      </c>
      <c r="E17" s="25">
        <v>119649</v>
      </c>
      <c r="F17" s="26">
        <v>672</v>
      </c>
      <c r="G17" s="25">
        <v>36509</v>
      </c>
      <c r="H17" s="117"/>
      <c r="I17" s="26">
        <v>655</v>
      </c>
      <c r="J17" s="25">
        <v>8115</v>
      </c>
      <c r="K17" s="25">
        <v>45951</v>
      </c>
      <c r="L17" s="25">
        <v>69978</v>
      </c>
      <c r="M17" s="26">
        <v>623</v>
      </c>
      <c r="N17" s="25">
        <v>33547</v>
      </c>
      <c r="O17" s="25">
        <v>458094</v>
      </c>
    </row>
    <row r="18" spans="1:18">
      <c r="A18" s="24">
        <v>2012</v>
      </c>
      <c r="B18" s="25">
        <v>42732</v>
      </c>
      <c r="C18" s="25">
        <v>155915</v>
      </c>
      <c r="D18" s="26">
        <v>130</v>
      </c>
      <c r="E18" s="25">
        <v>123161</v>
      </c>
      <c r="F18" s="26">
        <v>468</v>
      </c>
      <c r="G18" s="25">
        <v>36075</v>
      </c>
      <c r="H18" s="117"/>
      <c r="I18" s="26">
        <v>482</v>
      </c>
      <c r="J18" s="25">
        <v>8835</v>
      </c>
      <c r="K18" s="25">
        <v>45860</v>
      </c>
      <c r="L18" s="25">
        <v>81934</v>
      </c>
      <c r="M18" s="26">
        <v>621</v>
      </c>
      <c r="N18" s="25">
        <v>36888</v>
      </c>
      <c r="O18" s="25">
        <v>487241</v>
      </c>
    </row>
    <row r="19" spans="1:18">
      <c r="A19" s="27" t="s">
        <v>56</v>
      </c>
      <c r="B19" s="25">
        <v>44399</v>
      </c>
      <c r="C19" s="25">
        <v>146482</v>
      </c>
      <c r="D19" s="26">
        <v>56</v>
      </c>
      <c r="E19" s="25">
        <v>123800</v>
      </c>
      <c r="F19" s="26">
        <v>427</v>
      </c>
      <c r="G19" s="28">
        <v>33433</v>
      </c>
      <c r="H19" s="117"/>
      <c r="I19" s="29">
        <v>416</v>
      </c>
      <c r="J19" s="30">
        <v>5086</v>
      </c>
      <c r="K19" s="25">
        <v>39362</v>
      </c>
      <c r="L19" s="25">
        <v>66161</v>
      </c>
      <c r="M19" s="26">
        <v>693</v>
      </c>
      <c r="N19" s="25">
        <v>39466</v>
      </c>
      <c r="O19" s="25">
        <v>460419</v>
      </c>
    </row>
    <row r="20" spans="1:18">
      <c r="A20" s="31" t="s">
        <v>57</v>
      </c>
      <c r="B20" s="32">
        <v>45188</v>
      </c>
      <c r="C20" s="32">
        <v>44431</v>
      </c>
      <c r="D20" s="33">
        <v>58</v>
      </c>
      <c r="E20" s="32">
        <v>122699</v>
      </c>
      <c r="F20" s="33">
        <v>329</v>
      </c>
      <c r="G20" s="32">
        <v>27490</v>
      </c>
      <c r="H20" s="117"/>
      <c r="I20" s="33">
        <v>320</v>
      </c>
      <c r="J20" s="32">
        <v>4855</v>
      </c>
      <c r="K20" s="32">
        <v>32994</v>
      </c>
      <c r="L20" s="32">
        <v>70277</v>
      </c>
      <c r="M20" s="33">
        <v>753</v>
      </c>
      <c r="N20" s="32">
        <v>40402</v>
      </c>
      <c r="O20" s="32">
        <v>356802</v>
      </c>
    </row>
    <row r="21" spans="1:18">
      <c r="A21" s="34">
        <v>2015</v>
      </c>
      <c r="B21" s="35">
        <v>44828</v>
      </c>
      <c r="C21" s="35">
        <v>70224</v>
      </c>
      <c r="D21" s="36">
        <v>50</v>
      </c>
      <c r="E21" s="35">
        <v>122079</v>
      </c>
      <c r="F21" s="36">
        <v>261</v>
      </c>
      <c r="G21" s="35">
        <v>22014</v>
      </c>
      <c r="H21" s="118"/>
      <c r="I21" s="36">
        <v>279</v>
      </c>
      <c r="J21" s="35">
        <v>4245</v>
      </c>
      <c r="K21" s="35">
        <v>26799</v>
      </c>
      <c r="L21" s="35">
        <v>77484</v>
      </c>
      <c r="M21" s="36">
        <v>788</v>
      </c>
      <c r="N21" s="35">
        <v>39281</v>
      </c>
      <c r="O21" s="35">
        <v>381533</v>
      </c>
    </row>
    <row r="22" spans="1:18">
      <c r="I22" s="9" t="s">
        <v>90</v>
      </c>
      <c r="J22" s="10"/>
      <c r="K22" s="10"/>
      <c r="L22" s="10"/>
      <c r="M22" s="10"/>
      <c r="N22" s="10"/>
      <c r="O22" s="10"/>
      <c r="P22" s="10"/>
      <c r="Q22" s="10"/>
      <c r="R22" s="10"/>
    </row>
    <row r="23" spans="1:18">
      <c r="A23" s="9" t="s">
        <v>58</v>
      </c>
      <c r="B23" s="10"/>
      <c r="C23" s="10"/>
      <c r="D23" s="10"/>
      <c r="E23" s="10"/>
      <c r="F23" s="10"/>
      <c r="G23" s="10"/>
      <c r="I23" s="10" t="s">
        <v>91</v>
      </c>
      <c r="J23" s="10"/>
      <c r="K23" s="10"/>
      <c r="L23" s="10"/>
      <c r="M23" s="10"/>
      <c r="N23" s="10"/>
      <c r="O23" s="10"/>
      <c r="P23" s="10"/>
      <c r="Q23" s="10"/>
      <c r="R23" s="10"/>
    </row>
    <row r="24" spans="1:18">
      <c r="A24" s="10" t="s">
        <v>59</v>
      </c>
      <c r="B24" s="10"/>
      <c r="C24" s="10"/>
      <c r="D24" s="10"/>
      <c r="E24" s="10"/>
      <c r="F24" s="10"/>
      <c r="G24" s="10"/>
      <c r="I24" s="11" t="s">
        <v>41</v>
      </c>
      <c r="J24" s="10"/>
      <c r="K24" s="10"/>
      <c r="L24" s="10"/>
      <c r="M24" s="10"/>
      <c r="N24" s="10"/>
      <c r="O24" s="10"/>
      <c r="P24" s="10"/>
      <c r="Q24" s="10"/>
      <c r="R24" s="10"/>
    </row>
    <row r="25" spans="1:18">
      <c r="A25" s="11" t="s">
        <v>41</v>
      </c>
      <c r="B25" s="10"/>
      <c r="C25" s="10"/>
      <c r="D25" s="10"/>
      <c r="E25" s="10"/>
      <c r="F25" s="10"/>
      <c r="G25" s="10"/>
      <c r="I25" s="98" t="s">
        <v>42</v>
      </c>
      <c r="J25" s="93" t="s">
        <v>92</v>
      </c>
      <c r="K25" s="99" t="s">
        <v>46</v>
      </c>
      <c r="L25" s="16"/>
      <c r="M25" s="50" t="s">
        <v>60</v>
      </c>
      <c r="N25" s="16"/>
      <c r="O25" s="16"/>
      <c r="P25" s="99" t="s">
        <v>53</v>
      </c>
      <c r="Q25" s="93" t="s">
        <v>93</v>
      </c>
      <c r="R25" s="100" t="s">
        <v>55</v>
      </c>
    </row>
    <row r="26" spans="1:18">
      <c r="A26" s="37" t="s">
        <v>42</v>
      </c>
      <c r="B26" s="38" t="s">
        <v>43</v>
      </c>
      <c r="C26" s="39" t="s">
        <v>46</v>
      </c>
      <c r="D26" s="40" t="s">
        <v>47</v>
      </c>
      <c r="E26" s="41" t="s">
        <v>53</v>
      </c>
      <c r="F26" s="40" t="s">
        <v>54</v>
      </c>
      <c r="G26" s="42" t="s">
        <v>55</v>
      </c>
      <c r="I26" s="53"/>
      <c r="J26" s="101"/>
      <c r="K26" s="67"/>
      <c r="L26" s="104" t="s">
        <v>94</v>
      </c>
      <c r="M26" s="52" t="s">
        <v>62</v>
      </c>
      <c r="N26" s="52" t="s">
        <v>49</v>
      </c>
      <c r="O26" s="52" t="s">
        <v>51</v>
      </c>
      <c r="P26" s="67"/>
      <c r="Q26" s="101"/>
      <c r="R26" s="53"/>
    </row>
    <row r="27" spans="1:18">
      <c r="A27" s="43"/>
      <c r="B27" s="44"/>
      <c r="C27" s="44"/>
      <c r="D27" s="44"/>
      <c r="E27" s="44"/>
      <c r="F27" s="44"/>
      <c r="G27" s="45"/>
      <c r="I27" s="43"/>
      <c r="J27" s="44"/>
      <c r="K27" s="44"/>
      <c r="L27" s="44"/>
      <c r="M27" s="44"/>
      <c r="N27" s="44"/>
      <c r="O27" s="44"/>
      <c r="P27" s="44"/>
      <c r="Q27" s="44"/>
      <c r="R27" s="45"/>
    </row>
    <row r="28" spans="1:18">
      <c r="A28" s="24">
        <v>2000</v>
      </c>
      <c r="B28" s="25">
        <v>208610</v>
      </c>
      <c r="C28" s="26">
        <v>81</v>
      </c>
      <c r="D28" s="25">
        <v>63216</v>
      </c>
      <c r="E28" s="25">
        <v>5932</v>
      </c>
      <c r="F28" s="25">
        <v>18735</v>
      </c>
      <c r="G28" s="46">
        <v>296573</v>
      </c>
      <c r="I28" s="24">
        <v>2000</v>
      </c>
      <c r="J28" s="25">
        <v>1452</v>
      </c>
      <c r="K28" s="26">
        <v>134</v>
      </c>
      <c r="L28" s="25">
        <v>3491</v>
      </c>
      <c r="M28" s="94">
        <v>5352</v>
      </c>
      <c r="N28" s="95">
        <v>43</v>
      </c>
      <c r="O28" s="25">
        <v>8886</v>
      </c>
      <c r="P28" s="25">
        <v>1257</v>
      </c>
      <c r="Q28" s="25">
        <v>8943</v>
      </c>
      <c r="R28" s="46">
        <v>20670</v>
      </c>
    </row>
    <row r="29" spans="1:18">
      <c r="A29" s="24">
        <v>2001</v>
      </c>
      <c r="B29" s="25">
        <v>212323</v>
      </c>
      <c r="C29" s="26">
        <v>87</v>
      </c>
      <c r="D29" s="25">
        <v>62329</v>
      </c>
      <c r="E29" s="25">
        <v>6170</v>
      </c>
      <c r="F29" s="25">
        <v>20437</v>
      </c>
      <c r="G29" s="46">
        <v>301347</v>
      </c>
      <c r="I29" s="24">
        <v>2001</v>
      </c>
      <c r="J29" s="25">
        <v>1444</v>
      </c>
      <c r="K29" s="26">
        <v>147</v>
      </c>
      <c r="L29" s="25">
        <v>3442</v>
      </c>
      <c r="M29" s="94">
        <v>5682</v>
      </c>
      <c r="N29" s="95">
        <v>42</v>
      </c>
      <c r="O29" s="25">
        <v>9165</v>
      </c>
      <c r="P29" s="25">
        <v>1138</v>
      </c>
      <c r="Q29" s="25">
        <v>9555</v>
      </c>
      <c r="R29" s="46">
        <v>21450</v>
      </c>
    </row>
    <row r="30" spans="1:18">
      <c r="A30" s="24">
        <v>2002</v>
      </c>
      <c r="B30" s="25">
        <v>216465</v>
      </c>
      <c r="C30" s="26">
        <v>96</v>
      </c>
      <c r="D30" s="25">
        <v>59261</v>
      </c>
      <c r="E30" s="25">
        <v>6373</v>
      </c>
      <c r="F30" s="25">
        <v>20838</v>
      </c>
      <c r="G30" s="46">
        <v>303033</v>
      </c>
      <c r="I30" s="24">
        <v>2002</v>
      </c>
      <c r="J30" s="25">
        <v>1437</v>
      </c>
      <c r="K30" s="26">
        <v>164</v>
      </c>
      <c r="L30" s="25">
        <v>3272</v>
      </c>
      <c r="M30" s="94">
        <v>5591</v>
      </c>
      <c r="N30" s="95">
        <v>39</v>
      </c>
      <c r="O30" s="25">
        <v>8903</v>
      </c>
      <c r="P30" s="25">
        <v>1279</v>
      </c>
      <c r="Q30" s="25">
        <v>9970</v>
      </c>
      <c r="R30" s="46">
        <v>21752</v>
      </c>
    </row>
    <row r="31" spans="1:18">
      <c r="A31" s="24">
        <v>2003</v>
      </c>
      <c r="B31" s="25">
        <v>220377</v>
      </c>
      <c r="C31" s="26">
        <v>99</v>
      </c>
      <c r="D31" s="25">
        <v>59640</v>
      </c>
      <c r="E31" s="25">
        <v>7013</v>
      </c>
      <c r="F31" s="25">
        <v>21917</v>
      </c>
      <c r="G31" s="46">
        <v>309046</v>
      </c>
      <c r="I31" s="24">
        <v>2003</v>
      </c>
      <c r="J31" s="25">
        <v>1430</v>
      </c>
      <c r="K31" s="26">
        <v>158</v>
      </c>
      <c r="L31" s="25">
        <v>3293</v>
      </c>
      <c r="M31" s="94">
        <v>5385</v>
      </c>
      <c r="N31" s="95">
        <v>34</v>
      </c>
      <c r="O31" s="25">
        <v>8712</v>
      </c>
      <c r="P31" s="26">
        <v>946</v>
      </c>
      <c r="Q31" s="25">
        <v>11151</v>
      </c>
      <c r="R31" s="46">
        <v>22397</v>
      </c>
    </row>
    <row r="32" spans="1:18">
      <c r="A32" s="24">
        <v>2004</v>
      </c>
      <c r="B32" s="25">
        <v>223425</v>
      </c>
      <c r="C32" s="26">
        <v>124</v>
      </c>
      <c r="D32" s="25">
        <v>60112</v>
      </c>
      <c r="E32" s="25">
        <v>6798</v>
      </c>
      <c r="F32" s="25">
        <v>23655</v>
      </c>
      <c r="G32" s="46">
        <v>314115</v>
      </c>
      <c r="I32" s="24">
        <v>2004</v>
      </c>
      <c r="J32" s="25">
        <v>1423</v>
      </c>
      <c r="K32" s="26">
        <v>174</v>
      </c>
      <c r="L32" s="25">
        <v>3319</v>
      </c>
      <c r="M32" s="94">
        <v>6190</v>
      </c>
      <c r="N32" s="95">
        <v>31</v>
      </c>
      <c r="O32" s="25">
        <v>9540</v>
      </c>
      <c r="P32" s="25">
        <v>1288</v>
      </c>
      <c r="Q32" s="25">
        <v>12986</v>
      </c>
      <c r="R32" s="46">
        <v>25412</v>
      </c>
    </row>
    <row r="33" spans="1:20">
      <c r="A33" s="24">
        <v>2005</v>
      </c>
      <c r="B33" s="25">
        <v>224707</v>
      </c>
      <c r="C33" s="26">
        <v>124</v>
      </c>
      <c r="D33" s="25">
        <v>57696</v>
      </c>
      <c r="E33" s="25">
        <v>5998</v>
      </c>
      <c r="F33" s="25">
        <v>25246</v>
      </c>
      <c r="G33" s="46">
        <v>313772</v>
      </c>
      <c r="I33" s="24">
        <v>2005</v>
      </c>
      <c r="J33" s="25">
        <v>1416</v>
      </c>
      <c r="K33" s="26">
        <v>190</v>
      </c>
      <c r="L33" s="25">
        <v>3186</v>
      </c>
      <c r="M33" s="94">
        <v>5749</v>
      </c>
      <c r="N33" s="95">
        <v>26</v>
      </c>
      <c r="O33" s="25">
        <v>8961</v>
      </c>
      <c r="P33" s="25">
        <v>1324</v>
      </c>
      <c r="Q33" s="25">
        <v>14344</v>
      </c>
      <c r="R33" s="46">
        <v>26235</v>
      </c>
    </row>
    <row r="34" spans="1:20">
      <c r="A34" s="24">
        <v>2006</v>
      </c>
      <c r="B34" s="25">
        <v>228186</v>
      </c>
      <c r="C34" s="26">
        <v>128</v>
      </c>
      <c r="D34" s="25">
        <v>50862</v>
      </c>
      <c r="E34" s="25">
        <v>6719</v>
      </c>
      <c r="F34" s="25">
        <v>26821</v>
      </c>
      <c r="G34" s="46">
        <v>312716</v>
      </c>
      <c r="I34" s="24">
        <v>2006</v>
      </c>
      <c r="J34" s="25">
        <v>1409</v>
      </c>
      <c r="K34" s="26">
        <v>206</v>
      </c>
      <c r="L34" s="25">
        <v>2809</v>
      </c>
      <c r="M34" s="94">
        <v>5044</v>
      </c>
      <c r="N34" s="95">
        <v>14</v>
      </c>
      <c r="O34" s="25">
        <v>7866</v>
      </c>
      <c r="P34" s="25">
        <v>1241</v>
      </c>
      <c r="Q34" s="25">
        <v>15473</v>
      </c>
      <c r="R34" s="46">
        <v>26195</v>
      </c>
    </row>
    <row r="35" spans="1:20">
      <c r="A35" s="24">
        <v>2007</v>
      </c>
      <c r="B35" s="25">
        <v>231616</v>
      </c>
      <c r="C35" s="26">
        <v>132</v>
      </c>
      <c r="D35" s="25">
        <v>50229</v>
      </c>
      <c r="E35" s="25">
        <v>8345</v>
      </c>
      <c r="F35" s="25">
        <v>29010</v>
      </c>
      <c r="G35" s="46">
        <v>319333</v>
      </c>
      <c r="I35" s="24">
        <v>2007</v>
      </c>
      <c r="J35" s="25">
        <v>1402</v>
      </c>
      <c r="K35" s="26">
        <v>274</v>
      </c>
      <c r="L35" s="25">
        <v>2774</v>
      </c>
      <c r="M35" s="94">
        <v>4865</v>
      </c>
      <c r="N35" s="95">
        <v>8</v>
      </c>
      <c r="O35" s="25">
        <v>7646</v>
      </c>
      <c r="P35" s="25">
        <v>1337</v>
      </c>
      <c r="Q35" s="25">
        <v>17237</v>
      </c>
      <c r="R35" s="46">
        <v>27896</v>
      </c>
    </row>
    <row r="36" spans="1:20">
      <c r="A36" s="24">
        <v>2008</v>
      </c>
      <c r="B36" s="25">
        <v>232244</v>
      </c>
      <c r="C36" s="26">
        <v>131</v>
      </c>
      <c r="D36" s="25">
        <v>40096</v>
      </c>
      <c r="E36" s="25">
        <v>13568</v>
      </c>
      <c r="F36" s="25">
        <v>30763</v>
      </c>
      <c r="G36" s="46">
        <v>316802</v>
      </c>
      <c r="I36" s="24">
        <v>2008</v>
      </c>
      <c r="J36" s="25">
        <v>1395</v>
      </c>
      <c r="K36" s="26">
        <v>357</v>
      </c>
      <c r="L36" s="25">
        <v>2214</v>
      </c>
      <c r="M36" s="94">
        <v>5357</v>
      </c>
      <c r="N36" s="95">
        <v>5</v>
      </c>
      <c r="O36" s="25">
        <v>7576</v>
      </c>
      <c r="P36" s="25">
        <v>1025</v>
      </c>
      <c r="Q36" s="25">
        <v>18921</v>
      </c>
      <c r="R36" s="46">
        <v>29274</v>
      </c>
    </row>
    <row r="37" spans="1:20">
      <c r="A37" s="24">
        <v>2009</v>
      </c>
      <c r="B37" s="25">
        <v>233261</v>
      </c>
      <c r="C37" s="26">
        <v>130</v>
      </c>
      <c r="D37" s="25">
        <v>24255</v>
      </c>
      <c r="E37" s="25">
        <v>22767</v>
      </c>
      <c r="F37" s="25">
        <v>33682</v>
      </c>
      <c r="G37" s="46">
        <v>314094</v>
      </c>
      <c r="I37" s="24">
        <v>2009</v>
      </c>
      <c r="J37" s="25">
        <v>1388</v>
      </c>
      <c r="K37" s="26">
        <v>730</v>
      </c>
      <c r="L37" s="25">
        <v>1339</v>
      </c>
      <c r="M37" s="94">
        <v>5931</v>
      </c>
      <c r="N37" s="95">
        <v>4</v>
      </c>
      <c r="O37" s="25">
        <v>7275</v>
      </c>
      <c r="P37" s="25">
        <v>1029</v>
      </c>
      <c r="Q37" s="25">
        <v>20426</v>
      </c>
      <c r="R37" s="46">
        <v>30848</v>
      </c>
    </row>
    <row r="38" spans="1:20">
      <c r="A38" s="24">
        <v>2010</v>
      </c>
      <c r="B38" s="25">
        <v>228915</v>
      </c>
      <c r="C38" s="26">
        <v>135</v>
      </c>
      <c r="D38" s="25">
        <v>14439</v>
      </c>
      <c r="E38" s="25">
        <v>30386</v>
      </c>
      <c r="F38" s="25">
        <v>36673</v>
      </c>
      <c r="G38" s="46">
        <v>310548</v>
      </c>
      <c r="I38" s="24">
        <v>2010</v>
      </c>
      <c r="J38" s="25">
        <v>1381</v>
      </c>
      <c r="K38" s="26">
        <v>963</v>
      </c>
      <c r="L38" s="26">
        <v>797</v>
      </c>
      <c r="M38" s="94">
        <v>6224</v>
      </c>
      <c r="N38" s="95">
        <v>5</v>
      </c>
      <c r="O38" s="25">
        <v>7027</v>
      </c>
      <c r="P38" s="25">
        <v>1026</v>
      </c>
      <c r="Q38" s="25">
        <v>22726</v>
      </c>
      <c r="R38" s="46">
        <v>33122</v>
      </c>
    </row>
    <row r="39" spans="1:20">
      <c r="A39" s="24">
        <v>2011</v>
      </c>
      <c r="B39" s="25">
        <v>237929</v>
      </c>
      <c r="C39" s="26">
        <v>114</v>
      </c>
      <c r="D39" s="25">
        <v>10072</v>
      </c>
      <c r="E39" s="25">
        <v>35326</v>
      </c>
      <c r="F39" s="25">
        <v>39914</v>
      </c>
      <c r="G39" s="46">
        <v>323356</v>
      </c>
      <c r="I39" s="24">
        <v>2011</v>
      </c>
      <c r="J39" s="25">
        <v>1374</v>
      </c>
      <c r="K39" s="25">
        <v>1290</v>
      </c>
      <c r="L39" s="26">
        <v>556</v>
      </c>
      <c r="M39" s="94">
        <v>5257</v>
      </c>
      <c r="N39" s="95">
        <v>4</v>
      </c>
      <c r="O39" s="25">
        <v>5817</v>
      </c>
      <c r="P39" s="25">
        <v>1112</v>
      </c>
      <c r="Q39" s="25">
        <v>25633</v>
      </c>
      <c r="R39" s="46">
        <v>35226</v>
      </c>
    </row>
    <row r="40" spans="1:20">
      <c r="A40" s="24">
        <v>2012</v>
      </c>
      <c r="B40" s="25">
        <v>256594</v>
      </c>
      <c r="C40" s="26">
        <v>134</v>
      </c>
      <c r="D40" s="25">
        <v>7015</v>
      </c>
      <c r="E40" s="25">
        <v>41123</v>
      </c>
      <c r="F40" s="25">
        <v>44217</v>
      </c>
      <c r="G40" s="46">
        <v>349084</v>
      </c>
      <c r="I40" s="24">
        <v>2012</v>
      </c>
      <c r="J40" s="25">
        <v>1367</v>
      </c>
      <c r="K40" s="25">
        <v>1625</v>
      </c>
      <c r="L40" s="26">
        <v>387</v>
      </c>
      <c r="M40" s="94">
        <v>5195</v>
      </c>
      <c r="N40" s="95">
        <v>3</v>
      </c>
      <c r="O40" s="25">
        <v>5584</v>
      </c>
      <c r="P40" s="25">
        <v>1139</v>
      </c>
      <c r="Q40" s="25">
        <v>25485</v>
      </c>
      <c r="R40" s="46">
        <v>35200</v>
      </c>
    </row>
    <row r="41" spans="1:20">
      <c r="A41" s="24">
        <v>2013</v>
      </c>
      <c r="B41" s="25">
        <v>260328</v>
      </c>
      <c r="C41" s="26">
        <v>122</v>
      </c>
      <c r="D41" s="25">
        <v>6396</v>
      </c>
      <c r="E41" s="25">
        <v>45839</v>
      </c>
      <c r="F41" s="25">
        <v>47330</v>
      </c>
      <c r="G41" s="46">
        <v>360016</v>
      </c>
      <c r="I41" s="24">
        <v>2013</v>
      </c>
      <c r="J41" s="25">
        <v>1360</v>
      </c>
      <c r="K41" s="25">
        <v>1422</v>
      </c>
      <c r="L41" s="26">
        <v>353</v>
      </c>
      <c r="M41" s="94">
        <v>4814</v>
      </c>
      <c r="N41" s="95">
        <v>2</v>
      </c>
      <c r="O41" s="25">
        <v>5169</v>
      </c>
      <c r="P41" s="25">
        <v>1269</v>
      </c>
      <c r="Q41" s="25">
        <v>28088</v>
      </c>
      <c r="R41" s="46">
        <v>37308</v>
      </c>
    </row>
    <row r="42" spans="1:20">
      <c r="A42" s="47">
        <v>2014</v>
      </c>
      <c r="B42" s="32">
        <v>263495</v>
      </c>
      <c r="C42" s="33">
        <v>114</v>
      </c>
      <c r="D42" s="32">
        <v>4929</v>
      </c>
      <c r="E42" s="32">
        <v>49810</v>
      </c>
      <c r="F42" s="32">
        <v>51545</v>
      </c>
      <c r="G42" s="48">
        <v>369893</v>
      </c>
      <c r="I42" s="47">
        <v>2014</v>
      </c>
      <c r="J42" s="32">
        <v>1353</v>
      </c>
      <c r="K42" s="32">
        <v>1447</v>
      </c>
      <c r="L42" s="33">
        <v>272</v>
      </c>
      <c r="M42" s="96">
        <v>3958</v>
      </c>
      <c r="N42" s="97">
        <v>2</v>
      </c>
      <c r="O42" s="32">
        <v>4232</v>
      </c>
      <c r="P42" s="32">
        <v>1379</v>
      </c>
      <c r="Q42" s="32">
        <v>29701</v>
      </c>
      <c r="R42" s="48">
        <v>38113</v>
      </c>
    </row>
    <row r="43" spans="1:20">
      <c r="A43" s="34">
        <v>2015</v>
      </c>
      <c r="B43" s="35">
        <v>263275</v>
      </c>
      <c r="C43" s="36">
        <v>116</v>
      </c>
      <c r="D43" s="35">
        <v>3903</v>
      </c>
      <c r="E43" s="35">
        <v>52130</v>
      </c>
      <c r="F43" s="35">
        <v>54362</v>
      </c>
      <c r="G43" s="49">
        <v>373787</v>
      </c>
      <c r="I43" s="34">
        <v>2015</v>
      </c>
      <c r="J43" s="35">
        <v>1346</v>
      </c>
      <c r="K43" s="35">
        <v>1435</v>
      </c>
      <c r="L43" s="36">
        <v>216</v>
      </c>
      <c r="M43" s="102">
        <v>3170</v>
      </c>
      <c r="N43" s="103">
        <v>1</v>
      </c>
      <c r="O43" s="35">
        <v>3387</v>
      </c>
      <c r="P43" s="35">
        <v>1444</v>
      </c>
      <c r="Q43" s="35">
        <v>30576</v>
      </c>
      <c r="R43" s="49">
        <v>38188</v>
      </c>
    </row>
    <row r="45" spans="1:20">
      <c r="A45" s="9" t="s">
        <v>63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>
      <c r="A46" s="10" t="s">
        <v>59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>
      <c r="A47" s="11" t="s">
        <v>41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>
      <c r="A48" s="119" t="s">
        <v>60</v>
      </c>
      <c r="B48" s="120"/>
      <c r="C48" s="120"/>
      <c r="D48" s="120"/>
      <c r="E48" s="120"/>
      <c r="F48" s="120"/>
      <c r="G48" s="120"/>
      <c r="H48" s="16"/>
      <c r="I48" s="16"/>
      <c r="J48" s="16"/>
      <c r="K48" s="16"/>
      <c r="L48" s="16"/>
      <c r="M48" s="50" t="s">
        <v>60</v>
      </c>
      <c r="N48" s="16"/>
      <c r="O48" s="16"/>
      <c r="P48" s="112" t="s">
        <v>64</v>
      </c>
      <c r="Q48" s="112"/>
      <c r="R48" s="112"/>
      <c r="S48" s="112"/>
      <c r="T48" s="113"/>
    </row>
    <row r="49" spans="1:20">
      <c r="A49" s="66" t="s">
        <v>42</v>
      </c>
      <c r="B49" s="52" t="s">
        <v>46</v>
      </c>
      <c r="C49" s="52" t="s">
        <v>65</v>
      </c>
      <c r="D49" s="67" t="s">
        <v>66</v>
      </c>
      <c r="E49" s="67" t="s">
        <v>67</v>
      </c>
      <c r="F49" s="52" t="s">
        <v>68</v>
      </c>
      <c r="G49" s="68" t="s">
        <v>69</v>
      </c>
      <c r="H49" s="69" t="s">
        <v>70</v>
      </c>
      <c r="I49" s="52" t="s">
        <v>71</v>
      </c>
      <c r="J49" s="67" t="s">
        <v>62</v>
      </c>
      <c r="K49" s="51"/>
      <c r="L49" s="52" t="s">
        <v>49</v>
      </c>
      <c r="M49" s="67" t="s">
        <v>72</v>
      </c>
      <c r="N49" s="67" t="s">
        <v>51</v>
      </c>
      <c r="O49" s="68" t="s">
        <v>73</v>
      </c>
      <c r="P49" s="69" t="s">
        <v>74</v>
      </c>
      <c r="Q49" s="52" t="s">
        <v>75</v>
      </c>
      <c r="R49" s="52" t="s">
        <v>76</v>
      </c>
      <c r="S49" s="52" t="s">
        <v>61</v>
      </c>
      <c r="T49" s="70" t="s">
        <v>55</v>
      </c>
    </row>
    <row r="50" spans="1:20">
      <c r="A50" s="114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6"/>
    </row>
    <row r="51" spans="1:20">
      <c r="A51" s="54">
        <v>2000</v>
      </c>
      <c r="B51" s="55">
        <v>174</v>
      </c>
      <c r="C51" s="71">
        <v>20</v>
      </c>
      <c r="D51" s="56">
        <v>7085</v>
      </c>
      <c r="E51" s="56">
        <v>70274</v>
      </c>
      <c r="F51" s="71">
        <v>0</v>
      </c>
      <c r="G51" s="71">
        <v>0</v>
      </c>
      <c r="H51" s="71">
        <v>0</v>
      </c>
      <c r="I51" s="55">
        <v>28</v>
      </c>
      <c r="J51" s="56">
        <v>60754</v>
      </c>
      <c r="K51" s="117"/>
      <c r="L51" s="55">
        <v>320</v>
      </c>
      <c r="M51" s="55">
        <v>498</v>
      </c>
      <c r="N51" s="56">
        <v>138978</v>
      </c>
      <c r="O51" s="71">
        <v>0</v>
      </c>
      <c r="P51" s="71">
        <v>0</v>
      </c>
      <c r="Q51" s="71">
        <v>0</v>
      </c>
      <c r="R51" s="71">
        <v>0</v>
      </c>
      <c r="S51" s="71">
        <v>27</v>
      </c>
      <c r="T51" s="57">
        <v>139179</v>
      </c>
    </row>
    <row r="52" spans="1:20">
      <c r="A52" s="54">
        <v>2001</v>
      </c>
      <c r="B52" s="55">
        <v>139</v>
      </c>
      <c r="C52" s="71">
        <v>19</v>
      </c>
      <c r="D52" s="56">
        <v>8680</v>
      </c>
      <c r="E52" s="56">
        <v>74043</v>
      </c>
      <c r="F52" s="71">
        <v>0</v>
      </c>
      <c r="G52" s="71">
        <v>0</v>
      </c>
      <c r="H52" s="71">
        <v>0</v>
      </c>
      <c r="I52" s="55">
        <v>28</v>
      </c>
      <c r="J52" s="56">
        <v>64493</v>
      </c>
      <c r="K52" s="117"/>
      <c r="L52" s="55">
        <v>309</v>
      </c>
      <c r="M52" s="55">
        <v>519</v>
      </c>
      <c r="N52" s="56">
        <v>148091</v>
      </c>
      <c r="O52" s="71">
        <v>0</v>
      </c>
      <c r="P52" s="71">
        <v>0</v>
      </c>
      <c r="Q52" s="71">
        <v>0</v>
      </c>
      <c r="R52" s="71">
        <v>0</v>
      </c>
      <c r="S52" s="71">
        <v>30</v>
      </c>
      <c r="T52" s="57">
        <v>148260</v>
      </c>
    </row>
    <row r="53" spans="1:20">
      <c r="A53" s="54">
        <v>2002</v>
      </c>
      <c r="B53" s="55">
        <v>118</v>
      </c>
      <c r="C53" s="71">
        <v>19</v>
      </c>
      <c r="D53" s="56">
        <v>9409</v>
      </c>
      <c r="E53" s="56">
        <v>77642</v>
      </c>
      <c r="F53" s="71">
        <v>0</v>
      </c>
      <c r="G53" s="71">
        <v>0</v>
      </c>
      <c r="H53" s="71">
        <v>0</v>
      </c>
      <c r="I53" s="55">
        <v>26</v>
      </c>
      <c r="J53" s="56">
        <v>63463</v>
      </c>
      <c r="K53" s="117"/>
      <c r="L53" s="55">
        <v>292</v>
      </c>
      <c r="M53" s="55">
        <v>498</v>
      </c>
      <c r="N53" s="56">
        <v>151349</v>
      </c>
      <c r="O53" s="71">
        <v>0</v>
      </c>
      <c r="P53" s="71">
        <v>0</v>
      </c>
      <c r="Q53" s="71">
        <v>0</v>
      </c>
      <c r="R53" s="71">
        <v>0</v>
      </c>
      <c r="S53" s="71">
        <v>33</v>
      </c>
      <c r="T53" s="57">
        <v>151499</v>
      </c>
    </row>
    <row r="54" spans="1:20">
      <c r="A54" s="54">
        <v>2003</v>
      </c>
      <c r="B54" s="55">
        <v>108</v>
      </c>
      <c r="C54" s="71">
        <v>20</v>
      </c>
      <c r="D54" s="56">
        <v>11365</v>
      </c>
      <c r="E54" s="56">
        <v>80109</v>
      </c>
      <c r="F54" s="56">
        <v>2163</v>
      </c>
      <c r="G54" s="55">
        <v>626</v>
      </c>
      <c r="H54" s="71">
        <v>0</v>
      </c>
      <c r="I54" s="55">
        <v>26</v>
      </c>
      <c r="J54" s="56">
        <v>61126</v>
      </c>
      <c r="K54" s="117"/>
      <c r="L54" s="55">
        <v>254</v>
      </c>
      <c r="M54" s="55">
        <v>404</v>
      </c>
      <c r="N54" s="56">
        <v>156093</v>
      </c>
      <c r="O54" s="71">
        <v>0</v>
      </c>
      <c r="P54" s="71">
        <v>0</v>
      </c>
      <c r="Q54" s="71">
        <v>0</v>
      </c>
      <c r="R54" s="71">
        <v>0</v>
      </c>
      <c r="S54" s="71">
        <v>33</v>
      </c>
      <c r="T54" s="57">
        <v>156233</v>
      </c>
    </row>
    <row r="55" spans="1:20">
      <c r="A55" s="54">
        <v>2004</v>
      </c>
      <c r="B55" s="55">
        <v>85</v>
      </c>
      <c r="C55" s="71">
        <v>19</v>
      </c>
      <c r="D55" s="56">
        <v>14361</v>
      </c>
      <c r="E55" s="56">
        <v>89380</v>
      </c>
      <c r="F55" s="56">
        <v>2841</v>
      </c>
      <c r="G55" s="55">
        <v>710</v>
      </c>
      <c r="H55" s="71">
        <v>0</v>
      </c>
      <c r="I55" s="55">
        <v>27</v>
      </c>
      <c r="J55" s="56">
        <v>70259</v>
      </c>
      <c r="K55" s="117"/>
      <c r="L55" s="55">
        <v>234</v>
      </c>
      <c r="M55" s="55">
        <v>425</v>
      </c>
      <c r="N55" s="56">
        <v>178256</v>
      </c>
      <c r="O55" s="71">
        <v>0</v>
      </c>
      <c r="P55" s="71">
        <v>0</v>
      </c>
      <c r="Q55" s="71">
        <v>0</v>
      </c>
      <c r="R55" s="71">
        <v>0</v>
      </c>
      <c r="S55" s="71">
        <v>34</v>
      </c>
      <c r="T55" s="57">
        <v>178374</v>
      </c>
    </row>
    <row r="56" spans="1:20">
      <c r="A56" s="54">
        <v>2005</v>
      </c>
      <c r="B56" s="55">
        <v>43</v>
      </c>
      <c r="C56" s="71">
        <v>17</v>
      </c>
      <c r="D56" s="56">
        <v>13682</v>
      </c>
      <c r="E56" s="56">
        <v>96863</v>
      </c>
      <c r="F56" s="56">
        <v>1450</v>
      </c>
      <c r="G56" s="55">
        <v>579</v>
      </c>
      <c r="H56" s="71">
        <v>0</v>
      </c>
      <c r="I56" s="55">
        <v>25</v>
      </c>
      <c r="J56" s="56">
        <v>65262</v>
      </c>
      <c r="K56" s="117"/>
      <c r="L56" s="55">
        <v>193</v>
      </c>
      <c r="M56" s="55">
        <v>304</v>
      </c>
      <c r="N56" s="56">
        <v>178376</v>
      </c>
      <c r="O56" s="71">
        <v>0</v>
      </c>
      <c r="P56" s="71">
        <v>0</v>
      </c>
      <c r="Q56" s="71">
        <v>0</v>
      </c>
      <c r="R56" s="71">
        <v>0</v>
      </c>
      <c r="S56" s="71">
        <v>34</v>
      </c>
      <c r="T56" s="57">
        <v>178452</v>
      </c>
    </row>
    <row r="57" spans="1:20">
      <c r="A57" s="54">
        <v>2006</v>
      </c>
      <c r="B57" s="55">
        <v>42</v>
      </c>
      <c r="C57" s="71">
        <v>19</v>
      </c>
      <c r="D57" s="56">
        <v>14303</v>
      </c>
      <c r="E57" s="56">
        <v>92901</v>
      </c>
      <c r="F57" s="56">
        <v>2947</v>
      </c>
      <c r="G57" s="55">
        <v>748</v>
      </c>
      <c r="H57" s="71">
        <v>9</v>
      </c>
      <c r="I57" s="55">
        <v>22</v>
      </c>
      <c r="J57" s="56">
        <v>57268</v>
      </c>
      <c r="K57" s="117"/>
      <c r="L57" s="55">
        <v>105</v>
      </c>
      <c r="M57" s="55">
        <v>314</v>
      </c>
      <c r="N57" s="56">
        <v>168636</v>
      </c>
      <c r="O57" s="71">
        <v>9</v>
      </c>
      <c r="P57" s="71">
        <v>0</v>
      </c>
      <c r="Q57" s="56">
        <v>1408</v>
      </c>
      <c r="R57" s="56">
        <v>1418</v>
      </c>
      <c r="S57" s="71">
        <v>41</v>
      </c>
      <c r="T57" s="57">
        <v>170127</v>
      </c>
    </row>
    <row r="58" spans="1:20">
      <c r="A58" s="54">
        <v>2007</v>
      </c>
      <c r="B58" s="55">
        <v>49</v>
      </c>
      <c r="C58" s="71">
        <v>12</v>
      </c>
      <c r="D58" s="56">
        <v>14845</v>
      </c>
      <c r="E58" s="56">
        <v>98847</v>
      </c>
      <c r="F58" s="56">
        <v>2752</v>
      </c>
      <c r="G58" s="55">
        <v>921</v>
      </c>
      <c r="H58" s="71">
        <v>8</v>
      </c>
      <c r="I58" s="55">
        <v>22</v>
      </c>
      <c r="J58" s="56">
        <v>55241</v>
      </c>
      <c r="K58" s="117"/>
      <c r="L58" s="55">
        <v>57</v>
      </c>
      <c r="M58" s="55">
        <v>269</v>
      </c>
      <c r="N58" s="56">
        <v>172975</v>
      </c>
      <c r="O58" s="55">
        <v>326</v>
      </c>
      <c r="P58" s="71">
        <v>58</v>
      </c>
      <c r="Q58" s="56">
        <v>5692</v>
      </c>
      <c r="R58" s="56">
        <v>6076</v>
      </c>
      <c r="S58" s="71">
        <v>52</v>
      </c>
      <c r="T58" s="57">
        <v>179144</v>
      </c>
    </row>
    <row r="59" spans="1:20">
      <c r="A59" s="54">
        <v>2008</v>
      </c>
      <c r="B59" s="55">
        <v>124</v>
      </c>
      <c r="C59" s="71">
        <v>11</v>
      </c>
      <c r="D59" s="56">
        <v>15526</v>
      </c>
      <c r="E59" s="56">
        <v>111377</v>
      </c>
      <c r="F59" s="56">
        <v>1736</v>
      </c>
      <c r="G59" s="55">
        <v>669</v>
      </c>
      <c r="H59" s="71">
        <v>8</v>
      </c>
      <c r="I59" s="55">
        <v>18</v>
      </c>
      <c r="J59" s="56">
        <v>60812</v>
      </c>
      <c r="K59" s="117"/>
      <c r="L59" s="55">
        <v>34</v>
      </c>
      <c r="M59" s="55">
        <v>194</v>
      </c>
      <c r="N59" s="56">
        <v>190384</v>
      </c>
      <c r="O59" s="55">
        <v>257</v>
      </c>
      <c r="P59" s="71">
        <v>95</v>
      </c>
      <c r="Q59" s="56">
        <v>6041</v>
      </c>
      <c r="R59" s="56">
        <v>6392</v>
      </c>
      <c r="S59" s="71">
        <v>50</v>
      </c>
      <c r="T59" s="57">
        <v>196942</v>
      </c>
    </row>
    <row r="60" spans="1:20">
      <c r="A60" s="54">
        <v>2009</v>
      </c>
      <c r="B60" s="55">
        <v>191</v>
      </c>
      <c r="C60" s="71">
        <v>9</v>
      </c>
      <c r="D60" s="56">
        <v>16262</v>
      </c>
      <c r="E60" s="56">
        <v>121226</v>
      </c>
      <c r="F60" s="56">
        <v>2682</v>
      </c>
      <c r="G60" s="55">
        <v>608</v>
      </c>
      <c r="H60" s="55">
        <v>13</v>
      </c>
      <c r="I60" s="55">
        <v>11</v>
      </c>
      <c r="J60" s="56">
        <v>67328</v>
      </c>
      <c r="K60" s="117"/>
      <c r="L60" s="55">
        <v>29</v>
      </c>
      <c r="M60" s="55">
        <v>163</v>
      </c>
      <c r="N60" s="56">
        <v>208332</v>
      </c>
      <c r="O60" s="55">
        <v>617</v>
      </c>
      <c r="P60" s="55">
        <v>118</v>
      </c>
      <c r="Q60" s="56">
        <v>15558</v>
      </c>
      <c r="R60" s="56">
        <v>16292</v>
      </c>
      <c r="S60" s="71">
        <v>68</v>
      </c>
      <c r="T60" s="57">
        <v>224883</v>
      </c>
    </row>
    <row r="61" spans="1:20">
      <c r="A61" s="54">
        <v>2010</v>
      </c>
      <c r="B61" s="55">
        <v>195</v>
      </c>
      <c r="C61" s="71">
        <v>12</v>
      </c>
      <c r="D61" s="56">
        <v>20779</v>
      </c>
      <c r="E61" s="56">
        <v>130486</v>
      </c>
      <c r="F61" s="56">
        <v>3907</v>
      </c>
      <c r="G61" s="55">
        <v>663</v>
      </c>
      <c r="H61" s="55">
        <v>29</v>
      </c>
      <c r="I61" s="71">
        <v>6</v>
      </c>
      <c r="J61" s="56">
        <v>70655</v>
      </c>
      <c r="K61" s="117"/>
      <c r="L61" s="55">
        <v>35</v>
      </c>
      <c r="M61" s="55">
        <v>244</v>
      </c>
      <c r="N61" s="56">
        <v>226816</v>
      </c>
      <c r="O61" s="71">
        <v>0</v>
      </c>
      <c r="P61" s="71">
        <v>0</v>
      </c>
      <c r="Q61" s="56">
        <v>28503</v>
      </c>
      <c r="R61" s="56">
        <v>28503</v>
      </c>
      <c r="S61" s="71">
        <v>54</v>
      </c>
      <c r="T61" s="57">
        <v>255569</v>
      </c>
    </row>
    <row r="62" spans="1:20">
      <c r="A62" s="54">
        <v>2011</v>
      </c>
      <c r="B62" s="55">
        <v>181</v>
      </c>
      <c r="C62" s="71">
        <v>13</v>
      </c>
      <c r="D62" s="56">
        <v>20983</v>
      </c>
      <c r="E62" s="56">
        <v>144330</v>
      </c>
      <c r="F62" s="56">
        <v>3643</v>
      </c>
      <c r="G62" s="56">
        <v>1717</v>
      </c>
      <c r="H62" s="55">
        <v>41</v>
      </c>
      <c r="I62" s="71">
        <v>4</v>
      </c>
      <c r="J62" s="56">
        <v>59672</v>
      </c>
      <c r="K62" s="117"/>
      <c r="L62" s="55">
        <v>26</v>
      </c>
      <c r="M62" s="55">
        <v>158</v>
      </c>
      <c r="N62" s="56">
        <v>230588</v>
      </c>
      <c r="O62" s="71">
        <v>0</v>
      </c>
      <c r="P62" s="71">
        <v>0</v>
      </c>
      <c r="Q62" s="56">
        <v>46583</v>
      </c>
      <c r="R62" s="56">
        <v>337072</v>
      </c>
      <c r="S62" s="71">
        <v>54</v>
      </c>
      <c r="T62" s="57">
        <v>277405</v>
      </c>
    </row>
    <row r="63" spans="1:20">
      <c r="A63" s="54">
        <v>2012</v>
      </c>
      <c r="B63" s="55">
        <v>154</v>
      </c>
      <c r="C63" s="71">
        <v>14</v>
      </c>
      <c r="D63" s="56">
        <v>22967</v>
      </c>
      <c r="E63" s="56">
        <v>160910</v>
      </c>
      <c r="F63" s="56">
        <v>3884</v>
      </c>
      <c r="G63" s="55">
        <v>871</v>
      </c>
      <c r="H63" s="55">
        <v>80</v>
      </c>
      <c r="I63" s="71">
        <v>3</v>
      </c>
      <c r="J63" s="56">
        <v>58964</v>
      </c>
      <c r="K63" s="117"/>
      <c r="L63" s="55">
        <v>19</v>
      </c>
      <c r="M63" s="55">
        <v>172</v>
      </c>
      <c r="N63" s="56">
        <v>247883</v>
      </c>
      <c r="O63" s="71">
        <v>0</v>
      </c>
      <c r="P63" s="71">
        <v>0</v>
      </c>
      <c r="Q63" s="56">
        <v>60132</v>
      </c>
      <c r="R63" s="56">
        <v>60132</v>
      </c>
      <c r="S63" s="71">
        <v>66</v>
      </c>
      <c r="T63" s="57">
        <v>308236</v>
      </c>
    </row>
    <row r="64" spans="1:20">
      <c r="A64" s="54">
        <v>2013</v>
      </c>
      <c r="B64" s="55">
        <v>185</v>
      </c>
      <c r="C64" s="71">
        <v>16</v>
      </c>
      <c r="D64" s="56">
        <v>24499</v>
      </c>
      <c r="E64" s="56">
        <v>166800</v>
      </c>
      <c r="F64" s="56">
        <v>4956</v>
      </c>
      <c r="G64" s="55">
        <v>925</v>
      </c>
      <c r="H64" s="55">
        <v>150</v>
      </c>
      <c r="I64" s="71">
        <v>3</v>
      </c>
      <c r="J64" s="72">
        <v>54645</v>
      </c>
      <c r="K64" s="117"/>
      <c r="L64" s="73">
        <v>17</v>
      </c>
      <c r="M64" s="74">
        <v>99</v>
      </c>
      <c r="N64" s="56">
        <v>252109</v>
      </c>
      <c r="O64" s="71">
        <v>0</v>
      </c>
      <c r="P64" s="71">
        <v>0</v>
      </c>
      <c r="Q64" s="56">
        <v>70932</v>
      </c>
      <c r="R64" s="56">
        <v>70932</v>
      </c>
      <c r="S64" s="71">
        <v>79</v>
      </c>
      <c r="T64" s="57">
        <v>323304</v>
      </c>
    </row>
    <row r="65" spans="1:20">
      <c r="A65" s="58">
        <v>2014</v>
      </c>
      <c r="B65" s="59">
        <v>207</v>
      </c>
      <c r="C65" s="75">
        <v>8</v>
      </c>
      <c r="D65" s="60">
        <v>24912</v>
      </c>
      <c r="E65" s="60">
        <v>167960</v>
      </c>
      <c r="F65" s="60">
        <v>6194</v>
      </c>
      <c r="G65" s="59">
        <v>903</v>
      </c>
      <c r="H65" s="59">
        <v>216</v>
      </c>
      <c r="I65" s="75">
        <v>2</v>
      </c>
      <c r="J65" s="60">
        <v>44932</v>
      </c>
      <c r="K65" s="117"/>
      <c r="L65" s="59">
        <v>13</v>
      </c>
      <c r="M65" s="75">
        <v>94</v>
      </c>
      <c r="N65" s="60">
        <v>245235</v>
      </c>
      <c r="O65" s="75">
        <v>0</v>
      </c>
      <c r="P65" s="75">
        <v>0</v>
      </c>
      <c r="Q65" s="60">
        <v>88666</v>
      </c>
      <c r="R65" s="60">
        <v>88666</v>
      </c>
      <c r="S65" s="75">
        <v>95</v>
      </c>
      <c r="T65" s="61">
        <v>334203</v>
      </c>
    </row>
    <row r="66" spans="1:20">
      <c r="A66" s="62">
        <v>2015</v>
      </c>
      <c r="B66" s="63">
        <v>246</v>
      </c>
      <c r="C66" s="76">
        <v>17</v>
      </c>
      <c r="D66" s="64">
        <v>25544</v>
      </c>
      <c r="E66" s="64">
        <v>158914</v>
      </c>
      <c r="F66" s="64">
        <v>16095</v>
      </c>
      <c r="G66" s="64">
        <v>1624</v>
      </c>
      <c r="H66" s="63">
        <v>250</v>
      </c>
      <c r="I66" s="76">
        <v>2</v>
      </c>
      <c r="J66" s="64">
        <v>35981</v>
      </c>
      <c r="K66" s="118"/>
      <c r="L66" s="63">
        <v>11</v>
      </c>
      <c r="M66" s="76">
        <v>83</v>
      </c>
      <c r="N66" s="64">
        <v>238522</v>
      </c>
      <c r="O66" s="76">
        <v>0</v>
      </c>
      <c r="P66" s="76">
        <v>0</v>
      </c>
      <c r="Q66" s="64">
        <v>90517</v>
      </c>
      <c r="R66" s="64">
        <v>90517</v>
      </c>
      <c r="S66" s="63">
        <v>126</v>
      </c>
      <c r="T66" s="65">
        <v>329411</v>
      </c>
    </row>
    <row r="68" spans="1:20">
      <c r="A68" s="9" t="s">
        <v>77</v>
      </c>
      <c r="B68" s="10"/>
      <c r="C68" s="10"/>
      <c r="D68" s="10"/>
      <c r="E68" s="10"/>
      <c r="F68" s="10"/>
      <c r="G68" s="10"/>
    </row>
    <row r="69" spans="1:20">
      <c r="A69" s="10" t="s">
        <v>59</v>
      </c>
      <c r="B69" s="10"/>
      <c r="C69" s="10"/>
      <c r="D69" s="10"/>
      <c r="E69" s="10"/>
      <c r="F69" s="10"/>
      <c r="G69" s="10"/>
      <c r="I69" s="82" t="s">
        <v>79</v>
      </c>
      <c r="J69" s="10"/>
      <c r="K69" s="10"/>
      <c r="L69" s="10"/>
      <c r="M69" s="10"/>
      <c r="N69" s="10"/>
    </row>
    <row r="70" spans="1:20">
      <c r="A70" s="11" t="s">
        <v>41</v>
      </c>
      <c r="B70" s="10"/>
      <c r="C70" s="10"/>
      <c r="D70" s="10"/>
      <c r="E70" s="10"/>
      <c r="F70" s="10"/>
      <c r="G70" s="10"/>
      <c r="I70" s="91" t="s">
        <v>42</v>
      </c>
      <c r="J70" s="83" t="s">
        <v>44</v>
      </c>
      <c r="K70" s="83" t="s">
        <v>80</v>
      </c>
      <c r="L70" s="84" t="s">
        <v>49</v>
      </c>
      <c r="M70" s="85" t="s">
        <v>81</v>
      </c>
      <c r="N70" s="86" t="s">
        <v>82</v>
      </c>
    </row>
    <row r="71" spans="1:20">
      <c r="A71" s="77" t="s">
        <v>42</v>
      </c>
      <c r="B71" s="78" t="s">
        <v>78</v>
      </c>
      <c r="C71" s="78" t="s">
        <v>47</v>
      </c>
      <c r="D71" s="79" t="s">
        <v>62</v>
      </c>
      <c r="E71" s="80" t="s">
        <v>49</v>
      </c>
      <c r="F71" s="78" t="s">
        <v>72</v>
      </c>
      <c r="G71" s="81" t="s">
        <v>51</v>
      </c>
      <c r="I71" s="92"/>
      <c r="J71" s="87" t="s">
        <v>83</v>
      </c>
      <c r="K71" s="87" t="s">
        <v>84</v>
      </c>
      <c r="L71" s="88" t="s">
        <v>84</v>
      </c>
      <c r="M71" s="89" t="s">
        <v>84</v>
      </c>
      <c r="N71" s="90" t="s">
        <v>85</v>
      </c>
    </row>
    <row r="72" spans="1:20">
      <c r="A72" s="43"/>
      <c r="B72" s="44"/>
      <c r="C72" s="44"/>
      <c r="D72" s="44"/>
      <c r="E72" s="44"/>
      <c r="F72" s="44"/>
      <c r="G72" s="45"/>
      <c r="I72" s="43"/>
      <c r="J72" s="44"/>
      <c r="K72" s="44"/>
      <c r="L72" s="44"/>
      <c r="M72" s="44"/>
      <c r="N72" s="45"/>
    </row>
    <row r="73" spans="1:20">
      <c r="A73" s="24">
        <v>2000</v>
      </c>
      <c r="B73" s="25">
        <v>2158</v>
      </c>
      <c r="C73" s="25">
        <v>2889</v>
      </c>
      <c r="D73" s="25">
        <v>18858</v>
      </c>
      <c r="E73" s="25">
        <v>1196</v>
      </c>
      <c r="F73" s="25">
        <v>4114</v>
      </c>
      <c r="G73" s="46">
        <v>29214</v>
      </c>
      <c r="I73" s="24">
        <v>2000</v>
      </c>
      <c r="J73" s="25">
        <v>13135584</v>
      </c>
      <c r="K73" s="25">
        <v>3141917</v>
      </c>
      <c r="L73" s="25">
        <v>23146</v>
      </c>
      <c r="M73" s="25">
        <v>1858568</v>
      </c>
      <c r="N73" s="46">
        <v>228838</v>
      </c>
    </row>
    <row r="74" spans="1:20">
      <c r="A74" s="24">
        <v>2001</v>
      </c>
      <c r="B74" s="25">
        <v>2273</v>
      </c>
      <c r="C74" s="25">
        <v>2848</v>
      </c>
      <c r="D74" s="25">
        <v>20018</v>
      </c>
      <c r="E74" s="25">
        <v>1155</v>
      </c>
      <c r="F74" s="25">
        <v>4291</v>
      </c>
      <c r="G74" s="46">
        <v>30586</v>
      </c>
      <c r="I74" s="24">
        <v>2001</v>
      </c>
      <c r="J74" s="25">
        <v>14027713</v>
      </c>
      <c r="K74" s="25">
        <v>3575348</v>
      </c>
      <c r="L74" s="25">
        <v>30457</v>
      </c>
      <c r="M74" s="25">
        <v>1793283</v>
      </c>
      <c r="N74" s="46">
        <v>222421</v>
      </c>
    </row>
    <row r="75" spans="1:20">
      <c r="A75" s="24">
        <v>2002</v>
      </c>
      <c r="B75" s="25">
        <v>2384</v>
      </c>
      <c r="C75" s="25">
        <v>2708</v>
      </c>
      <c r="D75" s="25">
        <v>19698</v>
      </c>
      <c r="E75" s="25">
        <v>1092</v>
      </c>
      <c r="F75" s="25">
        <v>4116</v>
      </c>
      <c r="G75" s="46">
        <v>29999</v>
      </c>
      <c r="I75" s="24">
        <v>2002</v>
      </c>
      <c r="J75" s="25">
        <v>14054377</v>
      </c>
      <c r="K75" s="25">
        <v>4625521</v>
      </c>
      <c r="L75" s="25">
        <v>40682</v>
      </c>
      <c r="M75" s="25">
        <v>2300603</v>
      </c>
      <c r="N75" s="46">
        <v>192927</v>
      </c>
    </row>
    <row r="76" spans="1:20">
      <c r="A76" s="24">
        <v>2003</v>
      </c>
      <c r="B76" s="25">
        <v>2460</v>
      </c>
      <c r="C76" s="25">
        <v>2725</v>
      </c>
      <c r="D76" s="25">
        <v>18973</v>
      </c>
      <c r="E76" s="26">
        <v>950</v>
      </c>
      <c r="F76" s="25">
        <v>3338</v>
      </c>
      <c r="G76" s="46">
        <v>28445</v>
      </c>
      <c r="I76" s="24">
        <v>2003</v>
      </c>
      <c r="J76" s="25">
        <v>15260305</v>
      </c>
      <c r="K76" s="25">
        <v>5024362</v>
      </c>
      <c r="L76" s="25">
        <v>31573</v>
      </c>
      <c r="M76" s="25">
        <v>2557546</v>
      </c>
      <c r="N76" s="46">
        <v>184304</v>
      </c>
    </row>
    <row r="77" spans="1:20">
      <c r="A77" s="24">
        <v>2004</v>
      </c>
      <c r="B77" s="25">
        <v>2744</v>
      </c>
      <c r="C77" s="25">
        <v>2747</v>
      </c>
      <c r="D77" s="25">
        <v>21808</v>
      </c>
      <c r="E77" s="26">
        <v>875</v>
      </c>
      <c r="F77" s="25">
        <v>3515</v>
      </c>
      <c r="G77" s="46">
        <v>31690</v>
      </c>
      <c r="I77" s="24">
        <v>2004</v>
      </c>
      <c r="J77" s="25">
        <v>15412738</v>
      </c>
      <c r="K77" s="25">
        <v>6299706</v>
      </c>
      <c r="L77" s="25">
        <v>36935</v>
      </c>
      <c r="M77" s="25">
        <v>2502598</v>
      </c>
      <c r="N77" s="46">
        <v>176436</v>
      </c>
    </row>
    <row r="78" spans="1:20">
      <c r="A78" s="24">
        <v>2005</v>
      </c>
      <c r="B78" s="25">
        <v>2974</v>
      </c>
      <c r="C78" s="25">
        <v>2636</v>
      </c>
      <c r="D78" s="25">
        <v>20257</v>
      </c>
      <c r="E78" s="26">
        <v>723</v>
      </c>
      <c r="F78" s="25">
        <v>2511</v>
      </c>
      <c r="G78" s="46">
        <v>29102</v>
      </c>
      <c r="I78" s="24">
        <v>2005</v>
      </c>
      <c r="J78" s="25">
        <v>16900972</v>
      </c>
      <c r="K78" s="25">
        <v>7626201</v>
      </c>
      <c r="L78" s="25">
        <v>27581</v>
      </c>
      <c r="M78" s="25">
        <v>2258776</v>
      </c>
      <c r="N78" s="46">
        <v>143050</v>
      </c>
    </row>
    <row r="79" spans="1:20">
      <c r="A79" s="24">
        <v>2006</v>
      </c>
      <c r="B79" s="25">
        <v>2852</v>
      </c>
      <c r="C79" s="25">
        <v>2324</v>
      </c>
      <c r="D79" s="25">
        <v>17770</v>
      </c>
      <c r="E79" s="26">
        <v>392</v>
      </c>
      <c r="F79" s="25">
        <v>2598</v>
      </c>
      <c r="G79" s="46">
        <v>25937</v>
      </c>
      <c r="I79" s="24">
        <v>2006</v>
      </c>
      <c r="J79" s="25">
        <v>19084438</v>
      </c>
      <c r="K79" s="25">
        <v>7586916</v>
      </c>
      <c r="L79" s="25">
        <v>23977</v>
      </c>
      <c r="M79" s="25">
        <v>2387622</v>
      </c>
      <c r="N79" s="46">
        <v>157894</v>
      </c>
    </row>
    <row r="80" spans="1:20">
      <c r="A80" s="24">
        <v>2007</v>
      </c>
      <c r="B80" s="25">
        <v>3035</v>
      </c>
      <c r="C80" s="25">
        <v>2295</v>
      </c>
      <c r="D80" s="25">
        <v>17141</v>
      </c>
      <c r="E80" s="26">
        <v>212</v>
      </c>
      <c r="F80" s="25">
        <v>2228</v>
      </c>
      <c r="G80" s="46">
        <v>24912</v>
      </c>
      <c r="I80" s="24">
        <v>2007</v>
      </c>
      <c r="J80" s="25">
        <v>21466348</v>
      </c>
      <c r="K80" s="25">
        <v>7874290</v>
      </c>
      <c r="L80" s="25">
        <v>13558</v>
      </c>
      <c r="M80" s="25">
        <v>2801128</v>
      </c>
      <c r="N80" s="46">
        <v>171209</v>
      </c>
    </row>
    <row r="81" spans="1:14">
      <c r="A81" s="24">
        <v>2008</v>
      </c>
      <c r="B81" s="25">
        <v>3420</v>
      </c>
      <c r="C81" s="25">
        <v>1832</v>
      </c>
      <c r="D81" s="25">
        <v>18875</v>
      </c>
      <c r="E81" s="26">
        <v>127</v>
      </c>
      <c r="F81" s="25">
        <v>1602</v>
      </c>
      <c r="G81" s="46">
        <v>25856</v>
      </c>
      <c r="I81" s="24">
        <v>2008</v>
      </c>
      <c r="J81" s="25">
        <v>20999521</v>
      </c>
      <c r="K81" s="25">
        <v>8127546</v>
      </c>
      <c r="L81" s="25">
        <v>28989</v>
      </c>
      <c r="M81" s="25">
        <v>3163954</v>
      </c>
      <c r="N81" s="46">
        <v>181661</v>
      </c>
    </row>
    <row r="82" spans="1:14">
      <c r="A82" s="24">
        <v>2009</v>
      </c>
      <c r="B82" s="25">
        <v>3722</v>
      </c>
      <c r="C82" s="25">
        <v>1108</v>
      </c>
      <c r="D82" s="25">
        <v>20898</v>
      </c>
      <c r="E82" s="26">
        <v>110</v>
      </c>
      <c r="F82" s="25">
        <v>1348</v>
      </c>
      <c r="G82" s="46">
        <v>27187</v>
      </c>
      <c r="I82" s="24">
        <v>2009</v>
      </c>
      <c r="J82" s="25">
        <v>21604464</v>
      </c>
      <c r="K82" s="25">
        <v>6365116</v>
      </c>
      <c r="L82" s="25">
        <v>11132</v>
      </c>
      <c r="M82" s="25">
        <v>3032657</v>
      </c>
      <c r="N82" s="46">
        <v>266539</v>
      </c>
    </row>
    <row r="83" spans="1:14">
      <c r="A83" s="24">
        <v>2010</v>
      </c>
      <c r="B83" s="25">
        <v>4006</v>
      </c>
      <c r="C83" s="26">
        <v>660</v>
      </c>
      <c r="D83" s="25">
        <v>21931</v>
      </c>
      <c r="E83" s="26">
        <v>133</v>
      </c>
      <c r="F83" s="25">
        <v>2014</v>
      </c>
      <c r="G83" s="46">
        <v>28743</v>
      </c>
      <c r="I83" s="24">
        <v>2010</v>
      </c>
      <c r="J83" s="25">
        <v>23958699</v>
      </c>
      <c r="K83" s="25">
        <v>6887455</v>
      </c>
      <c r="L83" s="25">
        <v>6895</v>
      </c>
      <c r="M83" s="25">
        <v>2430584</v>
      </c>
      <c r="N83" s="46">
        <v>283274</v>
      </c>
    </row>
    <row r="84" spans="1:14">
      <c r="A84" s="24">
        <v>2011</v>
      </c>
      <c r="B84" s="25">
        <v>4432</v>
      </c>
      <c r="C84" s="26">
        <v>460</v>
      </c>
      <c r="D84" s="25">
        <v>18522</v>
      </c>
      <c r="E84" s="26">
        <v>98</v>
      </c>
      <c r="F84" s="25">
        <v>1305</v>
      </c>
      <c r="G84" s="46">
        <v>24816</v>
      </c>
      <c r="I84" s="24">
        <v>2011</v>
      </c>
      <c r="J84" s="25">
        <v>27434163</v>
      </c>
      <c r="K84" s="25">
        <v>8943880</v>
      </c>
      <c r="L84" s="25">
        <v>13923</v>
      </c>
      <c r="M84" s="25">
        <v>2509047</v>
      </c>
      <c r="N84" s="46">
        <v>285722</v>
      </c>
    </row>
    <row r="85" spans="1:14">
      <c r="A85" s="24">
        <v>2012</v>
      </c>
      <c r="B85" s="25">
        <v>4941</v>
      </c>
      <c r="C85" s="26">
        <v>321</v>
      </c>
      <c r="D85" s="25">
        <v>18302</v>
      </c>
      <c r="E85" s="26">
        <v>72</v>
      </c>
      <c r="F85" s="25">
        <v>1421</v>
      </c>
      <c r="G85" s="46">
        <v>25056</v>
      </c>
      <c r="I85" s="24">
        <v>2012</v>
      </c>
      <c r="J85" s="25">
        <v>35514791</v>
      </c>
      <c r="K85" s="25">
        <v>6625335</v>
      </c>
      <c r="L85" s="25">
        <v>4065</v>
      </c>
      <c r="M85" s="25">
        <v>1585395</v>
      </c>
      <c r="N85" s="46">
        <v>365927</v>
      </c>
    </row>
    <row r="86" spans="1:14">
      <c r="A86" s="24">
        <v>2013</v>
      </c>
      <c r="B86" s="25">
        <v>5121</v>
      </c>
      <c r="C86" s="26">
        <v>292</v>
      </c>
      <c r="D86" s="25">
        <v>16961</v>
      </c>
      <c r="E86" s="26">
        <v>62</v>
      </c>
      <c r="F86" s="26">
        <v>818</v>
      </c>
      <c r="G86" s="46">
        <v>23255</v>
      </c>
      <c r="I86" s="24">
        <v>2013</v>
      </c>
      <c r="J86" s="25">
        <v>39601034</v>
      </c>
      <c r="K86" s="25">
        <v>6291667</v>
      </c>
      <c r="L86" s="25">
        <v>3221</v>
      </c>
      <c r="M86" s="25">
        <v>1179604</v>
      </c>
      <c r="N86" s="46">
        <v>409890</v>
      </c>
    </row>
    <row r="87" spans="1:14">
      <c r="A87" s="47">
        <v>2014</v>
      </c>
      <c r="B87" s="32">
        <v>5157</v>
      </c>
      <c r="C87" s="33">
        <v>225</v>
      </c>
      <c r="D87" s="32">
        <v>13947</v>
      </c>
      <c r="E87" s="33">
        <v>48</v>
      </c>
      <c r="F87" s="33">
        <v>781</v>
      </c>
      <c r="G87" s="48">
        <v>20157</v>
      </c>
      <c r="I87" s="47">
        <v>2014</v>
      </c>
      <c r="J87" s="32">
        <v>44604981</v>
      </c>
      <c r="K87" s="32">
        <v>6330517</v>
      </c>
      <c r="L87" s="32">
        <v>3849</v>
      </c>
      <c r="M87" s="32">
        <v>1096638</v>
      </c>
      <c r="N87" s="48">
        <v>450190</v>
      </c>
    </row>
    <row r="88" spans="1:14">
      <c r="A88" s="34">
        <v>2015</v>
      </c>
      <c r="B88" s="35">
        <v>4879</v>
      </c>
      <c r="C88" s="36">
        <v>178</v>
      </c>
      <c r="D88" s="35">
        <v>11168</v>
      </c>
      <c r="E88" s="36">
        <v>42</v>
      </c>
      <c r="F88" s="36">
        <v>683</v>
      </c>
      <c r="G88" s="49">
        <v>16950</v>
      </c>
      <c r="I88" s="34">
        <v>2015</v>
      </c>
      <c r="J88" s="35">
        <v>48995169</v>
      </c>
      <c r="K88" s="35">
        <v>9660646</v>
      </c>
      <c r="L88" s="35">
        <v>2244</v>
      </c>
      <c r="M88" s="35">
        <v>904266</v>
      </c>
      <c r="N88" s="49">
        <v>456494</v>
      </c>
    </row>
  </sheetData>
  <mergeCells count="5">
    <mergeCell ref="P48:T48"/>
    <mergeCell ref="A50:T50"/>
    <mergeCell ref="K51:K66"/>
    <mergeCell ref="A48:G48"/>
    <mergeCell ref="H5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9" sqref="B9"/>
    </sheetView>
  </sheetViews>
  <sheetFormatPr defaultRowHeight="14.5"/>
  <cols>
    <col min="1" max="1" width="39.90625" style="6" customWidth="1"/>
    <col min="2" max="2" width="17.36328125" style="6" customWidth="1"/>
    <col min="3" max="3" width="15.90625" style="6" customWidth="1"/>
    <col min="4" max="4" width="11.81640625" style="6" bestFit="1" customWidth="1"/>
    <col min="5" max="5" width="12" style="6" bestFit="1" customWidth="1"/>
    <col min="6" max="16384" width="8.7265625" style="6"/>
  </cols>
  <sheetData>
    <row r="1" spans="1:5">
      <c r="A1" s="106" t="s">
        <v>34</v>
      </c>
      <c r="B1" s="8"/>
      <c r="C1" s="8"/>
    </row>
    <row r="2" spans="1:5">
      <c r="A2" s="4" t="s">
        <v>35</v>
      </c>
      <c r="B2" s="4"/>
      <c r="C2" s="4"/>
    </row>
    <row r="3" spans="1:5">
      <c r="A3" s="6" t="s">
        <v>98</v>
      </c>
      <c r="B3" s="6">
        <f>14.6+0.85</f>
        <v>15.45</v>
      </c>
      <c r="C3" s="6" t="s">
        <v>36</v>
      </c>
    </row>
    <row r="4" spans="1:5">
      <c r="A4" s="6" t="s">
        <v>37</v>
      </c>
      <c r="B4" s="6">
        <f>SUM(Data!G21,Data!I21,Data!J21,Data!L21,Data!D43,Data!L43,Data!M43,Data!N43,Data!H66,Data!I66,Data!J66,Data!L66,Data!M66,Data!C88,Data!D88,Data!E88,Data!F88)*About!A47*10^6+SUM(Data!K88,Data!L88,Data!M88)*About!A50*10^6</f>
        <v>5503922587590422</v>
      </c>
      <c r="C4" s="6" t="s">
        <v>38</v>
      </c>
    </row>
    <row r="5" spans="1:5">
      <c r="A5" s="6" t="s">
        <v>95</v>
      </c>
      <c r="B5" s="6">
        <f>B3*10^12/B4</f>
        <v>2.8070888996212973E-3</v>
      </c>
    </row>
    <row r="6" spans="1:5">
      <c r="A6" s="6" t="s">
        <v>96</v>
      </c>
      <c r="B6" s="6">
        <f>B5/About!A46*About!A44</f>
        <v>2.2070310295807932E-7</v>
      </c>
    </row>
    <row r="8" spans="1:5">
      <c r="A8" s="4" t="s">
        <v>134</v>
      </c>
      <c r="B8" s="4"/>
      <c r="C8" s="4"/>
    </row>
    <row r="9" spans="1:5">
      <c r="A9" s="6" t="s">
        <v>136</v>
      </c>
      <c r="B9" s="6">
        <v>3000</v>
      </c>
      <c r="C9" s="6" t="s">
        <v>137</v>
      </c>
    </row>
    <row r="10" spans="1:5">
      <c r="A10" s="6" t="s">
        <v>140</v>
      </c>
      <c r="B10" s="6">
        <v>3.5579999999999998</v>
      </c>
      <c r="C10" s="6" t="s">
        <v>139</v>
      </c>
    </row>
    <row r="11" spans="1:5">
      <c r="A11" s="6" t="s">
        <v>136</v>
      </c>
      <c r="B11" s="6">
        <f>B9/CONVERT((B10/About!A48)*10^6,"l","gal")/About!A46*About!A43</f>
        <v>1.0531063831390351E-5</v>
      </c>
      <c r="C11" s="6" t="s">
        <v>143</v>
      </c>
    </row>
    <row r="13" spans="1:5">
      <c r="A13" s="4" t="s">
        <v>135</v>
      </c>
      <c r="B13" s="4"/>
      <c r="C13" s="4"/>
      <c r="E13" s="6" t="s">
        <v>138</v>
      </c>
    </row>
    <row r="14" spans="1:5">
      <c r="A14" s="6" t="s">
        <v>136</v>
      </c>
      <c r="B14" s="6">
        <v>4000</v>
      </c>
      <c r="C14" s="6" t="s">
        <v>137</v>
      </c>
    </row>
    <row r="15" spans="1:5">
      <c r="A15" s="6" t="s">
        <v>141</v>
      </c>
      <c r="B15" s="6">
        <v>5.359</v>
      </c>
      <c r="C15" s="6" t="s">
        <v>139</v>
      </c>
    </row>
    <row r="16" spans="1:5">
      <c r="A16" s="6" t="s">
        <v>136</v>
      </c>
      <c r="B16" s="6">
        <f>B14/CONVERT((B15/About!A48)*10^6,"l","gal")/About!A46*About!A43</f>
        <v>9.3225166665638768E-6</v>
      </c>
      <c r="C16" s="6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D13" sqref="D13"/>
    </sheetView>
  </sheetViews>
  <sheetFormatPr defaultRowHeight="14.5"/>
  <cols>
    <col min="1" max="1" width="22.26953125" customWidth="1"/>
    <col min="2" max="2" width="14.26953125" bestFit="1" customWidth="1"/>
    <col min="3" max="3" width="12.453125" bestFit="1" customWidth="1"/>
    <col min="4" max="4" width="69.453125" bestFit="1" customWidth="1"/>
  </cols>
  <sheetData>
    <row r="1" spans="1:4" s="6" customFormat="1">
      <c r="A1" s="4" t="s">
        <v>151</v>
      </c>
      <c r="B1" s="107"/>
      <c r="C1" s="107"/>
      <c r="D1" s="107"/>
    </row>
    <row r="2" spans="1:4" s="6" customFormat="1">
      <c r="A2" s="6" t="s">
        <v>100</v>
      </c>
      <c r="B2" s="6" t="s">
        <v>101</v>
      </c>
      <c r="C2" s="6" t="s">
        <v>7</v>
      </c>
      <c r="D2" s="6" t="s">
        <v>25</v>
      </c>
    </row>
    <row r="3" spans="1:4">
      <c r="A3" t="s">
        <v>27</v>
      </c>
      <c r="B3">
        <v>11</v>
      </c>
      <c r="C3" t="s">
        <v>102</v>
      </c>
      <c r="D3" s="2" t="s">
        <v>103</v>
      </c>
    </row>
    <row r="4" spans="1:4">
      <c r="A4" t="s">
        <v>104</v>
      </c>
      <c r="B4">
        <v>1150</v>
      </c>
      <c r="C4" t="s">
        <v>105</v>
      </c>
      <c r="D4" s="2" t="s">
        <v>106</v>
      </c>
    </row>
    <row r="5" spans="1:4">
      <c r="A5" t="s">
        <v>107</v>
      </c>
      <c r="B5">
        <v>14.5</v>
      </c>
      <c r="C5" t="s">
        <v>102</v>
      </c>
      <c r="D5" t="s">
        <v>108</v>
      </c>
    </row>
    <row r="7" spans="1:4">
      <c r="A7" s="108" t="s">
        <v>153</v>
      </c>
      <c r="B7" s="108"/>
      <c r="C7" s="108"/>
      <c r="D7" s="108"/>
    </row>
    <row r="8" spans="1:4">
      <c r="A8" t="s">
        <v>147</v>
      </c>
      <c r="B8">
        <v>8.8999999999999996E-2</v>
      </c>
      <c r="C8" t="s">
        <v>157</v>
      </c>
      <c r="D8" t="s">
        <v>148</v>
      </c>
    </row>
    <row r="9" spans="1:4">
      <c r="A9" t="s">
        <v>149</v>
      </c>
      <c r="B9">
        <v>0.14499999999999999</v>
      </c>
      <c r="C9" t="s">
        <v>157</v>
      </c>
    </row>
    <row r="10" spans="1:4">
      <c r="A10" t="s">
        <v>150</v>
      </c>
      <c r="B10">
        <f>(B9-B8)*About!A42</f>
        <v>5.3759999999999995E-2</v>
      </c>
      <c r="C10" t="s">
        <v>161</v>
      </c>
    </row>
    <row r="12" spans="1:4">
      <c r="A12" s="4" t="s">
        <v>152</v>
      </c>
      <c r="B12" s="4"/>
      <c r="C12" s="4"/>
      <c r="D12" s="4"/>
    </row>
    <row r="13" spans="1:4">
      <c r="A13" t="s">
        <v>154</v>
      </c>
      <c r="B13">
        <v>1.4999999999999999E-2</v>
      </c>
      <c r="C13" t="s">
        <v>155</v>
      </c>
      <c r="D13" s="6" t="s">
        <v>156</v>
      </c>
    </row>
    <row r="14" spans="1:4">
      <c r="A14" t="s">
        <v>158</v>
      </c>
      <c r="B14">
        <f>B3/100</f>
        <v>0.11</v>
      </c>
      <c r="C14" t="s">
        <v>157</v>
      </c>
    </row>
    <row r="15" spans="1:4">
      <c r="A15" t="s">
        <v>162</v>
      </c>
      <c r="B15" s="7">
        <f>(B14*About!A42)-(B13*About!A45)</f>
        <v>9.0265576000604614E-2</v>
      </c>
      <c r="C15" t="s">
        <v>161</v>
      </c>
    </row>
    <row r="17" spans="1:4">
      <c r="A17" s="4" t="s">
        <v>163</v>
      </c>
      <c r="B17" s="4"/>
      <c r="C17" s="4"/>
      <c r="D17" s="4"/>
    </row>
    <row r="18" spans="1:4">
      <c r="A18" s="6" t="s">
        <v>164</v>
      </c>
      <c r="B18" s="6">
        <f>75/1000</f>
        <v>7.4999999999999997E-2</v>
      </c>
      <c r="C18" s="6" t="s">
        <v>161</v>
      </c>
      <c r="D18" s="6" t="s">
        <v>156</v>
      </c>
    </row>
    <row r="19" spans="1:4">
      <c r="A19" s="6" t="s">
        <v>158</v>
      </c>
      <c r="B19" s="111">
        <f>B4/About!A46</f>
        <v>9.3117408906882596E-2</v>
      </c>
      <c r="C19" s="6" t="s">
        <v>157</v>
      </c>
      <c r="D19" s="6"/>
    </row>
    <row r="20" spans="1:4">
      <c r="A20" s="6" t="s">
        <v>162</v>
      </c>
      <c r="B20" s="7">
        <f>B19*About!A42-B18</f>
        <v>1.4392712550607298E-2</v>
      </c>
      <c r="C20" s="6" t="s">
        <v>161</v>
      </c>
      <c r="D20" s="6"/>
    </row>
  </sheetData>
  <hyperlinks>
    <hyperlink ref="D3" r:id="rId1"/>
    <hyperlink ref="D4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>
      <selection activeCell="B14" sqref="B14"/>
    </sheetView>
  </sheetViews>
  <sheetFormatPr defaultRowHeight="14.5"/>
  <cols>
    <col min="1" max="1" width="26.54296875" customWidth="1"/>
    <col min="2" max="2" width="11.81640625" bestFit="1" customWidth="1"/>
  </cols>
  <sheetData>
    <row r="1" spans="1:39" ht="15">
      <c r="A1" t="s">
        <v>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>
        <v>2050</v>
      </c>
    </row>
    <row r="2" spans="1:39" ht="15">
      <c r="A2" t="s">
        <v>10</v>
      </c>
      <c r="B2">
        <v>0</v>
      </c>
      <c r="C2">
        <f>B2</f>
        <v>0</v>
      </c>
      <c r="D2" s="6">
        <f t="shared" ref="D2:AM9" si="0">C2</f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6">
        <f t="shared" si="0"/>
        <v>0</v>
      </c>
      <c r="Z2" s="6">
        <f t="shared" si="0"/>
        <v>0</v>
      </c>
      <c r="AA2" s="6">
        <f t="shared" si="0"/>
        <v>0</v>
      </c>
      <c r="AB2" s="6">
        <f t="shared" si="0"/>
        <v>0</v>
      </c>
      <c r="AC2" s="6">
        <f t="shared" si="0"/>
        <v>0</v>
      </c>
      <c r="AD2" s="6">
        <f t="shared" si="0"/>
        <v>0</v>
      </c>
      <c r="AE2" s="6">
        <f t="shared" si="0"/>
        <v>0</v>
      </c>
      <c r="AF2" s="6">
        <f t="shared" si="0"/>
        <v>0</v>
      </c>
      <c r="AG2" s="6">
        <f t="shared" si="0"/>
        <v>0</v>
      </c>
      <c r="AH2" s="6">
        <f t="shared" si="0"/>
        <v>0</v>
      </c>
      <c r="AI2" s="6">
        <f t="shared" si="0"/>
        <v>0</v>
      </c>
      <c r="AJ2" s="6">
        <f t="shared" si="0"/>
        <v>0</v>
      </c>
      <c r="AK2" s="6">
        <f t="shared" si="0"/>
        <v>0</v>
      </c>
      <c r="AL2" s="6">
        <f t="shared" si="0"/>
        <v>0</v>
      </c>
      <c r="AM2" s="6">
        <f t="shared" si="0"/>
        <v>0</v>
      </c>
    </row>
    <row r="3" spans="1:39" ht="15">
      <c r="A3" t="s">
        <v>11</v>
      </c>
      <c r="B3" s="5">
        <v>0</v>
      </c>
      <c r="C3" s="6">
        <f t="shared" ref="C3:R16" si="1">B3</f>
        <v>0</v>
      </c>
      <c r="D3" s="6">
        <f t="shared" si="1"/>
        <v>0</v>
      </c>
      <c r="E3" s="6">
        <f t="shared" si="1"/>
        <v>0</v>
      </c>
      <c r="F3" s="6">
        <f t="shared" si="1"/>
        <v>0</v>
      </c>
      <c r="G3" s="6">
        <f t="shared" si="1"/>
        <v>0</v>
      </c>
      <c r="H3" s="6">
        <f t="shared" si="1"/>
        <v>0</v>
      </c>
      <c r="I3" s="6">
        <f t="shared" si="1"/>
        <v>0</v>
      </c>
      <c r="J3" s="6">
        <f t="shared" si="1"/>
        <v>0</v>
      </c>
      <c r="K3" s="6">
        <f t="shared" si="1"/>
        <v>0</v>
      </c>
      <c r="L3" s="6">
        <f t="shared" si="1"/>
        <v>0</v>
      </c>
      <c r="M3" s="6">
        <f t="shared" si="1"/>
        <v>0</v>
      </c>
      <c r="N3" s="6">
        <f t="shared" si="1"/>
        <v>0</v>
      </c>
      <c r="O3" s="6">
        <f t="shared" si="1"/>
        <v>0</v>
      </c>
      <c r="P3" s="6">
        <f t="shared" si="1"/>
        <v>0</v>
      </c>
      <c r="Q3" s="6">
        <f t="shared" si="1"/>
        <v>0</v>
      </c>
      <c r="R3" s="6">
        <f t="shared" si="1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  <c r="AL3" s="6">
        <f t="shared" si="0"/>
        <v>0</v>
      </c>
      <c r="AM3" s="6">
        <f t="shared" si="0"/>
        <v>0</v>
      </c>
    </row>
    <row r="4" spans="1:39" ht="15">
      <c r="A4" t="s">
        <v>12</v>
      </c>
      <c r="B4" s="5">
        <v>0</v>
      </c>
      <c r="C4" s="6">
        <f t="shared" si="1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6">
        <f t="shared" si="0"/>
        <v>0</v>
      </c>
      <c r="T4" s="6">
        <f t="shared" si="0"/>
        <v>0</v>
      </c>
      <c r="U4" s="6">
        <f t="shared" si="0"/>
        <v>0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  <c r="Z4" s="6">
        <f t="shared" si="0"/>
        <v>0</v>
      </c>
      <c r="AA4" s="6">
        <f t="shared" si="0"/>
        <v>0</v>
      </c>
      <c r="AB4" s="6">
        <f t="shared" si="0"/>
        <v>0</v>
      </c>
      <c r="AC4" s="6">
        <f t="shared" si="0"/>
        <v>0</v>
      </c>
      <c r="AD4" s="6">
        <f t="shared" si="0"/>
        <v>0</v>
      </c>
      <c r="AE4" s="6">
        <f t="shared" si="0"/>
        <v>0</v>
      </c>
      <c r="AF4" s="6">
        <f t="shared" si="0"/>
        <v>0</v>
      </c>
      <c r="AG4" s="6">
        <f t="shared" si="0"/>
        <v>0</v>
      </c>
      <c r="AH4" s="6">
        <f t="shared" si="0"/>
        <v>0</v>
      </c>
      <c r="AI4" s="6">
        <f t="shared" si="0"/>
        <v>0</v>
      </c>
      <c r="AJ4" s="6">
        <f t="shared" si="0"/>
        <v>0</v>
      </c>
      <c r="AK4" s="6">
        <f t="shared" si="0"/>
        <v>0</v>
      </c>
      <c r="AL4" s="6">
        <f t="shared" si="0"/>
        <v>0</v>
      </c>
      <c r="AM4" s="6">
        <f t="shared" si="0"/>
        <v>0</v>
      </c>
    </row>
    <row r="5" spans="1:39" ht="15">
      <c r="A5" t="s">
        <v>4</v>
      </c>
      <c r="B5">
        <v>0</v>
      </c>
      <c r="C5" s="6">
        <f t="shared" si="1"/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  <c r="AF5" s="6">
        <f t="shared" si="0"/>
        <v>0</v>
      </c>
      <c r="AG5" s="6">
        <f t="shared" si="0"/>
        <v>0</v>
      </c>
      <c r="AH5" s="6">
        <f t="shared" si="0"/>
        <v>0</v>
      </c>
      <c r="AI5" s="6">
        <f t="shared" si="0"/>
        <v>0</v>
      </c>
      <c r="AJ5" s="6">
        <f t="shared" si="0"/>
        <v>0</v>
      </c>
      <c r="AK5" s="6">
        <f t="shared" si="0"/>
        <v>0</v>
      </c>
      <c r="AL5" s="6">
        <f t="shared" si="0"/>
        <v>0</v>
      </c>
      <c r="AM5" s="6">
        <f t="shared" si="0"/>
        <v>0</v>
      </c>
    </row>
    <row r="6" spans="1:39" ht="15">
      <c r="A6" t="s">
        <v>3</v>
      </c>
      <c r="B6">
        <v>0</v>
      </c>
      <c r="C6" s="6">
        <f t="shared" si="1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  <c r="AH6" s="6">
        <f t="shared" si="0"/>
        <v>0</v>
      </c>
      <c r="AI6" s="6">
        <f t="shared" si="0"/>
        <v>0</v>
      </c>
      <c r="AJ6" s="6">
        <f t="shared" si="0"/>
        <v>0</v>
      </c>
      <c r="AK6" s="6">
        <f t="shared" si="0"/>
        <v>0</v>
      </c>
      <c r="AL6" s="6">
        <f t="shared" si="0"/>
        <v>0</v>
      </c>
      <c r="AM6" s="6">
        <f t="shared" si="0"/>
        <v>0</v>
      </c>
    </row>
    <row r="7" spans="1:39" ht="15">
      <c r="A7" t="s">
        <v>2</v>
      </c>
      <c r="B7">
        <v>0</v>
      </c>
      <c r="C7" s="6">
        <f t="shared" si="1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0"/>
        <v>0</v>
      </c>
      <c r="AH7" s="6">
        <f t="shared" si="0"/>
        <v>0</v>
      </c>
      <c r="AI7" s="6">
        <f t="shared" si="0"/>
        <v>0</v>
      </c>
      <c r="AJ7" s="6">
        <f t="shared" si="0"/>
        <v>0</v>
      </c>
      <c r="AK7" s="6">
        <f t="shared" si="0"/>
        <v>0</v>
      </c>
      <c r="AL7" s="6">
        <f t="shared" si="0"/>
        <v>0</v>
      </c>
      <c r="AM7" s="6">
        <f t="shared" si="0"/>
        <v>0</v>
      </c>
    </row>
    <row r="8" spans="1:39" ht="15">
      <c r="A8" t="s">
        <v>1</v>
      </c>
      <c r="B8">
        <v>0</v>
      </c>
      <c r="C8" s="6">
        <f t="shared" si="1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0"/>
        <v>0</v>
      </c>
      <c r="AH8" s="6">
        <f t="shared" si="0"/>
        <v>0</v>
      </c>
      <c r="AI8" s="6">
        <f t="shared" si="0"/>
        <v>0</v>
      </c>
      <c r="AJ8" s="6">
        <f t="shared" si="0"/>
        <v>0</v>
      </c>
      <c r="AK8" s="6">
        <f t="shared" si="0"/>
        <v>0</v>
      </c>
      <c r="AL8" s="6">
        <f t="shared" si="0"/>
        <v>0</v>
      </c>
      <c r="AM8" s="6">
        <f t="shared" si="0"/>
        <v>0</v>
      </c>
    </row>
    <row r="9" spans="1:39" ht="15">
      <c r="A9" t="s">
        <v>13</v>
      </c>
      <c r="B9" s="5">
        <v>0</v>
      </c>
      <c r="C9" s="6">
        <f t="shared" si="1"/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ref="D9:AM16" si="2">U9</f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6">
        <f t="shared" si="2"/>
        <v>0</v>
      </c>
      <c r="AA9" s="6">
        <f t="shared" si="2"/>
        <v>0</v>
      </c>
      <c r="AB9" s="6">
        <f t="shared" si="2"/>
        <v>0</v>
      </c>
      <c r="AC9" s="6">
        <f t="shared" si="2"/>
        <v>0</v>
      </c>
      <c r="AD9" s="6">
        <f t="shared" si="2"/>
        <v>0</v>
      </c>
      <c r="AE9" s="6">
        <f t="shared" si="2"/>
        <v>0</v>
      </c>
      <c r="AF9" s="6">
        <f t="shared" si="2"/>
        <v>0</v>
      </c>
      <c r="AG9" s="6">
        <f t="shared" si="2"/>
        <v>0</v>
      </c>
      <c r="AH9" s="6">
        <f t="shared" si="2"/>
        <v>0</v>
      </c>
      <c r="AI9" s="6">
        <f t="shared" si="2"/>
        <v>0</v>
      </c>
      <c r="AJ9" s="6">
        <f t="shared" si="2"/>
        <v>0</v>
      </c>
      <c r="AK9" s="6">
        <f t="shared" si="2"/>
        <v>0</v>
      </c>
      <c r="AL9" s="6">
        <f t="shared" si="2"/>
        <v>0</v>
      </c>
      <c r="AM9" s="6">
        <f t="shared" si="2"/>
        <v>0</v>
      </c>
    </row>
    <row r="10" spans="1:39" ht="15">
      <c r="A10" t="s">
        <v>14</v>
      </c>
      <c r="B10" s="5">
        <v>0</v>
      </c>
      <c r="C10" s="6">
        <f t="shared" si="1"/>
        <v>0</v>
      </c>
      <c r="D10" s="6">
        <f t="shared" si="2"/>
        <v>0</v>
      </c>
      <c r="E10" s="6">
        <f t="shared" si="2"/>
        <v>0</v>
      </c>
      <c r="F10" s="6">
        <f t="shared" si="2"/>
        <v>0</v>
      </c>
      <c r="G10" s="6">
        <f t="shared" si="2"/>
        <v>0</v>
      </c>
      <c r="H10" s="6">
        <f t="shared" si="2"/>
        <v>0</v>
      </c>
      <c r="I10" s="6">
        <f t="shared" si="2"/>
        <v>0</v>
      </c>
      <c r="J10" s="6">
        <f t="shared" si="2"/>
        <v>0</v>
      </c>
      <c r="K10" s="6">
        <f t="shared" si="2"/>
        <v>0</v>
      </c>
      <c r="L10" s="6">
        <f t="shared" si="2"/>
        <v>0</v>
      </c>
      <c r="M10" s="6">
        <f t="shared" si="2"/>
        <v>0</v>
      </c>
      <c r="N10" s="6">
        <f t="shared" si="2"/>
        <v>0</v>
      </c>
      <c r="O10" s="6">
        <f t="shared" si="2"/>
        <v>0</v>
      </c>
      <c r="P10" s="6">
        <f t="shared" si="2"/>
        <v>0</v>
      </c>
      <c r="Q10" s="6">
        <f t="shared" si="2"/>
        <v>0</v>
      </c>
      <c r="R10" s="6">
        <f t="shared" si="2"/>
        <v>0</v>
      </c>
      <c r="S10" s="6">
        <f t="shared" si="2"/>
        <v>0</v>
      </c>
      <c r="T10" s="6">
        <f t="shared" si="2"/>
        <v>0</v>
      </c>
      <c r="U10" s="6">
        <f t="shared" si="2"/>
        <v>0</v>
      </c>
      <c r="V10" s="6">
        <f t="shared" si="2"/>
        <v>0</v>
      </c>
      <c r="W10" s="6">
        <f t="shared" si="2"/>
        <v>0</v>
      </c>
      <c r="X10" s="6">
        <f t="shared" si="2"/>
        <v>0</v>
      </c>
      <c r="Y10" s="6">
        <f t="shared" si="2"/>
        <v>0</v>
      </c>
      <c r="Z10" s="6">
        <f t="shared" si="2"/>
        <v>0</v>
      </c>
      <c r="AA10" s="6">
        <f t="shared" si="2"/>
        <v>0</v>
      </c>
      <c r="AB10" s="6">
        <f t="shared" si="2"/>
        <v>0</v>
      </c>
      <c r="AC10" s="6">
        <f t="shared" si="2"/>
        <v>0</v>
      </c>
      <c r="AD10" s="6">
        <f t="shared" si="2"/>
        <v>0</v>
      </c>
      <c r="AE10" s="6">
        <f t="shared" si="2"/>
        <v>0</v>
      </c>
      <c r="AF10" s="6">
        <f t="shared" si="2"/>
        <v>0</v>
      </c>
      <c r="AG10" s="6">
        <f t="shared" si="2"/>
        <v>0</v>
      </c>
      <c r="AH10" s="6">
        <f t="shared" si="2"/>
        <v>0</v>
      </c>
      <c r="AI10" s="6">
        <f t="shared" si="2"/>
        <v>0</v>
      </c>
      <c r="AJ10" s="6">
        <f t="shared" si="2"/>
        <v>0</v>
      </c>
      <c r="AK10" s="6">
        <f t="shared" si="2"/>
        <v>0</v>
      </c>
      <c r="AL10" s="6">
        <f t="shared" si="2"/>
        <v>0</v>
      </c>
      <c r="AM10" s="6">
        <f t="shared" si="2"/>
        <v>0</v>
      </c>
    </row>
    <row r="11" spans="1:39" ht="15">
      <c r="A11" t="s">
        <v>15</v>
      </c>
      <c r="B11" s="5">
        <f>'Thermal Fuels'!B6</f>
        <v>2.2070310295807932E-7</v>
      </c>
      <c r="C11" s="6">
        <f t="shared" si="1"/>
        <v>2.2070310295807932E-7</v>
      </c>
      <c r="D11" s="6">
        <f t="shared" si="2"/>
        <v>2.2070310295807932E-7</v>
      </c>
      <c r="E11" s="6">
        <f t="shared" si="2"/>
        <v>2.2070310295807932E-7</v>
      </c>
      <c r="F11" s="6">
        <f t="shared" si="2"/>
        <v>2.2070310295807932E-7</v>
      </c>
      <c r="G11" s="6">
        <f t="shared" si="2"/>
        <v>2.2070310295807932E-7</v>
      </c>
      <c r="H11" s="6">
        <f t="shared" si="2"/>
        <v>2.2070310295807932E-7</v>
      </c>
      <c r="I11" s="6">
        <f t="shared" si="2"/>
        <v>2.2070310295807932E-7</v>
      </c>
      <c r="J11" s="6">
        <f t="shared" si="2"/>
        <v>2.2070310295807932E-7</v>
      </c>
      <c r="K11" s="6">
        <f t="shared" si="2"/>
        <v>2.2070310295807932E-7</v>
      </c>
      <c r="L11" s="6">
        <f t="shared" si="2"/>
        <v>2.2070310295807932E-7</v>
      </c>
      <c r="M11" s="6">
        <f t="shared" si="2"/>
        <v>2.2070310295807932E-7</v>
      </c>
      <c r="N11" s="6">
        <f t="shared" si="2"/>
        <v>2.2070310295807932E-7</v>
      </c>
      <c r="O11" s="6">
        <f t="shared" si="2"/>
        <v>2.2070310295807932E-7</v>
      </c>
      <c r="P11" s="6">
        <f t="shared" si="2"/>
        <v>2.2070310295807932E-7</v>
      </c>
      <c r="Q11" s="6">
        <f t="shared" si="2"/>
        <v>2.2070310295807932E-7</v>
      </c>
      <c r="R11" s="6">
        <f t="shared" si="2"/>
        <v>2.2070310295807932E-7</v>
      </c>
      <c r="S11" s="6">
        <f t="shared" si="2"/>
        <v>2.2070310295807932E-7</v>
      </c>
      <c r="T11" s="6">
        <f t="shared" si="2"/>
        <v>2.2070310295807932E-7</v>
      </c>
      <c r="U11" s="6">
        <f t="shared" si="2"/>
        <v>2.2070310295807932E-7</v>
      </c>
      <c r="V11" s="6">
        <f t="shared" si="2"/>
        <v>2.2070310295807932E-7</v>
      </c>
      <c r="W11" s="6">
        <f t="shared" si="2"/>
        <v>2.2070310295807932E-7</v>
      </c>
      <c r="X11" s="6">
        <f t="shared" si="2"/>
        <v>2.2070310295807932E-7</v>
      </c>
      <c r="Y11" s="6">
        <f t="shared" si="2"/>
        <v>2.2070310295807932E-7</v>
      </c>
      <c r="Z11" s="6">
        <f t="shared" si="2"/>
        <v>2.2070310295807932E-7</v>
      </c>
      <c r="AA11" s="6">
        <f t="shared" si="2"/>
        <v>2.2070310295807932E-7</v>
      </c>
      <c r="AB11" s="6">
        <f t="shared" si="2"/>
        <v>2.2070310295807932E-7</v>
      </c>
      <c r="AC11" s="6">
        <f t="shared" si="2"/>
        <v>2.2070310295807932E-7</v>
      </c>
      <c r="AD11" s="6">
        <f t="shared" si="2"/>
        <v>2.2070310295807932E-7</v>
      </c>
      <c r="AE11" s="6">
        <f t="shared" si="2"/>
        <v>2.2070310295807932E-7</v>
      </c>
      <c r="AF11" s="6">
        <f t="shared" si="2"/>
        <v>2.2070310295807932E-7</v>
      </c>
      <c r="AG11" s="6">
        <f t="shared" si="2"/>
        <v>2.2070310295807932E-7</v>
      </c>
      <c r="AH11" s="6">
        <f t="shared" si="2"/>
        <v>2.2070310295807932E-7</v>
      </c>
      <c r="AI11" s="6">
        <f t="shared" si="2"/>
        <v>2.2070310295807932E-7</v>
      </c>
      <c r="AJ11" s="6">
        <f t="shared" si="2"/>
        <v>2.2070310295807932E-7</v>
      </c>
      <c r="AK11" s="6">
        <f t="shared" si="2"/>
        <v>2.2070310295807932E-7</v>
      </c>
      <c r="AL11" s="6">
        <f t="shared" si="2"/>
        <v>2.2070310295807932E-7</v>
      </c>
      <c r="AM11" s="6">
        <f t="shared" si="2"/>
        <v>2.2070310295807932E-7</v>
      </c>
    </row>
    <row r="12" spans="1:39" ht="15">
      <c r="A12" t="s">
        <v>5</v>
      </c>
      <c r="B12">
        <f>'Thermal Fuels'!$B$11</f>
        <v>1.0531063831390351E-5</v>
      </c>
      <c r="C12" s="6">
        <f t="shared" si="1"/>
        <v>1.0531063831390351E-5</v>
      </c>
      <c r="D12" s="6">
        <f t="shared" si="2"/>
        <v>1.0531063831390351E-5</v>
      </c>
      <c r="E12" s="6">
        <f t="shared" si="2"/>
        <v>1.0531063831390351E-5</v>
      </c>
      <c r="F12" s="6">
        <f t="shared" si="2"/>
        <v>1.0531063831390351E-5</v>
      </c>
      <c r="G12" s="6">
        <f t="shared" si="2"/>
        <v>1.0531063831390351E-5</v>
      </c>
      <c r="H12" s="6">
        <f t="shared" si="2"/>
        <v>1.0531063831390351E-5</v>
      </c>
      <c r="I12" s="6">
        <f t="shared" si="2"/>
        <v>1.0531063831390351E-5</v>
      </c>
      <c r="J12" s="6">
        <f t="shared" si="2"/>
        <v>1.0531063831390351E-5</v>
      </c>
      <c r="K12" s="6">
        <f t="shared" si="2"/>
        <v>1.0531063831390351E-5</v>
      </c>
      <c r="L12" s="6">
        <f t="shared" si="2"/>
        <v>1.0531063831390351E-5</v>
      </c>
      <c r="M12" s="6">
        <f t="shared" si="2"/>
        <v>1.0531063831390351E-5</v>
      </c>
      <c r="N12" s="6">
        <f t="shared" si="2"/>
        <v>1.0531063831390351E-5</v>
      </c>
      <c r="O12" s="6">
        <f t="shared" si="2"/>
        <v>1.0531063831390351E-5</v>
      </c>
      <c r="P12" s="6">
        <f t="shared" si="2"/>
        <v>1.0531063831390351E-5</v>
      </c>
      <c r="Q12" s="6">
        <f t="shared" si="2"/>
        <v>1.0531063831390351E-5</v>
      </c>
      <c r="R12" s="6">
        <f t="shared" si="2"/>
        <v>1.0531063831390351E-5</v>
      </c>
      <c r="S12" s="6">
        <f t="shared" si="2"/>
        <v>1.0531063831390351E-5</v>
      </c>
      <c r="T12" s="6">
        <f t="shared" si="2"/>
        <v>1.0531063831390351E-5</v>
      </c>
      <c r="U12" s="6">
        <f t="shared" si="2"/>
        <v>1.0531063831390351E-5</v>
      </c>
      <c r="V12" s="6">
        <f t="shared" si="2"/>
        <v>1.0531063831390351E-5</v>
      </c>
      <c r="W12" s="6">
        <f t="shared" si="2"/>
        <v>1.0531063831390351E-5</v>
      </c>
      <c r="X12" s="6">
        <f t="shared" si="2"/>
        <v>1.0531063831390351E-5</v>
      </c>
      <c r="Y12" s="6">
        <f t="shared" si="2"/>
        <v>1.0531063831390351E-5</v>
      </c>
      <c r="Z12" s="6">
        <f t="shared" si="2"/>
        <v>1.0531063831390351E-5</v>
      </c>
      <c r="AA12" s="6">
        <f t="shared" si="2"/>
        <v>1.0531063831390351E-5</v>
      </c>
      <c r="AB12" s="6">
        <f t="shared" si="2"/>
        <v>1.0531063831390351E-5</v>
      </c>
      <c r="AC12" s="6">
        <f t="shared" si="2"/>
        <v>1.0531063831390351E-5</v>
      </c>
      <c r="AD12" s="6">
        <f t="shared" si="2"/>
        <v>1.0531063831390351E-5</v>
      </c>
      <c r="AE12" s="6">
        <f t="shared" si="2"/>
        <v>1.0531063831390351E-5</v>
      </c>
      <c r="AF12" s="6">
        <f t="shared" si="2"/>
        <v>1.0531063831390351E-5</v>
      </c>
      <c r="AG12" s="6">
        <f t="shared" si="2"/>
        <v>1.0531063831390351E-5</v>
      </c>
      <c r="AH12" s="6">
        <f t="shared" si="2"/>
        <v>1.0531063831390351E-5</v>
      </c>
      <c r="AI12" s="6">
        <f t="shared" si="2"/>
        <v>1.0531063831390351E-5</v>
      </c>
      <c r="AJ12" s="6">
        <f t="shared" si="2"/>
        <v>1.0531063831390351E-5</v>
      </c>
      <c r="AK12" s="6">
        <f t="shared" si="2"/>
        <v>1.0531063831390351E-5</v>
      </c>
      <c r="AL12" s="6">
        <f t="shared" si="2"/>
        <v>1.0531063831390351E-5</v>
      </c>
      <c r="AM12" s="6">
        <f t="shared" si="2"/>
        <v>1.0531063831390351E-5</v>
      </c>
    </row>
    <row r="13" spans="1:39" ht="15">
      <c r="A13" t="s">
        <v>6</v>
      </c>
      <c r="B13">
        <f>'Thermal Fuels'!$B$16</f>
        <v>9.3225166665638768E-6</v>
      </c>
      <c r="C13" s="6">
        <f t="shared" si="1"/>
        <v>9.3225166665638768E-6</v>
      </c>
      <c r="D13" s="6">
        <f t="shared" si="2"/>
        <v>9.3225166665638768E-6</v>
      </c>
      <c r="E13" s="6">
        <f t="shared" si="2"/>
        <v>9.3225166665638768E-6</v>
      </c>
      <c r="F13" s="6">
        <f t="shared" si="2"/>
        <v>9.3225166665638768E-6</v>
      </c>
      <c r="G13" s="6">
        <f t="shared" si="2"/>
        <v>9.3225166665638768E-6</v>
      </c>
      <c r="H13" s="6">
        <f t="shared" si="2"/>
        <v>9.3225166665638768E-6</v>
      </c>
      <c r="I13" s="6">
        <f t="shared" si="2"/>
        <v>9.3225166665638768E-6</v>
      </c>
      <c r="J13" s="6">
        <f t="shared" si="2"/>
        <v>9.3225166665638768E-6</v>
      </c>
      <c r="K13" s="6">
        <f t="shared" si="2"/>
        <v>9.3225166665638768E-6</v>
      </c>
      <c r="L13" s="6">
        <f t="shared" si="2"/>
        <v>9.3225166665638768E-6</v>
      </c>
      <c r="M13" s="6">
        <f t="shared" si="2"/>
        <v>9.3225166665638768E-6</v>
      </c>
      <c r="N13" s="6">
        <f t="shared" si="2"/>
        <v>9.3225166665638768E-6</v>
      </c>
      <c r="O13" s="6">
        <f t="shared" si="2"/>
        <v>9.3225166665638768E-6</v>
      </c>
      <c r="P13" s="6">
        <f t="shared" si="2"/>
        <v>9.3225166665638768E-6</v>
      </c>
      <c r="Q13" s="6">
        <f t="shared" si="2"/>
        <v>9.3225166665638768E-6</v>
      </c>
      <c r="R13" s="6">
        <f t="shared" si="2"/>
        <v>9.3225166665638768E-6</v>
      </c>
      <c r="S13" s="6">
        <f t="shared" si="2"/>
        <v>9.3225166665638768E-6</v>
      </c>
      <c r="T13" s="6">
        <f t="shared" si="2"/>
        <v>9.3225166665638768E-6</v>
      </c>
      <c r="U13" s="6">
        <f t="shared" si="2"/>
        <v>9.3225166665638768E-6</v>
      </c>
      <c r="V13" s="6">
        <f t="shared" si="2"/>
        <v>9.3225166665638768E-6</v>
      </c>
      <c r="W13" s="6">
        <f t="shared" si="2"/>
        <v>9.3225166665638768E-6</v>
      </c>
      <c r="X13" s="6">
        <f t="shared" si="2"/>
        <v>9.3225166665638768E-6</v>
      </c>
      <c r="Y13" s="6">
        <f t="shared" si="2"/>
        <v>9.3225166665638768E-6</v>
      </c>
      <c r="Z13" s="6">
        <f t="shared" si="2"/>
        <v>9.3225166665638768E-6</v>
      </c>
      <c r="AA13" s="6">
        <f t="shared" si="2"/>
        <v>9.3225166665638768E-6</v>
      </c>
      <c r="AB13" s="6">
        <f t="shared" si="2"/>
        <v>9.3225166665638768E-6</v>
      </c>
      <c r="AC13" s="6">
        <f t="shared" si="2"/>
        <v>9.3225166665638768E-6</v>
      </c>
      <c r="AD13" s="6">
        <f t="shared" si="2"/>
        <v>9.3225166665638768E-6</v>
      </c>
      <c r="AE13" s="6">
        <f t="shared" si="2"/>
        <v>9.3225166665638768E-6</v>
      </c>
      <c r="AF13" s="6">
        <f t="shared" si="2"/>
        <v>9.3225166665638768E-6</v>
      </c>
      <c r="AG13" s="6">
        <f t="shared" si="2"/>
        <v>9.3225166665638768E-6</v>
      </c>
      <c r="AH13" s="6">
        <f t="shared" si="2"/>
        <v>9.3225166665638768E-6</v>
      </c>
      <c r="AI13" s="6">
        <f t="shared" si="2"/>
        <v>9.3225166665638768E-6</v>
      </c>
      <c r="AJ13" s="6">
        <f t="shared" si="2"/>
        <v>9.3225166665638768E-6</v>
      </c>
      <c r="AK13" s="6">
        <f t="shared" si="2"/>
        <v>9.3225166665638768E-6</v>
      </c>
      <c r="AL13" s="6">
        <f t="shared" si="2"/>
        <v>9.3225166665638768E-6</v>
      </c>
      <c r="AM13" s="6">
        <f t="shared" si="2"/>
        <v>9.3225166665638768E-6</v>
      </c>
    </row>
    <row r="14" spans="1:39" ht="15">
      <c r="A14" t="s">
        <v>16</v>
      </c>
      <c r="B14" s="5">
        <v>0</v>
      </c>
      <c r="C14" s="6">
        <f t="shared" si="1"/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6">
        <f t="shared" si="2"/>
        <v>0</v>
      </c>
      <c r="R14" s="6">
        <f t="shared" si="2"/>
        <v>0</v>
      </c>
      <c r="S14" s="6">
        <f t="shared" si="2"/>
        <v>0</v>
      </c>
      <c r="T14" s="6">
        <f t="shared" si="2"/>
        <v>0</v>
      </c>
      <c r="U14" s="6">
        <f t="shared" si="2"/>
        <v>0</v>
      </c>
      <c r="V14" s="6">
        <f t="shared" si="2"/>
        <v>0</v>
      </c>
      <c r="W14" s="6">
        <f t="shared" si="2"/>
        <v>0</v>
      </c>
      <c r="X14" s="6">
        <f t="shared" si="2"/>
        <v>0</v>
      </c>
      <c r="Y14" s="6">
        <f t="shared" si="2"/>
        <v>0</v>
      </c>
      <c r="Z14" s="6">
        <f t="shared" si="2"/>
        <v>0</v>
      </c>
      <c r="AA14" s="6">
        <f t="shared" si="2"/>
        <v>0</v>
      </c>
      <c r="AB14" s="6">
        <f t="shared" si="2"/>
        <v>0</v>
      </c>
      <c r="AC14" s="6">
        <f t="shared" si="2"/>
        <v>0</v>
      </c>
      <c r="AD14" s="6">
        <f t="shared" si="2"/>
        <v>0</v>
      </c>
      <c r="AE14" s="6">
        <f t="shared" si="2"/>
        <v>0</v>
      </c>
      <c r="AF14" s="6">
        <f t="shared" si="2"/>
        <v>0</v>
      </c>
      <c r="AG14" s="6">
        <f t="shared" si="2"/>
        <v>0</v>
      </c>
      <c r="AH14" s="6">
        <f t="shared" si="2"/>
        <v>0</v>
      </c>
      <c r="AI14" s="6">
        <f t="shared" si="2"/>
        <v>0</v>
      </c>
      <c r="AJ14" s="6">
        <f t="shared" si="2"/>
        <v>0</v>
      </c>
      <c r="AK14" s="6">
        <f t="shared" si="2"/>
        <v>0</v>
      </c>
      <c r="AL14" s="6">
        <f t="shared" si="2"/>
        <v>0</v>
      </c>
      <c r="AM14" s="6">
        <f t="shared" si="2"/>
        <v>0</v>
      </c>
    </row>
    <row r="15" spans="1:39" ht="15">
      <c r="A15" t="s">
        <v>22</v>
      </c>
      <c r="B15">
        <v>0</v>
      </c>
      <c r="C15" s="6">
        <f t="shared" si="1"/>
        <v>0</v>
      </c>
      <c r="D15" s="6">
        <f t="shared" si="2"/>
        <v>0</v>
      </c>
      <c r="E15" s="6">
        <f t="shared" si="2"/>
        <v>0</v>
      </c>
      <c r="F15" s="6">
        <f t="shared" si="2"/>
        <v>0</v>
      </c>
      <c r="G15" s="6">
        <f t="shared" si="2"/>
        <v>0</v>
      </c>
      <c r="H15" s="6">
        <f t="shared" si="2"/>
        <v>0</v>
      </c>
      <c r="I15" s="6">
        <f t="shared" si="2"/>
        <v>0</v>
      </c>
      <c r="J15" s="6">
        <f t="shared" si="2"/>
        <v>0</v>
      </c>
      <c r="K15" s="6">
        <f t="shared" si="2"/>
        <v>0</v>
      </c>
      <c r="L15" s="6">
        <f t="shared" si="2"/>
        <v>0</v>
      </c>
      <c r="M15" s="6">
        <f t="shared" si="2"/>
        <v>0</v>
      </c>
      <c r="N15" s="6">
        <f t="shared" si="2"/>
        <v>0</v>
      </c>
      <c r="O15" s="6">
        <f t="shared" si="2"/>
        <v>0</v>
      </c>
      <c r="P15" s="6">
        <f t="shared" si="2"/>
        <v>0</v>
      </c>
      <c r="Q15" s="6">
        <f t="shared" si="2"/>
        <v>0</v>
      </c>
      <c r="R15" s="6">
        <f t="shared" si="2"/>
        <v>0</v>
      </c>
      <c r="S15" s="6">
        <f t="shared" si="2"/>
        <v>0</v>
      </c>
      <c r="T15" s="6">
        <f t="shared" si="2"/>
        <v>0</v>
      </c>
      <c r="U15" s="6">
        <f t="shared" si="2"/>
        <v>0</v>
      </c>
      <c r="V15" s="6">
        <f t="shared" si="2"/>
        <v>0</v>
      </c>
      <c r="W15" s="6">
        <f t="shared" si="2"/>
        <v>0</v>
      </c>
      <c r="X15" s="6">
        <f t="shared" si="2"/>
        <v>0</v>
      </c>
      <c r="Y15" s="6">
        <f t="shared" si="2"/>
        <v>0</v>
      </c>
      <c r="Z15" s="6">
        <f t="shared" si="2"/>
        <v>0</v>
      </c>
      <c r="AA15" s="6">
        <f t="shared" si="2"/>
        <v>0</v>
      </c>
      <c r="AB15" s="6">
        <f t="shared" si="2"/>
        <v>0</v>
      </c>
      <c r="AC15" s="6">
        <f t="shared" si="2"/>
        <v>0</v>
      </c>
      <c r="AD15" s="6">
        <f t="shared" si="2"/>
        <v>0</v>
      </c>
      <c r="AE15" s="6">
        <f t="shared" si="2"/>
        <v>0</v>
      </c>
      <c r="AF15" s="6">
        <f t="shared" si="2"/>
        <v>0</v>
      </c>
      <c r="AG15" s="6">
        <f t="shared" si="2"/>
        <v>0</v>
      </c>
      <c r="AH15" s="6">
        <f t="shared" si="2"/>
        <v>0</v>
      </c>
      <c r="AI15" s="6">
        <f t="shared" si="2"/>
        <v>0</v>
      </c>
      <c r="AJ15" s="6">
        <f t="shared" si="2"/>
        <v>0</v>
      </c>
      <c r="AK15" s="6">
        <f t="shared" si="2"/>
        <v>0</v>
      </c>
      <c r="AL15" s="6">
        <f t="shared" si="2"/>
        <v>0</v>
      </c>
      <c r="AM15" s="6">
        <f t="shared" si="2"/>
        <v>0</v>
      </c>
    </row>
    <row r="16" spans="1:39">
      <c r="A16" t="s">
        <v>28</v>
      </c>
      <c r="B16" s="6">
        <v>0</v>
      </c>
      <c r="C16" s="6">
        <f t="shared" si="1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6">
        <f t="shared" si="2"/>
        <v>0</v>
      </c>
      <c r="O16" s="6">
        <f t="shared" si="2"/>
        <v>0</v>
      </c>
      <c r="P16" s="6">
        <f t="shared" si="2"/>
        <v>0</v>
      </c>
      <c r="Q16" s="6">
        <f t="shared" si="2"/>
        <v>0</v>
      </c>
      <c r="R16" s="6">
        <f t="shared" si="2"/>
        <v>0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6">
        <f t="shared" ref="Y16:AM16" si="3">X16</f>
        <v>0</v>
      </c>
      <c r="Z16" s="6">
        <f t="shared" si="3"/>
        <v>0</v>
      </c>
      <c r="AA16" s="6">
        <f t="shared" si="3"/>
        <v>0</v>
      </c>
      <c r="AB16" s="6">
        <f t="shared" si="3"/>
        <v>0</v>
      </c>
      <c r="AC16" s="6">
        <f t="shared" si="3"/>
        <v>0</v>
      </c>
      <c r="AD16" s="6">
        <f t="shared" si="3"/>
        <v>0</v>
      </c>
      <c r="AE16" s="6">
        <f t="shared" si="3"/>
        <v>0</v>
      </c>
      <c r="AF16" s="6">
        <f t="shared" si="3"/>
        <v>0</v>
      </c>
      <c r="AG16" s="6">
        <f t="shared" si="3"/>
        <v>0</v>
      </c>
      <c r="AH16" s="6">
        <f t="shared" si="3"/>
        <v>0</v>
      </c>
      <c r="AI16" s="6">
        <f t="shared" si="3"/>
        <v>0</v>
      </c>
      <c r="AJ16" s="6">
        <f t="shared" si="3"/>
        <v>0</v>
      </c>
      <c r="AK16" s="6">
        <f t="shared" si="3"/>
        <v>0</v>
      </c>
      <c r="AL16" s="6">
        <f t="shared" si="3"/>
        <v>0</v>
      </c>
      <c r="AM16" s="6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/>
  </sheetViews>
  <sheetFormatPr defaultRowHeight="14.5"/>
  <cols>
    <col min="1" max="1" width="31" customWidth="1"/>
  </cols>
  <sheetData>
    <row r="1" spans="1:39" ht="15">
      <c r="A1" t="s">
        <v>9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>
        <v>2050</v>
      </c>
    </row>
    <row r="2" spans="1:39" ht="15">
      <c r="A2" t="s">
        <v>26</v>
      </c>
      <c r="B2" s="7">
        <v>0</v>
      </c>
      <c r="C2" s="7">
        <f>B2</f>
        <v>0</v>
      </c>
      <c r="D2" s="7">
        <f t="shared" ref="D2:AM9" si="0">C2</f>
        <v>0</v>
      </c>
      <c r="E2" s="7">
        <f t="shared" si="0"/>
        <v>0</v>
      </c>
      <c r="F2" s="7">
        <f t="shared" si="0"/>
        <v>0</v>
      </c>
      <c r="G2" s="7">
        <f t="shared" si="0"/>
        <v>0</v>
      </c>
      <c r="H2" s="7">
        <f t="shared" si="0"/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  <c r="AK2" s="7">
        <f t="shared" si="0"/>
        <v>0</v>
      </c>
      <c r="AL2" s="7">
        <f t="shared" si="0"/>
        <v>0</v>
      </c>
      <c r="AM2" s="7">
        <f t="shared" si="0"/>
        <v>0</v>
      </c>
    </row>
    <row r="3" spans="1:39" ht="15">
      <c r="A3" t="s">
        <v>30</v>
      </c>
      <c r="B3">
        <v>0</v>
      </c>
      <c r="C3" s="7">
        <f t="shared" ref="C3:R12" si="1">B3</f>
        <v>0</v>
      </c>
      <c r="D3" s="7">
        <f t="shared" si="1"/>
        <v>0</v>
      </c>
      <c r="E3" s="7">
        <f t="shared" si="1"/>
        <v>0</v>
      </c>
      <c r="F3" s="7">
        <f t="shared" si="1"/>
        <v>0</v>
      </c>
      <c r="G3" s="7">
        <f t="shared" si="1"/>
        <v>0</v>
      </c>
      <c r="H3" s="7">
        <f t="shared" si="1"/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si="1"/>
        <v>0</v>
      </c>
      <c r="M3" s="7">
        <f t="shared" si="1"/>
        <v>0</v>
      </c>
      <c r="N3" s="7">
        <f t="shared" si="1"/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  <c r="S3" s="7">
        <f t="shared" si="0"/>
        <v>0</v>
      </c>
      <c r="T3" s="7">
        <f t="shared" si="0"/>
        <v>0</v>
      </c>
      <c r="U3" s="7">
        <f t="shared" si="0"/>
        <v>0</v>
      </c>
      <c r="V3" s="7">
        <f t="shared" si="0"/>
        <v>0</v>
      </c>
      <c r="W3" s="7">
        <f t="shared" si="0"/>
        <v>0</v>
      </c>
      <c r="X3" s="7">
        <f t="shared" si="0"/>
        <v>0</v>
      </c>
      <c r="Y3" s="7">
        <f t="shared" si="0"/>
        <v>0</v>
      </c>
      <c r="Z3" s="7">
        <f t="shared" si="0"/>
        <v>0</v>
      </c>
      <c r="AA3" s="7">
        <f t="shared" si="0"/>
        <v>0</v>
      </c>
      <c r="AB3" s="7">
        <f t="shared" si="0"/>
        <v>0</v>
      </c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  <c r="AK3" s="7">
        <f t="shared" si="0"/>
        <v>0</v>
      </c>
      <c r="AL3" s="7">
        <f t="shared" si="0"/>
        <v>0</v>
      </c>
      <c r="AM3" s="7">
        <f t="shared" si="0"/>
        <v>0</v>
      </c>
    </row>
    <row r="4" spans="1:39" ht="15">
      <c r="A4" t="s">
        <v>17</v>
      </c>
      <c r="B4" s="7">
        <v>0</v>
      </c>
      <c r="C4" s="7">
        <f t="shared" si="1"/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7">
        <f t="shared" si="0"/>
        <v>0</v>
      </c>
      <c r="P4" s="7">
        <f t="shared" si="0"/>
        <v>0</v>
      </c>
      <c r="Q4" s="7">
        <f t="shared" si="0"/>
        <v>0</v>
      </c>
      <c r="R4" s="7">
        <f t="shared" si="0"/>
        <v>0</v>
      </c>
      <c r="S4" s="7">
        <f t="shared" si="0"/>
        <v>0</v>
      </c>
      <c r="T4" s="7">
        <f t="shared" si="0"/>
        <v>0</v>
      </c>
      <c r="U4" s="7">
        <f t="shared" si="0"/>
        <v>0</v>
      </c>
      <c r="V4" s="7">
        <f t="shared" si="0"/>
        <v>0</v>
      </c>
      <c r="W4" s="7">
        <f t="shared" si="0"/>
        <v>0</v>
      </c>
      <c r="X4" s="7">
        <f t="shared" si="0"/>
        <v>0</v>
      </c>
      <c r="Y4" s="7">
        <f t="shared" si="0"/>
        <v>0</v>
      </c>
      <c r="Z4" s="7">
        <f t="shared" si="0"/>
        <v>0</v>
      </c>
      <c r="AA4" s="7">
        <f t="shared" si="0"/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  <c r="AK4" s="7">
        <f t="shared" si="0"/>
        <v>0</v>
      </c>
      <c r="AL4" s="7">
        <f t="shared" si="0"/>
        <v>0</v>
      </c>
      <c r="AM4" s="7">
        <f t="shared" si="0"/>
        <v>0</v>
      </c>
    </row>
    <row r="5" spans="1:39" ht="15">
      <c r="A5" t="s">
        <v>18</v>
      </c>
      <c r="B5" s="7">
        <v>0</v>
      </c>
      <c r="C5" s="7">
        <f t="shared" si="1"/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7">
        <f t="shared" si="0"/>
        <v>0</v>
      </c>
      <c r="R5" s="7">
        <f t="shared" si="0"/>
        <v>0</v>
      </c>
      <c r="S5" s="7">
        <f t="shared" si="0"/>
        <v>0</v>
      </c>
      <c r="T5" s="7">
        <f t="shared" si="0"/>
        <v>0</v>
      </c>
      <c r="U5" s="7">
        <f t="shared" si="0"/>
        <v>0</v>
      </c>
      <c r="V5" s="7">
        <f t="shared" si="0"/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  <c r="AK5" s="7">
        <f t="shared" si="0"/>
        <v>0</v>
      </c>
      <c r="AL5" s="7">
        <f t="shared" si="0"/>
        <v>0</v>
      </c>
      <c r="AM5" s="7">
        <f t="shared" si="0"/>
        <v>0</v>
      </c>
    </row>
    <row r="6" spans="1:39" ht="15">
      <c r="A6" t="s">
        <v>19</v>
      </c>
      <c r="B6" s="7">
        <v>0</v>
      </c>
      <c r="C6" s="7">
        <f t="shared" si="1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  <c r="AK6" s="7">
        <f t="shared" si="0"/>
        <v>0</v>
      </c>
      <c r="AL6" s="7">
        <f t="shared" si="0"/>
        <v>0</v>
      </c>
      <c r="AM6" s="7">
        <f t="shared" si="0"/>
        <v>0</v>
      </c>
    </row>
    <row r="7" spans="1:39" ht="15">
      <c r="A7" t="s">
        <v>23</v>
      </c>
      <c r="B7" s="7">
        <f>Electricity!$B$10*1000</f>
        <v>53.76</v>
      </c>
      <c r="C7" s="7">
        <f t="shared" si="1"/>
        <v>53.76</v>
      </c>
      <c r="D7" s="7">
        <f t="shared" si="0"/>
        <v>53.76</v>
      </c>
      <c r="E7" s="7">
        <f t="shared" si="0"/>
        <v>53.76</v>
      </c>
      <c r="F7" s="7">
        <f t="shared" si="0"/>
        <v>53.76</v>
      </c>
      <c r="G7" s="7">
        <f t="shared" si="0"/>
        <v>53.76</v>
      </c>
      <c r="H7" s="7">
        <f t="shared" si="0"/>
        <v>53.76</v>
      </c>
      <c r="I7" s="7">
        <f t="shared" si="0"/>
        <v>53.76</v>
      </c>
      <c r="J7" s="7">
        <f t="shared" si="0"/>
        <v>53.76</v>
      </c>
      <c r="K7" s="7">
        <f t="shared" si="0"/>
        <v>53.76</v>
      </c>
      <c r="L7" s="7">
        <f t="shared" si="0"/>
        <v>53.76</v>
      </c>
      <c r="M7" s="7">
        <f t="shared" si="0"/>
        <v>53.76</v>
      </c>
      <c r="N7" s="7">
        <f t="shared" si="0"/>
        <v>53.76</v>
      </c>
      <c r="O7" s="7">
        <f t="shared" si="0"/>
        <v>53.76</v>
      </c>
      <c r="P7" s="7">
        <f t="shared" si="0"/>
        <v>53.76</v>
      </c>
      <c r="Q7" s="7">
        <f t="shared" si="0"/>
        <v>53.76</v>
      </c>
      <c r="R7" s="7">
        <f t="shared" si="0"/>
        <v>53.76</v>
      </c>
      <c r="S7" s="7">
        <f t="shared" si="0"/>
        <v>53.76</v>
      </c>
      <c r="T7" s="7">
        <f t="shared" si="0"/>
        <v>53.76</v>
      </c>
      <c r="U7" s="7">
        <f t="shared" si="0"/>
        <v>53.76</v>
      </c>
      <c r="V7" s="7">
        <f t="shared" si="0"/>
        <v>53.76</v>
      </c>
      <c r="W7" s="7">
        <f t="shared" si="0"/>
        <v>53.76</v>
      </c>
      <c r="X7" s="7">
        <f t="shared" si="0"/>
        <v>53.76</v>
      </c>
      <c r="Y7" s="7">
        <f t="shared" si="0"/>
        <v>53.76</v>
      </c>
      <c r="Z7" s="7">
        <f t="shared" si="0"/>
        <v>53.76</v>
      </c>
      <c r="AA7" s="7">
        <f t="shared" si="0"/>
        <v>53.76</v>
      </c>
      <c r="AB7" s="7">
        <f t="shared" si="0"/>
        <v>53.76</v>
      </c>
      <c r="AC7" s="7">
        <f t="shared" si="0"/>
        <v>53.76</v>
      </c>
      <c r="AD7" s="7">
        <f t="shared" si="0"/>
        <v>53.76</v>
      </c>
      <c r="AE7" s="7">
        <f t="shared" si="0"/>
        <v>53.76</v>
      </c>
      <c r="AF7" s="7">
        <f t="shared" si="0"/>
        <v>53.76</v>
      </c>
      <c r="AG7" s="7">
        <f t="shared" si="0"/>
        <v>53.76</v>
      </c>
      <c r="AH7" s="7">
        <f t="shared" si="0"/>
        <v>53.76</v>
      </c>
      <c r="AI7" s="7">
        <f t="shared" si="0"/>
        <v>53.76</v>
      </c>
      <c r="AJ7" s="7">
        <f t="shared" si="0"/>
        <v>53.76</v>
      </c>
      <c r="AK7" s="7">
        <f t="shared" si="0"/>
        <v>53.76</v>
      </c>
      <c r="AL7" s="7">
        <f t="shared" si="0"/>
        <v>53.76</v>
      </c>
      <c r="AM7" s="7">
        <f t="shared" si="0"/>
        <v>53.76</v>
      </c>
    </row>
    <row r="8" spans="1:39" ht="15">
      <c r="A8" t="s">
        <v>24</v>
      </c>
      <c r="B8" s="7">
        <f>'Thermal Fuels'!C20</f>
        <v>0</v>
      </c>
      <c r="C8" s="7">
        <f t="shared" si="1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  <c r="T8" s="7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  <c r="AK8" s="7">
        <f t="shared" si="0"/>
        <v>0</v>
      </c>
      <c r="AL8" s="7">
        <f t="shared" si="0"/>
        <v>0</v>
      </c>
      <c r="AM8" s="7">
        <f t="shared" si="0"/>
        <v>0</v>
      </c>
    </row>
    <row r="9" spans="1:39" ht="15">
      <c r="A9" t="s">
        <v>29</v>
      </c>
      <c r="B9" s="7">
        <f>Electricity!B20*1000</f>
        <v>14.392712550607298</v>
      </c>
      <c r="C9" s="7">
        <f t="shared" si="1"/>
        <v>14.392712550607298</v>
      </c>
      <c r="D9" s="7">
        <f t="shared" si="0"/>
        <v>14.392712550607298</v>
      </c>
      <c r="E9" s="7">
        <f t="shared" si="0"/>
        <v>14.392712550607298</v>
      </c>
      <c r="F9" s="7">
        <f t="shared" si="0"/>
        <v>14.392712550607298</v>
      </c>
      <c r="G9" s="7">
        <f t="shared" si="0"/>
        <v>14.392712550607298</v>
      </c>
      <c r="H9" s="7">
        <f t="shared" si="0"/>
        <v>14.392712550607298</v>
      </c>
      <c r="I9" s="7">
        <f t="shared" si="0"/>
        <v>14.392712550607298</v>
      </c>
      <c r="J9" s="7">
        <f t="shared" si="0"/>
        <v>14.392712550607298</v>
      </c>
      <c r="K9" s="7">
        <f t="shared" si="0"/>
        <v>14.392712550607298</v>
      </c>
      <c r="L9" s="7">
        <f t="shared" si="0"/>
        <v>14.392712550607298</v>
      </c>
      <c r="M9" s="7">
        <f t="shared" si="0"/>
        <v>14.392712550607298</v>
      </c>
      <c r="N9" s="7">
        <f t="shared" si="0"/>
        <v>14.392712550607298</v>
      </c>
      <c r="O9" s="7">
        <f t="shared" si="0"/>
        <v>14.392712550607298</v>
      </c>
      <c r="P9" s="7">
        <f t="shared" si="0"/>
        <v>14.392712550607298</v>
      </c>
      <c r="Q9" s="7">
        <f t="shared" si="0"/>
        <v>14.392712550607298</v>
      </c>
      <c r="R9" s="7">
        <f t="shared" si="0"/>
        <v>14.392712550607298</v>
      </c>
      <c r="S9" s="7">
        <f t="shared" si="0"/>
        <v>14.392712550607298</v>
      </c>
      <c r="T9" s="7">
        <f t="shared" si="0"/>
        <v>14.392712550607298</v>
      </c>
      <c r="U9" s="7">
        <f t="shared" si="0"/>
        <v>14.392712550607298</v>
      </c>
      <c r="V9" s="7">
        <f t="shared" ref="D9:AM12" si="2">U9</f>
        <v>14.392712550607298</v>
      </c>
      <c r="W9" s="7">
        <f t="shared" si="2"/>
        <v>14.392712550607298</v>
      </c>
      <c r="X9" s="7">
        <f t="shared" si="2"/>
        <v>14.392712550607298</v>
      </c>
      <c r="Y9" s="7">
        <f t="shared" si="2"/>
        <v>14.392712550607298</v>
      </c>
      <c r="Z9" s="7">
        <f t="shared" si="2"/>
        <v>14.392712550607298</v>
      </c>
      <c r="AA9" s="7">
        <f t="shared" si="2"/>
        <v>14.392712550607298</v>
      </c>
      <c r="AB9" s="7">
        <f t="shared" si="2"/>
        <v>14.392712550607298</v>
      </c>
      <c r="AC9" s="7">
        <f t="shared" si="2"/>
        <v>14.392712550607298</v>
      </c>
      <c r="AD9" s="7">
        <f t="shared" si="2"/>
        <v>14.392712550607298</v>
      </c>
      <c r="AE9" s="7">
        <f t="shared" si="2"/>
        <v>14.392712550607298</v>
      </c>
      <c r="AF9" s="7">
        <f t="shared" si="2"/>
        <v>14.392712550607298</v>
      </c>
      <c r="AG9" s="7">
        <f t="shared" si="2"/>
        <v>14.392712550607298</v>
      </c>
      <c r="AH9" s="7">
        <f t="shared" si="2"/>
        <v>14.392712550607298</v>
      </c>
      <c r="AI9" s="7">
        <f t="shared" si="2"/>
        <v>14.392712550607298</v>
      </c>
      <c r="AJ9" s="7">
        <f t="shared" si="2"/>
        <v>14.392712550607298</v>
      </c>
      <c r="AK9" s="7">
        <f t="shared" si="2"/>
        <v>14.392712550607298</v>
      </c>
      <c r="AL9" s="7">
        <f t="shared" si="2"/>
        <v>14.392712550607298</v>
      </c>
      <c r="AM9" s="7">
        <f t="shared" si="2"/>
        <v>14.392712550607298</v>
      </c>
    </row>
    <row r="10" spans="1:39" ht="15">
      <c r="A10" t="s">
        <v>32</v>
      </c>
      <c r="B10">
        <f>Electricity!B15*1000</f>
        <v>90.265576000604611</v>
      </c>
      <c r="C10" s="7">
        <f>B10</f>
        <v>90.265576000604611</v>
      </c>
      <c r="D10" s="7">
        <f>C10</f>
        <v>90.265576000604611</v>
      </c>
      <c r="E10" s="7">
        <f>D10</f>
        <v>90.265576000604611</v>
      </c>
      <c r="F10" s="7">
        <f>E10</f>
        <v>90.265576000604611</v>
      </c>
      <c r="G10" s="7">
        <f>F10</f>
        <v>90.265576000604611</v>
      </c>
      <c r="H10" s="7">
        <f>G10</f>
        <v>90.265576000604611</v>
      </c>
      <c r="I10" s="7">
        <f>H10</f>
        <v>90.265576000604611</v>
      </c>
      <c r="J10" s="7">
        <f>I10</f>
        <v>90.265576000604611</v>
      </c>
      <c r="K10" s="7">
        <f>J10</f>
        <v>90.265576000604611</v>
      </c>
      <c r="L10" s="7">
        <f>K10</f>
        <v>90.265576000604611</v>
      </c>
      <c r="M10" s="7">
        <f>L10</f>
        <v>90.265576000604611</v>
      </c>
      <c r="N10" s="7">
        <f>M10</f>
        <v>90.265576000604611</v>
      </c>
      <c r="O10" s="7">
        <f>N10</f>
        <v>90.265576000604611</v>
      </c>
      <c r="P10" s="7">
        <f>O10</f>
        <v>90.265576000604611</v>
      </c>
      <c r="Q10" s="7">
        <f>P10</f>
        <v>90.265576000604611</v>
      </c>
      <c r="R10" s="7">
        <f>Q10</f>
        <v>90.265576000604611</v>
      </c>
      <c r="S10" s="7">
        <f>R10</f>
        <v>90.265576000604611</v>
      </c>
      <c r="T10" s="7">
        <f>S10</f>
        <v>90.265576000604611</v>
      </c>
      <c r="U10" s="7">
        <f>T10</f>
        <v>90.265576000604611</v>
      </c>
      <c r="V10" s="7">
        <f>U10</f>
        <v>90.265576000604611</v>
      </c>
      <c r="W10" s="7">
        <f>V10</f>
        <v>90.265576000604611</v>
      </c>
      <c r="X10" s="7">
        <f>W10</f>
        <v>90.265576000604611</v>
      </c>
      <c r="Y10" s="7">
        <f>X10</f>
        <v>90.265576000604611</v>
      </c>
      <c r="Z10" s="7">
        <f>Y10</f>
        <v>90.265576000604611</v>
      </c>
      <c r="AA10" s="7">
        <f>Z10</f>
        <v>90.265576000604611</v>
      </c>
      <c r="AB10" s="7">
        <f>AA10</f>
        <v>90.265576000604611</v>
      </c>
      <c r="AC10" s="7">
        <f>AB10</f>
        <v>90.265576000604611</v>
      </c>
      <c r="AD10" s="7">
        <f>AC10</f>
        <v>90.265576000604611</v>
      </c>
      <c r="AE10" s="7">
        <f>AD10</f>
        <v>90.265576000604611</v>
      </c>
      <c r="AF10" s="7">
        <f>AE10</f>
        <v>90.265576000604611</v>
      </c>
      <c r="AG10" s="7">
        <f>AF10</f>
        <v>90.265576000604611</v>
      </c>
      <c r="AH10" s="7">
        <f>AG10</f>
        <v>90.265576000604611</v>
      </c>
      <c r="AI10" s="7">
        <f>AH10</f>
        <v>90.265576000604611</v>
      </c>
      <c r="AJ10" s="7">
        <f>AI10</f>
        <v>90.265576000604611</v>
      </c>
      <c r="AK10" s="7">
        <f>AJ10</f>
        <v>90.265576000604611</v>
      </c>
      <c r="AL10" s="7">
        <f>AK10</f>
        <v>90.265576000604611</v>
      </c>
      <c r="AM10" s="7">
        <f>AL10</f>
        <v>90.265576000604611</v>
      </c>
    </row>
    <row r="11" spans="1:39" ht="15">
      <c r="A11" t="s">
        <v>31</v>
      </c>
      <c r="B11">
        <v>0</v>
      </c>
      <c r="C11" s="7">
        <f t="shared" si="1"/>
        <v>0</v>
      </c>
      <c r="D11" s="7">
        <f t="shared" si="2"/>
        <v>0</v>
      </c>
      <c r="E11" s="7">
        <f t="shared" si="2"/>
        <v>0</v>
      </c>
      <c r="F11" s="7">
        <f t="shared" si="2"/>
        <v>0</v>
      </c>
      <c r="G11" s="7">
        <f t="shared" si="2"/>
        <v>0</v>
      </c>
      <c r="H11" s="7">
        <f t="shared" si="2"/>
        <v>0</v>
      </c>
      <c r="I11" s="7">
        <f t="shared" si="2"/>
        <v>0</v>
      </c>
      <c r="J11" s="7">
        <f t="shared" si="2"/>
        <v>0</v>
      </c>
      <c r="K11" s="7">
        <f t="shared" si="2"/>
        <v>0</v>
      </c>
      <c r="L11" s="7">
        <f t="shared" si="2"/>
        <v>0</v>
      </c>
      <c r="M11" s="7">
        <f t="shared" si="2"/>
        <v>0</v>
      </c>
      <c r="N11" s="7">
        <f t="shared" si="2"/>
        <v>0</v>
      </c>
      <c r="O11" s="7">
        <f t="shared" si="2"/>
        <v>0</v>
      </c>
      <c r="P11" s="7">
        <f t="shared" si="2"/>
        <v>0</v>
      </c>
      <c r="Q11" s="7">
        <f t="shared" si="2"/>
        <v>0</v>
      </c>
      <c r="R11" s="7">
        <f t="shared" si="2"/>
        <v>0</v>
      </c>
      <c r="S11" s="7">
        <f t="shared" si="2"/>
        <v>0</v>
      </c>
      <c r="T11" s="7">
        <f t="shared" si="2"/>
        <v>0</v>
      </c>
      <c r="U11" s="7">
        <f t="shared" si="2"/>
        <v>0</v>
      </c>
      <c r="V11" s="7">
        <f t="shared" si="2"/>
        <v>0</v>
      </c>
      <c r="W11" s="7">
        <f t="shared" si="2"/>
        <v>0</v>
      </c>
      <c r="X11" s="7">
        <f t="shared" si="2"/>
        <v>0</v>
      </c>
      <c r="Y11" s="7">
        <f t="shared" si="2"/>
        <v>0</v>
      </c>
      <c r="Z11" s="7">
        <f t="shared" si="2"/>
        <v>0</v>
      </c>
      <c r="AA11" s="7">
        <f t="shared" si="2"/>
        <v>0</v>
      </c>
      <c r="AB11" s="7">
        <f t="shared" si="2"/>
        <v>0</v>
      </c>
      <c r="AC11" s="7">
        <f t="shared" si="2"/>
        <v>0</v>
      </c>
      <c r="AD11" s="7">
        <f t="shared" si="2"/>
        <v>0</v>
      </c>
      <c r="AE11" s="7">
        <f t="shared" si="2"/>
        <v>0</v>
      </c>
      <c r="AF11" s="7">
        <f t="shared" si="2"/>
        <v>0</v>
      </c>
      <c r="AG11" s="7">
        <f t="shared" si="2"/>
        <v>0</v>
      </c>
      <c r="AH11" s="7">
        <f t="shared" si="2"/>
        <v>0</v>
      </c>
      <c r="AI11" s="7">
        <f t="shared" si="2"/>
        <v>0</v>
      </c>
      <c r="AJ11" s="7">
        <f t="shared" si="2"/>
        <v>0</v>
      </c>
      <c r="AK11" s="7">
        <f t="shared" si="2"/>
        <v>0</v>
      </c>
      <c r="AL11" s="7">
        <f t="shared" si="2"/>
        <v>0</v>
      </c>
      <c r="AM11" s="7">
        <f t="shared" si="2"/>
        <v>0</v>
      </c>
    </row>
    <row r="12" spans="1:39" ht="15">
      <c r="A12" t="s">
        <v>33</v>
      </c>
      <c r="B12" s="6">
        <v>0</v>
      </c>
      <c r="C12" s="7">
        <f t="shared" si="1"/>
        <v>0</v>
      </c>
      <c r="D12" s="7">
        <f t="shared" si="2"/>
        <v>0</v>
      </c>
      <c r="E12" s="7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7">
        <f t="shared" si="2"/>
        <v>0</v>
      </c>
      <c r="J12" s="7">
        <f t="shared" si="2"/>
        <v>0</v>
      </c>
      <c r="K12" s="7">
        <f t="shared" si="2"/>
        <v>0</v>
      </c>
      <c r="L12" s="7">
        <f t="shared" si="2"/>
        <v>0</v>
      </c>
      <c r="M12" s="7">
        <f t="shared" si="2"/>
        <v>0</v>
      </c>
      <c r="N12" s="7">
        <f t="shared" si="2"/>
        <v>0</v>
      </c>
      <c r="O12" s="7">
        <f t="shared" si="2"/>
        <v>0</v>
      </c>
      <c r="P12" s="7">
        <f t="shared" si="2"/>
        <v>0</v>
      </c>
      <c r="Q12" s="7">
        <f t="shared" si="2"/>
        <v>0</v>
      </c>
      <c r="R12" s="7">
        <f t="shared" si="2"/>
        <v>0</v>
      </c>
      <c r="S12" s="7">
        <f t="shared" si="2"/>
        <v>0</v>
      </c>
      <c r="T12" s="7">
        <f t="shared" si="2"/>
        <v>0</v>
      </c>
      <c r="U12" s="7">
        <f t="shared" si="2"/>
        <v>0</v>
      </c>
      <c r="V12" s="7">
        <f t="shared" si="2"/>
        <v>0</v>
      </c>
      <c r="W12" s="7">
        <f t="shared" si="2"/>
        <v>0</v>
      </c>
      <c r="X12" s="7">
        <f t="shared" si="2"/>
        <v>0</v>
      </c>
      <c r="Y12" s="7">
        <f t="shared" si="2"/>
        <v>0</v>
      </c>
      <c r="Z12" s="7">
        <f t="shared" si="2"/>
        <v>0</v>
      </c>
      <c r="AA12" s="7">
        <f t="shared" si="2"/>
        <v>0</v>
      </c>
      <c r="AB12" s="7">
        <f t="shared" si="2"/>
        <v>0</v>
      </c>
      <c r="AC12" s="7">
        <f t="shared" si="2"/>
        <v>0</v>
      </c>
      <c r="AD12" s="7">
        <f t="shared" si="2"/>
        <v>0</v>
      </c>
      <c r="AE12" s="7">
        <f t="shared" si="2"/>
        <v>0</v>
      </c>
      <c r="AF12" s="7">
        <f t="shared" si="2"/>
        <v>0</v>
      </c>
      <c r="AG12" s="7">
        <f t="shared" si="2"/>
        <v>0</v>
      </c>
      <c r="AH12" s="7">
        <f t="shared" si="2"/>
        <v>0</v>
      </c>
      <c r="AI12" s="7">
        <f t="shared" si="2"/>
        <v>0</v>
      </c>
      <c r="AJ12" s="7">
        <f t="shared" si="2"/>
        <v>0</v>
      </c>
      <c r="AK12" s="7">
        <f t="shared" si="2"/>
        <v>0</v>
      </c>
      <c r="AL12" s="7">
        <f t="shared" si="2"/>
        <v>0</v>
      </c>
      <c r="AM12" s="7">
        <f t="shared" si="2"/>
        <v>0</v>
      </c>
    </row>
    <row r="13" spans="1:39"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Thermal Fuels</vt:lpstr>
      <vt:lpstr>Electricity</vt:lpstr>
      <vt:lpstr>BS-BSfTFpEUP</vt:lpstr>
      <vt:lpstr>BS-BSpUEO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2017-02-01T04:11:22Z</dcterms:modified>
</cp:coreProperties>
</file>