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Robbie\Dropbox (Energy Innovation)\My Documents\Policy Solutions Project\Indonesia\eps-1.2.1-WIP-B\InputData\indst\BPEiC\"/>
    </mc:Choice>
  </mc:AlternateContent>
  <bookViews>
    <workbookView xWindow="0" yWindow="0" windowWidth="19420" windowHeight="11020" tabRatio="852"/>
  </bookViews>
  <sheets>
    <sheet name="About" sheetId="12" r:id="rId1"/>
    <sheet name="Data" sheetId="1" r:id="rId2"/>
    <sheet name="2010 CO2 Process Emissions" sheetId="13" r:id="rId3"/>
    <sheet name="Population" sheetId="14" r:id="rId4"/>
    <sheet name="BPEiC-CO2" sheetId="7" r:id="rId5"/>
    <sheet name="BPEiC-CH4" sheetId="8" r:id="rId6"/>
    <sheet name="BPEiC-N2O" sheetId="9" r:id="rId7"/>
    <sheet name="BPEiC-F-gases" sheetId="10" r:id="rId8"/>
  </sheets>
  <calcPr calcId="162913" concurrentCalc="0"/>
</workbook>
</file>

<file path=xl/calcChain.xml><?xml version="1.0" encoding="utf-8"?>
<calcChain xmlns="http://schemas.openxmlformats.org/spreadsheetml/2006/main">
  <c r="I2" i="7" l="1"/>
  <c r="E2" i="7"/>
  <c r="D2" i="7"/>
  <c r="B2" i="7"/>
  <c r="E30" i="1"/>
  <c r="F30" i="1"/>
  <c r="G30" i="1"/>
  <c r="H30" i="1"/>
  <c r="I30" i="1"/>
  <c r="J30" i="1"/>
  <c r="D30" i="1"/>
  <c r="E20" i="1"/>
  <c r="F20" i="1"/>
  <c r="G20" i="1"/>
  <c r="H20" i="1"/>
  <c r="I20" i="1"/>
  <c r="J20" i="1"/>
  <c r="D20" i="1"/>
  <c r="E70" i="1"/>
  <c r="F70" i="1"/>
  <c r="G70" i="1"/>
  <c r="H70" i="1"/>
  <c r="I70" i="1"/>
  <c r="J70" i="1"/>
  <c r="D70" i="1"/>
  <c r="C70" i="1"/>
  <c r="E37" i="1"/>
  <c r="F37" i="1"/>
  <c r="G37" i="1"/>
  <c r="H37" i="1"/>
  <c r="I37" i="1"/>
  <c r="J37" i="1"/>
  <c r="D37" i="1"/>
  <c r="C37" i="1"/>
  <c r="C20" i="1"/>
  <c r="C30" i="1"/>
  <c r="D24" i="1"/>
  <c r="E24" i="1"/>
  <c r="F24" i="1"/>
  <c r="G24" i="1"/>
  <c r="H24" i="1"/>
  <c r="I24" i="1"/>
  <c r="J24" i="1"/>
  <c r="C24" i="1"/>
  <c r="B24" i="1"/>
  <c r="E69" i="1"/>
  <c r="F69" i="1"/>
  <c r="J69" i="1"/>
  <c r="I37" i="10"/>
  <c r="E36" i="1"/>
  <c r="F36" i="1"/>
  <c r="J36" i="1"/>
  <c r="E37" i="10"/>
  <c r="I69" i="1"/>
  <c r="I32" i="10"/>
  <c r="I36" i="1"/>
  <c r="E32" i="10"/>
  <c r="H69" i="1"/>
  <c r="I27" i="10"/>
  <c r="H36" i="1"/>
  <c r="E27" i="10"/>
  <c r="G69" i="1"/>
  <c r="I22" i="10"/>
  <c r="G36" i="1"/>
  <c r="E22" i="10"/>
  <c r="I17" i="10"/>
  <c r="E17" i="10"/>
  <c r="I12" i="10"/>
  <c r="E12" i="10"/>
  <c r="D69" i="1"/>
  <c r="I7" i="10"/>
  <c r="D36" i="1"/>
  <c r="E7" i="10"/>
  <c r="C69" i="1"/>
  <c r="I2" i="10"/>
  <c r="C36" i="1"/>
  <c r="E2" i="10"/>
  <c r="B69" i="1"/>
  <c r="B36" i="1"/>
  <c r="I36" i="10"/>
  <c r="H36" i="10"/>
  <c r="G36" i="10"/>
  <c r="F36" i="10"/>
  <c r="E36" i="10"/>
  <c r="D36" i="10"/>
  <c r="C36" i="10"/>
  <c r="B36" i="10"/>
  <c r="I35" i="10"/>
  <c r="H35" i="10"/>
  <c r="G35" i="10"/>
  <c r="F35" i="10"/>
  <c r="E35" i="10"/>
  <c r="D35" i="10"/>
  <c r="C35" i="10"/>
  <c r="B35" i="10"/>
  <c r="I34" i="10"/>
  <c r="H34" i="10"/>
  <c r="G34" i="10"/>
  <c r="F34" i="10"/>
  <c r="E34" i="10"/>
  <c r="D34" i="10"/>
  <c r="C34" i="10"/>
  <c r="B34" i="10"/>
  <c r="I33" i="10"/>
  <c r="H33" i="10"/>
  <c r="G33" i="10"/>
  <c r="F33" i="10"/>
  <c r="E33" i="10"/>
  <c r="D33" i="10"/>
  <c r="C33" i="10"/>
  <c r="B33" i="10"/>
  <c r="I31" i="10"/>
  <c r="H31" i="10"/>
  <c r="G31" i="10"/>
  <c r="F31" i="10"/>
  <c r="E31" i="10"/>
  <c r="D31" i="10"/>
  <c r="C31" i="10"/>
  <c r="B31" i="10"/>
  <c r="I30" i="10"/>
  <c r="H30" i="10"/>
  <c r="G30" i="10"/>
  <c r="F30" i="10"/>
  <c r="E30" i="10"/>
  <c r="D30" i="10"/>
  <c r="C30" i="10"/>
  <c r="B30" i="10"/>
  <c r="I29" i="10"/>
  <c r="H29" i="10"/>
  <c r="G29" i="10"/>
  <c r="F29" i="10"/>
  <c r="E29" i="10"/>
  <c r="D29" i="10"/>
  <c r="C29" i="10"/>
  <c r="B29" i="10"/>
  <c r="I28" i="10"/>
  <c r="H28" i="10"/>
  <c r="G28" i="10"/>
  <c r="F28" i="10"/>
  <c r="E28" i="10"/>
  <c r="D28" i="10"/>
  <c r="C28" i="10"/>
  <c r="B28" i="10"/>
  <c r="I26" i="10"/>
  <c r="H26" i="10"/>
  <c r="G26" i="10"/>
  <c r="F26" i="10"/>
  <c r="E26" i="10"/>
  <c r="D26" i="10"/>
  <c r="C26" i="10"/>
  <c r="B26" i="10"/>
  <c r="I25" i="10"/>
  <c r="H25" i="10"/>
  <c r="G25" i="10"/>
  <c r="F25" i="10"/>
  <c r="E25" i="10"/>
  <c r="D25" i="10"/>
  <c r="C25" i="10"/>
  <c r="B25" i="10"/>
  <c r="I24" i="10"/>
  <c r="H24" i="10"/>
  <c r="G24" i="10"/>
  <c r="F24" i="10"/>
  <c r="E24" i="10"/>
  <c r="D24" i="10"/>
  <c r="C24" i="10"/>
  <c r="B24" i="10"/>
  <c r="I23" i="10"/>
  <c r="H23" i="10"/>
  <c r="G23" i="10"/>
  <c r="F23" i="10"/>
  <c r="E23" i="10"/>
  <c r="D23" i="10"/>
  <c r="C23" i="10"/>
  <c r="B23" i="10"/>
  <c r="I21" i="10"/>
  <c r="H21" i="10"/>
  <c r="G21" i="10"/>
  <c r="F21" i="10"/>
  <c r="E21" i="10"/>
  <c r="D21" i="10"/>
  <c r="C21" i="10"/>
  <c r="B21" i="10"/>
  <c r="I20" i="10"/>
  <c r="H20" i="10"/>
  <c r="G20" i="10"/>
  <c r="F20" i="10"/>
  <c r="E20" i="10"/>
  <c r="D20" i="10"/>
  <c r="C20" i="10"/>
  <c r="B20" i="10"/>
  <c r="I19" i="10"/>
  <c r="H19" i="10"/>
  <c r="G19" i="10"/>
  <c r="F19" i="10"/>
  <c r="E19" i="10"/>
  <c r="D19" i="10"/>
  <c r="C19" i="10"/>
  <c r="B19" i="10"/>
  <c r="I18" i="10"/>
  <c r="H18" i="10"/>
  <c r="G18" i="10"/>
  <c r="F18" i="10"/>
  <c r="E18" i="10"/>
  <c r="D18" i="10"/>
  <c r="C18" i="10"/>
  <c r="B18" i="10"/>
  <c r="E58" i="1"/>
  <c r="F58" i="1"/>
  <c r="J58" i="1"/>
  <c r="H37" i="9"/>
  <c r="E49" i="1"/>
  <c r="F49" i="1"/>
  <c r="J49" i="1"/>
  <c r="G37" i="9"/>
  <c r="E34" i="1"/>
  <c r="F34" i="1"/>
  <c r="J34" i="1"/>
  <c r="E37" i="9"/>
  <c r="I58" i="1"/>
  <c r="H32" i="9"/>
  <c r="I49" i="1"/>
  <c r="G32" i="9"/>
  <c r="I34" i="1"/>
  <c r="E32" i="9"/>
  <c r="H58" i="1"/>
  <c r="H27" i="9"/>
  <c r="H49" i="1"/>
  <c r="G27" i="9"/>
  <c r="H34" i="1"/>
  <c r="E27" i="9"/>
  <c r="G58" i="1"/>
  <c r="H22" i="9"/>
  <c r="G49" i="1"/>
  <c r="G22" i="9"/>
  <c r="G34" i="1"/>
  <c r="E22" i="9"/>
  <c r="H17" i="9"/>
  <c r="G17" i="9"/>
  <c r="E17" i="9"/>
  <c r="H12" i="9"/>
  <c r="G12" i="9"/>
  <c r="E12" i="9"/>
  <c r="D58" i="1"/>
  <c r="H7" i="9"/>
  <c r="D49" i="1"/>
  <c r="G7" i="9"/>
  <c r="D34" i="1"/>
  <c r="E7" i="9"/>
  <c r="C58" i="1"/>
  <c r="H2" i="9"/>
  <c r="C49" i="1"/>
  <c r="G2" i="9"/>
  <c r="C34" i="1"/>
  <c r="E2" i="9"/>
  <c r="B58" i="1"/>
  <c r="B49" i="1"/>
  <c r="B34" i="1"/>
  <c r="I36" i="9"/>
  <c r="H36" i="9"/>
  <c r="G36" i="9"/>
  <c r="F36" i="9"/>
  <c r="E36" i="9"/>
  <c r="D36" i="9"/>
  <c r="C36" i="9"/>
  <c r="B36" i="9"/>
  <c r="I35" i="9"/>
  <c r="H35" i="9"/>
  <c r="G35" i="9"/>
  <c r="F35" i="9"/>
  <c r="E35" i="9"/>
  <c r="D35" i="9"/>
  <c r="C35" i="9"/>
  <c r="B35" i="9"/>
  <c r="I34" i="9"/>
  <c r="H34" i="9"/>
  <c r="G34" i="9"/>
  <c r="F34" i="9"/>
  <c r="E34" i="9"/>
  <c r="D34" i="9"/>
  <c r="C34" i="9"/>
  <c r="B34" i="9"/>
  <c r="I33" i="9"/>
  <c r="H33" i="9"/>
  <c r="G33" i="9"/>
  <c r="F33" i="9"/>
  <c r="E33" i="9"/>
  <c r="D33" i="9"/>
  <c r="C33" i="9"/>
  <c r="B33" i="9"/>
  <c r="I31" i="9"/>
  <c r="H31" i="9"/>
  <c r="G31" i="9"/>
  <c r="F31" i="9"/>
  <c r="E31" i="9"/>
  <c r="D31" i="9"/>
  <c r="C31" i="9"/>
  <c r="B31" i="9"/>
  <c r="I30" i="9"/>
  <c r="H30" i="9"/>
  <c r="G30" i="9"/>
  <c r="F30" i="9"/>
  <c r="E30" i="9"/>
  <c r="D30" i="9"/>
  <c r="C30" i="9"/>
  <c r="B30" i="9"/>
  <c r="I29" i="9"/>
  <c r="H29" i="9"/>
  <c r="G29" i="9"/>
  <c r="F29" i="9"/>
  <c r="E29" i="9"/>
  <c r="D29" i="9"/>
  <c r="C29" i="9"/>
  <c r="B29" i="9"/>
  <c r="I28" i="9"/>
  <c r="H28" i="9"/>
  <c r="G28" i="9"/>
  <c r="F28" i="9"/>
  <c r="E28" i="9"/>
  <c r="D28" i="9"/>
  <c r="C28" i="9"/>
  <c r="B28" i="9"/>
  <c r="I26" i="9"/>
  <c r="H26" i="9"/>
  <c r="G26" i="9"/>
  <c r="F26" i="9"/>
  <c r="E26" i="9"/>
  <c r="D26" i="9"/>
  <c r="C26" i="9"/>
  <c r="B26" i="9"/>
  <c r="I25" i="9"/>
  <c r="H25" i="9"/>
  <c r="G25" i="9"/>
  <c r="F25" i="9"/>
  <c r="E25" i="9"/>
  <c r="D25" i="9"/>
  <c r="C25" i="9"/>
  <c r="B25" i="9"/>
  <c r="I24" i="9"/>
  <c r="H24" i="9"/>
  <c r="G24" i="9"/>
  <c r="F24" i="9"/>
  <c r="E24" i="9"/>
  <c r="D24" i="9"/>
  <c r="C24" i="9"/>
  <c r="B24" i="9"/>
  <c r="I23" i="9"/>
  <c r="H23" i="9"/>
  <c r="G23" i="9"/>
  <c r="F23" i="9"/>
  <c r="E23" i="9"/>
  <c r="D23" i="9"/>
  <c r="C23" i="9"/>
  <c r="B23" i="9"/>
  <c r="I21" i="9"/>
  <c r="H21" i="9"/>
  <c r="G21" i="9"/>
  <c r="F21" i="9"/>
  <c r="E21" i="9"/>
  <c r="D21" i="9"/>
  <c r="C21" i="9"/>
  <c r="B21" i="9"/>
  <c r="I20" i="9"/>
  <c r="H20" i="9"/>
  <c r="G20" i="9"/>
  <c r="F20" i="9"/>
  <c r="E20" i="9"/>
  <c r="D20" i="9"/>
  <c r="C20" i="9"/>
  <c r="B20" i="9"/>
  <c r="I19" i="9"/>
  <c r="H19" i="9"/>
  <c r="G19" i="9"/>
  <c r="F19" i="9"/>
  <c r="E19" i="9"/>
  <c r="D19" i="9"/>
  <c r="C19" i="9"/>
  <c r="B19" i="9"/>
  <c r="I18" i="9"/>
  <c r="H18" i="9"/>
  <c r="G18" i="9"/>
  <c r="F18" i="9"/>
  <c r="E18" i="9"/>
  <c r="D18" i="9"/>
  <c r="C18" i="9"/>
  <c r="B18" i="9"/>
  <c r="E59" i="1"/>
  <c r="F59" i="1"/>
  <c r="J59" i="1"/>
  <c r="H37" i="8"/>
  <c r="E50" i="1"/>
  <c r="F50" i="1"/>
  <c r="J50" i="1"/>
  <c r="G37" i="8"/>
  <c r="E45" i="1"/>
  <c r="F45" i="1"/>
  <c r="J45" i="1"/>
  <c r="F37" i="8"/>
  <c r="E35" i="1"/>
  <c r="F35" i="1"/>
  <c r="J35" i="1"/>
  <c r="E37" i="8"/>
  <c r="E23" i="1"/>
  <c r="F23" i="1"/>
  <c r="J23" i="1"/>
  <c r="C37" i="8"/>
  <c r="I59" i="1"/>
  <c r="H32" i="8"/>
  <c r="I50" i="1"/>
  <c r="G32" i="8"/>
  <c r="I45" i="1"/>
  <c r="F32" i="8"/>
  <c r="I35" i="1"/>
  <c r="E32" i="8"/>
  <c r="I23" i="1"/>
  <c r="C32" i="8"/>
  <c r="H59" i="1"/>
  <c r="H27" i="8"/>
  <c r="H50" i="1"/>
  <c r="G27" i="8"/>
  <c r="H45" i="1"/>
  <c r="F27" i="8"/>
  <c r="H35" i="1"/>
  <c r="E27" i="8"/>
  <c r="H23" i="1"/>
  <c r="C27" i="8"/>
  <c r="G59" i="1"/>
  <c r="H22" i="8"/>
  <c r="G50" i="1"/>
  <c r="G22" i="8"/>
  <c r="G45" i="1"/>
  <c r="F22" i="8"/>
  <c r="G35" i="1"/>
  <c r="E22" i="8"/>
  <c r="G23" i="1"/>
  <c r="C22" i="8"/>
  <c r="H17" i="8"/>
  <c r="G17" i="8"/>
  <c r="F17" i="8"/>
  <c r="E17" i="8"/>
  <c r="C17" i="8"/>
  <c r="H12" i="8"/>
  <c r="G12" i="8"/>
  <c r="F12" i="8"/>
  <c r="E12" i="8"/>
  <c r="C12" i="8"/>
  <c r="D59" i="1"/>
  <c r="H7" i="8"/>
  <c r="G7" i="8"/>
  <c r="D45" i="1"/>
  <c r="F7" i="8"/>
  <c r="D35" i="1"/>
  <c r="E7" i="8"/>
  <c r="D23" i="1"/>
  <c r="C7" i="8"/>
  <c r="C59" i="1"/>
  <c r="H2" i="8"/>
  <c r="C50" i="1"/>
  <c r="G2" i="8"/>
  <c r="C45" i="1"/>
  <c r="F2" i="8"/>
  <c r="C35" i="1"/>
  <c r="E2" i="8"/>
  <c r="C23" i="1"/>
  <c r="C2" i="8"/>
  <c r="B59" i="1"/>
  <c r="B50" i="1"/>
  <c r="B45" i="1"/>
  <c r="B35" i="1"/>
  <c r="B23" i="1"/>
  <c r="I36" i="8"/>
  <c r="H36" i="8"/>
  <c r="G36" i="8"/>
  <c r="F36" i="8"/>
  <c r="E36" i="8"/>
  <c r="D36" i="8"/>
  <c r="C36" i="8"/>
  <c r="B36" i="8"/>
  <c r="I35" i="8"/>
  <c r="H35" i="8"/>
  <c r="G35" i="8"/>
  <c r="F35" i="8"/>
  <c r="E35" i="8"/>
  <c r="D35" i="8"/>
  <c r="C35" i="8"/>
  <c r="B35" i="8"/>
  <c r="I34" i="8"/>
  <c r="H34" i="8"/>
  <c r="G34" i="8"/>
  <c r="F34" i="8"/>
  <c r="E34" i="8"/>
  <c r="D34" i="8"/>
  <c r="C34" i="8"/>
  <c r="B34" i="8"/>
  <c r="I33" i="8"/>
  <c r="H33" i="8"/>
  <c r="G33" i="8"/>
  <c r="F33" i="8"/>
  <c r="E33" i="8"/>
  <c r="D33" i="8"/>
  <c r="C33" i="8"/>
  <c r="B33" i="8"/>
  <c r="I31" i="8"/>
  <c r="H31" i="8"/>
  <c r="G31" i="8"/>
  <c r="F31" i="8"/>
  <c r="E31" i="8"/>
  <c r="D31" i="8"/>
  <c r="C31" i="8"/>
  <c r="B31" i="8"/>
  <c r="I30" i="8"/>
  <c r="H30" i="8"/>
  <c r="G30" i="8"/>
  <c r="F30" i="8"/>
  <c r="E30" i="8"/>
  <c r="D30" i="8"/>
  <c r="C30" i="8"/>
  <c r="B30" i="8"/>
  <c r="I29" i="8"/>
  <c r="H29" i="8"/>
  <c r="G29" i="8"/>
  <c r="F29" i="8"/>
  <c r="E29" i="8"/>
  <c r="D29" i="8"/>
  <c r="C29" i="8"/>
  <c r="B29" i="8"/>
  <c r="I28" i="8"/>
  <c r="H28" i="8"/>
  <c r="G28" i="8"/>
  <c r="F28" i="8"/>
  <c r="E28" i="8"/>
  <c r="D28" i="8"/>
  <c r="C28" i="8"/>
  <c r="B28" i="8"/>
  <c r="I26" i="8"/>
  <c r="H26" i="8"/>
  <c r="G26" i="8"/>
  <c r="F26" i="8"/>
  <c r="E26" i="8"/>
  <c r="D26" i="8"/>
  <c r="C26" i="8"/>
  <c r="B26" i="8"/>
  <c r="I25" i="8"/>
  <c r="H25" i="8"/>
  <c r="G25" i="8"/>
  <c r="F25" i="8"/>
  <c r="E25" i="8"/>
  <c r="D25" i="8"/>
  <c r="C25" i="8"/>
  <c r="B25" i="8"/>
  <c r="I24" i="8"/>
  <c r="H24" i="8"/>
  <c r="G24" i="8"/>
  <c r="F24" i="8"/>
  <c r="E24" i="8"/>
  <c r="D24" i="8"/>
  <c r="C24" i="8"/>
  <c r="B24" i="8"/>
  <c r="I23" i="8"/>
  <c r="H23" i="8"/>
  <c r="G23" i="8"/>
  <c r="F23" i="8"/>
  <c r="E23" i="8"/>
  <c r="D23" i="8"/>
  <c r="C23" i="8"/>
  <c r="B23" i="8"/>
  <c r="I21" i="8"/>
  <c r="H21" i="8"/>
  <c r="G21" i="8"/>
  <c r="F21" i="8"/>
  <c r="E21" i="8"/>
  <c r="D21" i="8"/>
  <c r="C21" i="8"/>
  <c r="B21" i="8"/>
  <c r="I20" i="8"/>
  <c r="H20" i="8"/>
  <c r="G20" i="8"/>
  <c r="F20" i="8"/>
  <c r="E20" i="8"/>
  <c r="D20" i="8"/>
  <c r="C20" i="8"/>
  <c r="B20" i="8"/>
  <c r="I19" i="8"/>
  <c r="H19" i="8"/>
  <c r="G19" i="8"/>
  <c r="F19" i="8"/>
  <c r="E19" i="8"/>
  <c r="D19" i="8"/>
  <c r="C19" i="8"/>
  <c r="B19" i="8"/>
  <c r="I18" i="8"/>
  <c r="H18" i="8"/>
  <c r="G18" i="8"/>
  <c r="F18" i="8"/>
  <c r="E18" i="8"/>
  <c r="D18" i="8"/>
  <c r="C18" i="8"/>
  <c r="B18" i="8"/>
  <c r="C37" i="7"/>
  <c r="C32" i="7"/>
  <c r="C33" i="7"/>
  <c r="D37" i="7"/>
  <c r="D32" i="7"/>
  <c r="D33" i="7"/>
  <c r="E37" i="7"/>
  <c r="E32" i="7"/>
  <c r="E33" i="7"/>
  <c r="F33" i="7"/>
  <c r="G33" i="7"/>
  <c r="H33" i="7"/>
  <c r="I37" i="7"/>
  <c r="I32" i="7"/>
  <c r="I33" i="7"/>
  <c r="C34" i="7"/>
  <c r="D34" i="7"/>
  <c r="E34" i="7"/>
  <c r="F34" i="7"/>
  <c r="G34" i="7"/>
  <c r="H34" i="7"/>
  <c r="I34" i="7"/>
  <c r="C35" i="7"/>
  <c r="D35" i="7"/>
  <c r="E35" i="7"/>
  <c r="F35" i="7"/>
  <c r="G35" i="7"/>
  <c r="H35" i="7"/>
  <c r="I35" i="7"/>
  <c r="C36" i="7"/>
  <c r="D36" i="7"/>
  <c r="E36" i="7"/>
  <c r="F36" i="7"/>
  <c r="G36" i="7"/>
  <c r="H36" i="7"/>
  <c r="I36" i="7"/>
  <c r="B37" i="7"/>
  <c r="B32" i="7"/>
  <c r="B34" i="7"/>
  <c r="B35" i="7"/>
  <c r="B36" i="7"/>
  <c r="B33" i="7"/>
  <c r="C27" i="7"/>
  <c r="C28" i="7"/>
  <c r="D27" i="7"/>
  <c r="D28" i="7"/>
  <c r="E27" i="7"/>
  <c r="E28" i="7"/>
  <c r="F28" i="7"/>
  <c r="G28" i="7"/>
  <c r="H28" i="7"/>
  <c r="I27" i="7"/>
  <c r="I28" i="7"/>
  <c r="C29" i="7"/>
  <c r="D29" i="7"/>
  <c r="E29" i="7"/>
  <c r="F29" i="7"/>
  <c r="G29" i="7"/>
  <c r="H29" i="7"/>
  <c r="I29" i="7"/>
  <c r="C30" i="7"/>
  <c r="D30" i="7"/>
  <c r="E30" i="7"/>
  <c r="F30" i="7"/>
  <c r="G30" i="7"/>
  <c r="H30" i="7"/>
  <c r="I30" i="7"/>
  <c r="C31" i="7"/>
  <c r="D31" i="7"/>
  <c r="E31" i="7"/>
  <c r="F31" i="7"/>
  <c r="G31" i="7"/>
  <c r="H31" i="7"/>
  <c r="I31" i="7"/>
  <c r="B27" i="7"/>
  <c r="B29" i="7"/>
  <c r="B30" i="7"/>
  <c r="B31" i="7"/>
  <c r="B28" i="7"/>
  <c r="C22" i="7"/>
  <c r="C23" i="7"/>
  <c r="D22" i="7"/>
  <c r="D23" i="7"/>
  <c r="E22" i="7"/>
  <c r="E23" i="7"/>
  <c r="F23" i="7"/>
  <c r="G23" i="7"/>
  <c r="H23" i="7"/>
  <c r="I22" i="7"/>
  <c r="I23" i="7"/>
  <c r="C24" i="7"/>
  <c r="D24" i="7"/>
  <c r="E24" i="7"/>
  <c r="F24" i="7"/>
  <c r="G24" i="7"/>
  <c r="H24" i="7"/>
  <c r="I24" i="7"/>
  <c r="C25" i="7"/>
  <c r="D25" i="7"/>
  <c r="E25" i="7"/>
  <c r="F25" i="7"/>
  <c r="G25" i="7"/>
  <c r="H25" i="7"/>
  <c r="I25" i="7"/>
  <c r="C26" i="7"/>
  <c r="D26" i="7"/>
  <c r="E26" i="7"/>
  <c r="F26" i="7"/>
  <c r="G26" i="7"/>
  <c r="H26" i="7"/>
  <c r="I26" i="7"/>
  <c r="B22" i="7"/>
  <c r="B24" i="7"/>
  <c r="B25" i="7"/>
  <c r="B26" i="7"/>
  <c r="B23" i="7"/>
  <c r="C17" i="7"/>
  <c r="C18" i="7"/>
  <c r="D17" i="7"/>
  <c r="D18" i="7"/>
  <c r="E17" i="7"/>
  <c r="E18" i="7"/>
  <c r="F18" i="7"/>
  <c r="G18" i="7"/>
  <c r="H18" i="7"/>
  <c r="I17" i="7"/>
  <c r="I18" i="7"/>
  <c r="C19" i="7"/>
  <c r="D19" i="7"/>
  <c r="E19" i="7"/>
  <c r="F19" i="7"/>
  <c r="G19" i="7"/>
  <c r="H19" i="7"/>
  <c r="I19" i="7"/>
  <c r="C20" i="7"/>
  <c r="D20" i="7"/>
  <c r="E20" i="7"/>
  <c r="F20" i="7"/>
  <c r="G20" i="7"/>
  <c r="H20" i="7"/>
  <c r="I20" i="7"/>
  <c r="C21" i="7"/>
  <c r="D21" i="7"/>
  <c r="E21" i="7"/>
  <c r="F21" i="7"/>
  <c r="G21" i="7"/>
  <c r="H21" i="7"/>
  <c r="I21" i="7"/>
  <c r="B17" i="7"/>
  <c r="B19" i="7"/>
  <c r="B20" i="7"/>
  <c r="B21" i="7"/>
  <c r="B18" i="7"/>
  <c r="I12" i="7"/>
  <c r="E12" i="7"/>
  <c r="D12" i="7"/>
  <c r="C12" i="7"/>
  <c r="B12" i="7"/>
  <c r="I7" i="7"/>
  <c r="E7" i="7"/>
  <c r="D7" i="7"/>
  <c r="C7" i="7"/>
  <c r="B7" i="7"/>
  <c r="C2" i="7"/>
  <c r="J76" i="1"/>
  <c r="I76" i="1"/>
  <c r="H76" i="1"/>
  <c r="G76" i="1"/>
  <c r="J75" i="1"/>
  <c r="I75" i="1"/>
  <c r="H75" i="1"/>
  <c r="G75" i="1"/>
  <c r="J74" i="1"/>
  <c r="I74" i="1"/>
  <c r="H74" i="1"/>
  <c r="G74" i="1"/>
  <c r="J73" i="1"/>
  <c r="I73" i="1"/>
  <c r="H73" i="1"/>
  <c r="G73" i="1"/>
  <c r="J72" i="1"/>
  <c r="I72" i="1"/>
  <c r="H72" i="1"/>
  <c r="G72" i="1"/>
  <c r="J71" i="1"/>
  <c r="I71" i="1"/>
  <c r="H71" i="1"/>
  <c r="G71" i="1"/>
  <c r="J66" i="1"/>
  <c r="I66" i="1"/>
  <c r="H66" i="1"/>
  <c r="G66" i="1"/>
  <c r="J65" i="1"/>
  <c r="I65" i="1"/>
  <c r="H65" i="1"/>
  <c r="G65" i="1"/>
  <c r="J64" i="1"/>
  <c r="I64" i="1"/>
  <c r="H64" i="1"/>
  <c r="G64" i="1"/>
  <c r="J63" i="1"/>
  <c r="I63" i="1"/>
  <c r="H63" i="1"/>
  <c r="G63" i="1"/>
  <c r="J62" i="1"/>
  <c r="I62" i="1"/>
  <c r="H62" i="1"/>
  <c r="G62" i="1"/>
  <c r="J61" i="1"/>
  <c r="I61" i="1"/>
  <c r="H61" i="1"/>
  <c r="G61" i="1"/>
  <c r="J60" i="1"/>
  <c r="I60" i="1"/>
  <c r="H60" i="1"/>
  <c r="G60" i="1"/>
  <c r="J55" i="1"/>
  <c r="I55" i="1"/>
  <c r="H55" i="1"/>
  <c r="G55" i="1"/>
  <c r="J54" i="1"/>
  <c r="I54" i="1"/>
  <c r="H54" i="1"/>
  <c r="G54" i="1"/>
  <c r="J53" i="1"/>
  <c r="I53" i="1"/>
  <c r="H53" i="1"/>
  <c r="G53" i="1"/>
  <c r="J52" i="1"/>
  <c r="I52" i="1"/>
  <c r="H52" i="1"/>
  <c r="G52" i="1"/>
  <c r="J51" i="1"/>
  <c r="I51" i="1"/>
  <c r="H51" i="1"/>
  <c r="G51" i="1"/>
  <c r="J46" i="1"/>
  <c r="I46" i="1"/>
  <c r="H46" i="1"/>
  <c r="G46" i="1"/>
  <c r="J42" i="1"/>
  <c r="I42" i="1"/>
  <c r="H42" i="1"/>
  <c r="G42" i="1"/>
  <c r="J41" i="1"/>
  <c r="I41" i="1"/>
  <c r="H41" i="1"/>
  <c r="G41" i="1"/>
  <c r="J40" i="1"/>
  <c r="I40" i="1"/>
  <c r="H40" i="1"/>
  <c r="G40" i="1"/>
  <c r="J39" i="1"/>
  <c r="I39" i="1"/>
  <c r="H39" i="1"/>
  <c r="G39" i="1"/>
  <c r="J38" i="1"/>
  <c r="I38" i="1"/>
  <c r="H38" i="1"/>
  <c r="G38" i="1"/>
  <c r="J27" i="1"/>
  <c r="I27" i="1"/>
  <c r="H27" i="1"/>
  <c r="G27" i="1"/>
  <c r="J26" i="1"/>
  <c r="I26" i="1"/>
  <c r="H26" i="1"/>
  <c r="G26" i="1"/>
  <c r="J25" i="1"/>
  <c r="I25" i="1"/>
  <c r="H25" i="1"/>
  <c r="G25" i="1"/>
  <c r="H16" i="9"/>
  <c r="H15" i="9"/>
  <c r="H14" i="9"/>
  <c r="H13" i="9"/>
  <c r="H11" i="9"/>
  <c r="H10" i="9"/>
  <c r="H9" i="9"/>
  <c r="H8" i="9"/>
  <c r="H6" i="9"/>
  <c r="H5" i="9"/>
  <c r="H4" i="9"/>
  <c r="H3" i="9"/>
  <c r="H13" i="8"/>
  <c r="H14" i="8"/>
  <c r="H15" i="8"/>
  <c r="H16" i="8"/>
  <c r="H8" i="8"/>
  <c r="H9" i="8"/>
  <c r="H10" i="8"/>
  <c r="H11" i="8"/>
  <c r="H3" i="8"/>
  <c r="H4" i="8"/>
  <c r="H5" i="8"/>
  <c r="H6" i="8"/>
  <c r="H16" i="10"/>
  <c r="H15" i="10"/>
  <c r="H14" i="10"/>
  <c r="H13" i="10"/>
  <c r="H11" i="10"/>
  <c r="H10" i="10"/>
  <c r="H9" i="10"/>
  <c r="H8" i="10"/>
  <c r="H6" i="10"/>
  <c r="H5" i="10"/>
  <c r="H4" i="10"/>
  <c r="H3" i="10"/>
  <c r="H16" i="7"/>
  <c r="H15" i="7"/>
  <c r="H14" i="7"/>
  <c r="H13" i="7"/>
  <c r="H11" i="7"/>
  <c r="H10" i="7"/>
  <c r="H9" i="7"/>
  <c r="H8" i="7"/>
  <c r="H6" i="7"/>
  <c r="H5" i="7"/>
  <c r="H4" i="7"/>
  <c r="H3" i="7"/>
  <c r="D50" i="1"/>
  <c r="I16" i="10"/>
  <c r="G16" i="10"/>
  <c r="F16" i="10"/>
  <c r="E16" i="10"/>
  <c r="D16" i="10"/>
  <c r="C16" i="10"/>
  <c r="B16" i="10"/>
  <c r="I15" i="10"/>
  <c r="G15" i="10"/>
  <c r="F15" i="10"/>
  <c r="E15" i="10"/>
  <c r="D15" i="10"/>
  <c r="C15" i="10"/>
  <c r="B15" i="10"/>
  <c r="I14" i="10"/>
  <c r="G14" i="10"/>
  <c r="F14" i="10"/>
  <c r="E14" i="10"/>
  <c r="D14" i="10"/>
  <c r="C14" i="10"/>
  <c r="B14" i="10"/>
  <c r="I13" i="10"/>
  <c r="G13" i="10"/>
  <c r="F13" i="10"/>
  <c r="E13" i="10"/>
  <c r="D13" i="10"/>
  <c r="C13" i="10"/>
  <c r="B13" i="10"/>
  <c r="I11" i="10"/>
  <c r="G11" i="10"/>
  <c r="F11" i="10"/>
  <c r="E11" i="10"/>
  <c r="D11" i="10"/>
  <c r="C11" i="10"/>
  <c r="B11" i="10"/>
  <c r="I10" i="10"/>
  <c r="G10" i="10"/>
  <c r="F10" i="10"/>
  <c r="E10" i="10"/>
  <c r="D10" i="10"/>
  <c r="C10" i="10"/>
  <c r="B10" i="10"/>
  <c r="I9" i="10"/>
  <c r="G9" i="10"/>
  <c r="F9" i="10"/>
  <c r="E9" i="10"/>
  <c r="D9" i="10"/>
  <c r="C9" i="10"/>
  <c r="B9" i="10"/>
  <c r="I8" i="10"/>
  <c r="G8" i="10"/>
  <c r="F8" i="10"/>
  <c r="E8" i="10"/>
  <c r="D8" i="10"/>
  <c r="C8" i="10"/>
  <c r="B8" i="10"/>
  <c r="I6" i="10"/>
  <c r="G6" i="10"/>
  <c r="F6" i="10"/>
  <c r="E6" i="10"/>
  <c r="D6" i="10"/>
  <c r="C6" i="10"/>
  <c r="B6" i="10"/>
  <c r="I5" i="10"/>
  <c r="G5" i="10"/>
  <c r="F5" i="10"/>
  <c r="E5" i="10"/>
  <c r="D5" i="10"/>
  <c r="C5" i="10"/>
  <c r="B5" i="10"/>
  <c r="I4" i="10"/>
  <c r="G4" i="10"/>
  <c r="F4" i="10"/>
  <c r="E4" i="10"/>
  <c r="D4" i="10"/>
  <c r="C4" i="10"/>
  <c r="B4" i="10"/>
  <c r="I3" i="10"/>
  <c r="G3" i="10"/>
  <c r="F3" i="10"/>
  <c r="E3" i="10"/>
  <c r="D3" i="10"/>
  <c r="C3" i="10"/>
  <c r="B3" i="10"/>
  <c r="I16" i="9"/>
  <c r="G16" i="9"/>
  <c r="F16" i="9"/>
  <c r="E16" i="9"/>
  <c r="D16" i="9"/>
  <c r="C16" i="9"/>
  <c r="B16" i="9"/>
  <c r="I15" i="9"/>
  <c r="G15" i="9"/>
  <c r="F15" i="9"/>
  <c r="E15" i="9"/>
  <c r="D15" i="9"/>
  <c r="C15" i="9"/>
  <c r="B15" i="9"/>
  <c r="I14" i="9"/>
  <c r="G14" i="9"/>
  <c r="F14" i="9"/>
  <c r="E14" i="9"/>
  <c r="D14" i="9"/>
  <c r="C14" i="9"/>
  <c r="B14" i="9"/>
  <c r="I13" i="9"/>
  <c r="G13" i="9"/>
  <c r="F13" i="9"/>
  <c r="E13" i="9"/>
  <c r="D13" i="9"/>
  <c r="C13" i="9"/>
  <c r="B13" i="9"/>
  <c r="I11" i="9"/>
  <c r="G11" i="9"/>
  <c r="F11" i="9"/>
  <c r="E11" i="9"/>
  <c r="D11" i="9"/>
  <c r="C11" i="9"/>
  <c r="B11" i="9"/>
  <c r="I10" i="9"/>
  <c r="G10" i="9"/>
  <c r="F10" i="9"/>
  <c r="E10" i="9"/>
  <c r="D10" i="9"/>
  <c r="C10" i="9"/>
  <c r="B10" i="9"/>
  <c r="I9" i="9"/>
  <c r="G9" i="9"/>
  <c r="F9" i="9"/>
  <c r="E9" i="9"/>
  <c r="D9" i="9"/>
  <c r="C9" i="9"/>
  <c r="B9" i="9"/>
  <c r="I8" i="9"/>
  <c r="G8" i="9"/>
  <c r="F8" i="9"/>
  <c r="E8" i="9"/>
  <c r="D8" i="9"/>
  <c r="C8" i="9"/>
  <c r="B8" i="9"/>
  <c r="I6" i="9"/>
  <c r="G6" i="9"/>
  <c r="F6" i="9"/>
  <c r="E6" i="9"/>
  <c r="D6" i="9"/>
  <c r="C6" i="9"/>
  <c r="B6" i="9"/>
  <c r="I5" i="9"/>
  <c r="G5" i="9"/>
  <c r="F5" i="9"/>
  <c r="E5" i="9"/>
  <c r="D5" i="9"/>
  <c r="C5" i="9"/>
  <c r="B5" i="9"/>
  <c r="I4" i="9"/>
  <c r="G4" i="9"/>
  <c r="F4" i="9"/>
  <c r="E4" i="9"/>
  <c r="D4" i="9"/>
  <c r="C4" i="9"/>
  <c r="B4" i="9"/>
  <c r="I3" i="9"/>
  <c r="G3" i="9"/>
  <c r="F3" i="9"/>
  <c r="E3" i="9"/>
  <c r="D3" i="9"/>
  <c r="C3" i="9"/>
  <c r="B3" i="9"/>
  <c r="I16" i="8"/>
  <c r="G16" i="8"/>
  <c r="F16" i="8"/>
  <c r="E16" i="8"/>
  <c r="D16" i="8"/>
  <c r="C16" i="8"/>
  <c r="B16" i="8"/>
  <c r="I15" i="8"/>
  <c r="G15" i="8"/>
  <c r="F15" i="8"/>
  <c r="E15" i="8"/>
  <c r="D15" i="8"/>
  <c r="C15" i="8"/>
  <c r="B15" i="8"/>
  <c r="I14" i="8"/>
  <c r="G14" i="8"/>
  <c r="F14" i="8"/>
  <c r="E14" i="8"/>
  <c r="D14" i="8"/>
  <c r="C14" i="8"/>
  <c r="B14" i="8"/>
  <c r="I13" i="8"/>
  <c r="G13" i="8"/>
  <c r="F13" i="8"/>
  <c r="E13" i="8"/>
  <c r="D13" i="8"/>
  <c r="C13" i="8"/>
  <c r="B13" i="8"/>
  <c r="I11" i="8"/>
  <c r="G11" i="8"/>
  <c r="F11" i="8"/>
  <c r="E11" i="8"/>
  <c r="D11" i="8"/>
  <c r="C11" i="8"/>
  <c r="B11" i="8"/>
  <c r="I10" i="8"/>
  <c r="G10" i="8"/>
  <c r="F10" i="8"/>
  <c r="E10" i="8"/>
  <c r="D10" i="8"/>
  <c r="C10" i="8"/>
  <c r="B10" i="8"/>
  <c r="I9" i="8"/>
  <c r="G9" i="8"/>
  <c r="F9" i="8"/>
  <c r="E9" i="8"/>
  <c r="D9" i="8"/>
  <c r="C9" i="8"/>
  <c r="B9" i="8"/>
  <c r="I8" i="8"/>
  <c r="G8" i="8"/>
  <c r="F8" i="8"/>
  <c r="E8" i="8"/>
  <c r="D8" i="8"/>
  <c r="C8" i="8"/>
  <c r="B8" i="8"/>
  <c r="I6" i="8"/>
  <c r="G6" i="8"/>
  <c r="F6" i="8"/>
  <c r="E6" i="8"/>
  <c r="D6" i="8"/>
  <c r="C6" i="8"/>
  <c r="B6" i="8"/>
  <c r="I5" i="8"/>
  <c r="G5" i="8"/>
  <c r="F5" i="8"/>
  <c r="E5" i="8"/>
  <c r="D5" i="8"/>
  <c r="C5" i="8"/>
  <c r="B5" i="8"/>
  <c r="I4" i="8"/>
  <c r="G4" i="8"/>
  <c r="F4" i="8"/>
  <c r="E4" i="8"/>
  <c r="D4" i="8"/>
  <c r="C4" i="8"/>
  <c r="B4" i="8"/>
  <c r="I3" i="8"/>
  <c r="G3" i="8"/>
  <c r="F3" i="8"/>
  <c r="E3" i="8"/>
  <c r="D3" i="8"/>
  <c r="C3" i="8"/>
  <c r="B3" i="8"/>
  <c r="C3" i="7"/>
  <c r="D3" i="7"/>
  <c r="E3" i="7"/>
  <c r="F3" i="7"/>
  <c r="G3" i="7"/>
  <c r="I3" i="7"/>
  <c r="C4" i="7"/>
  <c r="D4" i="7"/>
  <c r="E4" i="7"/>
  <c r="F4" i="7"/>
  <c r="G4" i="7"/>
  <c r="I4" i="7"/>
  <c r="C5" i="7"/>
  <c r="D5" i="7"/>
  <c r="E5" i="7"/>
  <c r="F5" i="7"/>
  <c r="G5" i="7"/>
  <c r="I5" i="7"/>
  <c r="C6" i="7"/>
  <c r="D6" i="7"/>
  <c r="E6" i="7"/>
  <c r="F6" i="7"/>
  <c r="G6" i="7"/>
  <c r="I6" i="7"/>
  <c r="C8" i="7"/>
  <c r="D8" i="7"/>
  <c r="E8" i="7"/>
  <c r="F8" i="7"/>
  <c r="G8" i="7"/>
  <c r="I8" i="7"/>
  <c r="C9" i="7"/>
  <c r="D9" i="7"/>
  <c r="E9" i="7"/>
  <c r="F9" i="7"/>
  <c r="G9" i="7"/>
  <c r="I9" i="7"/>
  <c r="C10" i="7"/>
  <c r="D10" i="7"/>
  <c r="E10" i="7"/>
  <c r="F10" i="7"/>
  <c r="G10" i="7"/>
  <c r="I10" i="7"/>
  <c r="C11" i="7"/>
  <c r="D11" i="7"/>
  <c r="E11" i="7"/>
  <c r="F11" i="7"/>
  <c r="G11" i="7"/>
  <c r="I11" i="7"/>
  <c r="C13" i="7"/>
  <c r="D13" i="7"/>
  <c r="E13" i="7"/>
  <c r="F13" i="7"/>
  <c r="G13" i="7"/>
  <c r="I13" i="7"/>
  <c r="C14" i="7"/>
  <c r="D14" i="7"/>
  <c r="E14" i="7"/>
  <c r="F14" i="7"/>
  <c r="G14" i="7"/>
  <c r="I14" i="7"/>
  <c r="C15" i="7"/>
  <c r="D15" i="7"/>
  <c r="E15" i="7"/>
  <c r="F15" i="7"/>
  <c r="G15" i="7"/>
  <c r="I15" i="7"/>
  <c r="C16" i="7"/>
  <c r="D16" i="7"/>
  <c r="E16" i="7"/>
  <c r="F16" i="7"/>
  <c r="G16" i="7"/>
  <c r="I16" i="7"/>
  <c r="B14" i="7"/>
  <c r="B15" i="7"/>
  <c r="B16" i="7"/>
  <c r="B13" i="7"/>
  <c r="B9" i="7"/>
  <c r="B10" i="7"/>
  <c r="B11" i="7"/>
  <c r="B8" i="7"/>
  <c r="B4" i="7"/>
  <c r="B5" i="7"/>
  <c r="B6" i="7"/>
  <c r="B3" i="7"/>
</calcChain>
</file>

<file path=xl/sharedStrings.xml><?xml version="1.0" encoding="utf-8"?>
<sst xmlns="http://schemas.openxmlformats.org/spreadsheetml/2006/main" count="275" uniqueCount="226">
  <si>
    <t>Cement and other carbonates</t>
  </si>
  <si>
    <t>Natural gas and petroleum systems</t>
  </si>
  <si>
    <t>Iron and steel</t>
  </si>
  <si>
    <t>Chemicals</t>
  </si>
  <si>
    <t>Coal mining</t>
  </si>
  <si>
    <t>Chemicals, N2O</t>
  </si>
  <si>
    <t>Chemicals, F-gases</t>
  </si>
  <si>
    <t>Natural gas and petroleum systems, CH4</t>
  </si>
  <si>
    <t>Coal mining, CH4</t>
  </si>
  <si>
    <t>Waste management</t>
  </si>
  <si>
    <t>Waste management, N2O</t>
  </si>
  <si>
    <t>Waste management, CH4</t>
  </si>
  <si>
    <t>Other industries</t>
  </si>
  <si>
    <t>Other industries, F-gases</t>
  </si>
  <si>
    <t>Cement and other carbonates, process CO2</t>
  </si>
  <si>
    <t>Chemicals, process CO2</t>
  </si>
  <si>
    <t>Other industries, process CO2</t>
  </si>
  <si>
    <t>Natural gas and petroleum systems, process CO2</t>
  </si>
  <si>
    <t>Chemicals, CH4</t>
  </si>
  <si>
    <t>includes a small amount from iron and steel but is mostly chemical</t>
  </si>
  <si>
    <t>U.S. Environmental Protection Agency</t>
  </si>
  <si>
    <t>Iron and steel, process CO2</t>
  </si>
  <si>
    <t>Reference or Notes</t>
  </si>
  <si>
    <t>Note that the methane produced from iron and steel manufacture is included under in the "other industrial process sources" category (which is mostly from the chemical industry, and thus is assigned to the chemical industry in the model).  The value is small.</t>
  </si>
  <si>
    <t>N2O emissions from the production of adipic and nitric acid</t>
  </si>
  <si>
    <t>N2O emissions from other industrial process sources</t>
  </si>
  <si>
    <t>CH4 emissions from other industrial process sources</t>
  </si>
  <si>
    <t>High GWP emissions from the production of HCFC-22</t>
  </si>
  <si>
    <t>High GWP emissions from ODS substitutes</t>
  </si>
  <si>
    <t>Rationale for Exclusion</t>
  </si>
  <si>
    <t>EPA TOC Row</t>
  </si>
  <si>
    <t>EPA Process Emissions Categories Not Included Above (Note that only rows 12-42 (31 rows) in the EPA document are gas-specific categories.)  All such categories are accounted for in this sheet.</t>
  </si>
  <si>
    <t>CH4 emissions from coal mining activities</t>
  </si>
  <si>
    <t>N2O emissions from human sewage - domestic wastewater</t>
  </si>
  <si>
    <t>N2O emissions from other waste sources</t>
  </si>
  <si>
    <t>CH4 emissions from wastewater</t>
  </si>
  <si>
    <t>CH4 emissions from landfilling of solid waste</t>
  </si>
  <si>
    <t>CH4 emissions from other waste sources</t>
  </si>
  <si>
    <t>High GWP emissions from the manufacture of semiconductors</t>
  </si>
  <si>
    <t>High GWP emissions from aluminum</t>
  </si>
  <si>
    <t>High GWP emissions from magnesium manufacturing</t>
  </si>
  <si>
    <t>High GWP emissions from flat panel display manufacturing</t>
  </si>
  <si>
    <t>High GWP emissions from photovoltaic manufacturing</t>
  </si>
  <si>
    <t>High GWP emissions from electric power systems</t>
  </si>
  <si>
    <t>N2O emissions from biomass combustion</t>
  </si>
  <si>
    <t>N2O emissions from other agriculture sources</t>
  </si>
  <si>
    <t>N2O emissions from agricultural soils</t>
  </si>
  <si>
    <t>N2O emissions from manure management</t>
  </si>
  <si>
    <t>N2O emissions from stationary and mobile combustion</t>
  </si>
  <si>
    <t>CH4 emissions from biomass combustion</t>
  </si>
  <si>
    <t>CH4 emissions from rice cultivation</t>
  </si>
  <si>
    <t>CH4 emissions from enteric fermentation</t>
  </si>
  <si>
    <t>CH4 emissions from other agriculture sources</t>
  </si>
  <si>
    <t>CH4 emissions from stationary and mobile combustion</t>
  </si>
  <si>
    <t>CH4 emissions from manure management</t>
  </si>
  <si>
    <t>Year</t>
  </si>
  <si>
    <t>Cement and other carbonates (g CO2e)</t>
  </si>
  <si>
    <t>Natural gas and petroleum systems (g CO2e)</t>
  </si>
  <si>
    <t>Iron and steel (g CO2e)</t>
  </si>
  <si>
    <t>Chemicals (g CO2e)</t>
  </si>
  <si>
    <t>Mining (g CO2e)</t>
  </si>
  <si>
    <t>Waste management (g CO2e)</t>
  </si>
  <si>
    <t>Other industries (g CO2e)</t>
  </si>
  <si>
    <t>N2O emissions from other energy sources</t>
  </si>
  <si>
    <t>CH4 emissions from natural gas and oil systems</t>
  </si>
  <si>
    <t>CH4 emissions from other energy sources</t>
  </si>
  <si>
    <t>BPEiC BAU Process Emissions in CO2e</t>
  </si>
  <si>
    <t>Source:</t>
  </si>
  <si>
    <t>CO2 Process Emissions</t>
  </si>
  <si>
    <t>Non-CO2 GHG Process Emissions</t>
  </si>
  <si>
    <t>Emissions from combustion are not process emissions in this model.</t>
  </si>
  <si>
    <t>How to Read This Table</t>
  </si>
  <si>
    <t>This table provides process emissions levels in each of five years by industry and by greenhouse gas.</t>
  </si>
  <si>
    <t>Each industry has a bold heading.  Each process GHG that is emitted by that industry appears below the</t>
  </si>
  <si>
    <t>heading, underlined.  These underlined items designate the rows used to produce input data for the model.</t>
  </si>
  <si>
    <t>When an underlined row is given directly by one of the sources, it has reference information in the</t>
  </si>
  <si>
    <t>"Reference or Notes" column.  When an underlined row is the sum of several items in the source material,</t>
  </si>
  <si>
    <t>the summed items appear in italics below the underlined items, and the italicized items have reference</t>
  </si>
  <si>
    <t>information in the "Reference or Notes" column.</t>
  </si>
  <si>
    <t>To ensure completeness, all process emissions categories from the EPA source document are included in</t>
  </si>
  <si>
    <t>this table.  The ones we do not use in the model are listed in a separate section at the bottom, with the</t>
  </si>
  <si>
    <t>rationale for why it is not used.  (Either because the emissions are from fuel combustion, which we capture</t>
  </si>
  <si>
    <t>using emissions indices rather than this methodology, or because they are for Agriculture, which we are</t>
  </si>
  <si>
    <t>not including in the model currently but hope to include in the future.)</t>
  </si>
  <si>
    <t>All values are given in Tg CO2e (equivalent to million metric tons).</t>
  </si>
  <si>
    <t>Notes:</t>
  </si>
  <si>
    <t>Data Annex for Global Non-CO2 GHG Emissions: 1990-2030</t>
  </si>
  <si>
    <t>See "Data" tab for specific spreadsheet tabs and rows.</t>
  </si>
  <si>
    <t>Agriculture</t>
  </si>
  <si>
    <t>Agriculture, N2O</t>
  </si>
  <si>
    <t>Agriculture, CH4</t>
  </si>
  <si>
    <t>Agriculture (g CO2e)</t>
  </si>
  <si>
    <t>2031-2050 projected via linear extrapolation from 2025-2030.</t>
  </si>
  <si>
    <t>https://www.epa.gov/sites/production/files/2016-08/dataannex_global_nonco2_projections_dec2012_0.zip</t>
  </si>
  <si>
    <t>Kategori</t>
  </si>
  <si>
    <t>CO2</t>
  </si>
  <si>
    <t>CH4</t>
  </si>
  <si>
    <t>N2O</t>
  </si>
  <si>
    <t>CO2 Eq</t>
  </si>
  <si>
    <t>(Gg)</t>
  </si>
  <si>
    <t>2A. Mineral Industry</t>
  </si>
  <si>
    <t>2A1. Cement Production</t>
  </si>
  <si>
    <t>2A2. Lime Production</t>
  </si>
  <si>
    <t>2A3. Glass Production</t>
  </si>
  <si>
    <t>2A4. Other Process Uses of Carbonates</t>
  </si>
  <si>
    <t>2A4a. Ceramics</t>
  </si>
  <si>
    <t>2A4b. Other Uses of Soda Ash</t>
  </si>
  <si>
    <t>2A4c. Non-Metallurgical Magnesia Production</t>
  </si>
  <si>
    <t>2A4d. Other</t>
  </si>
  <si>
    <t>2A5. Other</t>
  </si>
  <si>
    <t>2B. Chemical Industry</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</si>
  <si>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</si>
  <si>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</si>
  <si>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</si>
  <si>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</si>
  <si>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</si>
  <si>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</si>
  <si>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</si>
  <si>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</si>
  <si>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</si>
  <si>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</si>
  <si>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</si>
  <si>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</si>
  <si>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</si>
  <si>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</si>
  <si>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t>2B10. Other</t>
  </si>
  <si>
    <t>2C. Metal Industry</t>
  </si>
  <si>
    <t>2C1. Iron and Steel Production</t>
  </si>
  <si>
    <t>2C2. Ferroalloys Production</t>
  </si>
  <si>
    <t>2C3. Aluminium Production</t>
  </si>
  <si>
    <t>2C4. Magnesium Production</t>
  </si>
  <si>
    <t>2C5. Lead Production</t>
  </si>
  <si>
    <t>2C6. Zinc Production</t>
  </si>
  <si>
    <t>2C7. Other</t>
  </si>
  <si>
    <t>2D. Non-Energy Products from Fuels and Solvent Use</t>
  </si>
  <si>
    <t>2D1. Lubricant Use</t>
  </si>
  <si>
    <t>2D2. Paraffin Wax Use</t>
  </si>
  <si>
    <t>2D3. Solvent Use</t>
  </si>
  <si>
    <t>2D4. Other</t>
  </si>
  <si>
    <t>2E. Electronics Industry</t>
  </si>
  <si>
    <t>2E1. Integrated Circuit or Semiconductor</t>
  </si>
  <si>
    <t>2E2. TFT Flat Panel Display</t>
  </si>
  <si>
    <t>2E3. Photovoltaics</t>
  </si>
  <si>
    <t>2E4. Heat Transfer Fluid</t>
  </si>
  <si>
    <t>2E5. Other</t>
  </si>
  <si>
    <t>2F. Product Uses as Subtitutes for Ozone Depleting Subtances</t>
  </si>
  <si>
    <t>2F1. Refrigration and Air Conditioning</t>
  </si>
  <si>
    <t>2F1a. Refrigration and Stationary Air Conditioning</t>
  </si>
  <si>
    <t>2F1b. Mobile Air Conditioning</t>
  </si>
  <si>
    <t>2F2. Foam Blowing Agents</t>
  </si>
  <si>
    <t>2F3. Fire Protection</t>
  </si>
  <si>
    <t>2F4. Aerosols</t>
  </si>
  <si>
    <t>2F5. Solvents</t>
  </si>
  <si>
    <t>2F6. Other Applications</t>
  </si>
  <si>
    <t>2G. Other Product Manufacture and Use</t>
  </si>
  <si>
    <t>2G1. Electrical Equipment</t>
  </si>
  <si>
    <t>2G1a. Manufacture of Electrical Equipment</t>
  </si>
  <si>
    <t>2G1b. Use of Electrical Equipment</t>
  </si>
  <si>
    <t>2G2. SF6 and PFCs from Other Product Uses</t>
  </si>
  <si>
    <t>2G2a. Military Applications</t>
  </si>
  <si>
    <t>2G2b. Accelerators</t>
  </si>
  <si>
    <t>2G2c. Other</t>
  </si>
  <si>
    <t>2G4. Other</t>
  </si>
  <si>
    <t>2H. Other</t>
  </si>
  <si>
    <t>2H1. Pulp &amp; Paper Industry</t>
  </si>
  <si>
    <t>2H2. Food and Beverages Industry</t>
  </si>
  <si>
    <t>2H3. Other</t>
  </si>
  <si>
    <t>TOTAL</t>
  </si>
  <si>
    <t>1A. Fuel Combustion Activities</t>
  </si>
  <si>
    <t>1A1. Energy Industries</t>
  </si>
  <si>
    <t>1A2. Manufacturing Industries and Construction</t>
  </si>
  <si>
    <t>1A3. Transport</t>
  </si>
  <si>
    <t>1A4. Other Sectors</t>
  </si>
  <si>
    <t>1A5. Non-Specified</t>
  </si>
  <si>
    <t>1B. Fugitive Emissions from Fuels</t>
  </si>
  <si>
    <t>1B1. Solid Fuel</t>
  </si>
  <si>
    <t>1B2. Oil and Natural Gas</t>
  </si>
  <si>
    <t>1C. Carbon Dioxide Transport and Storage</t>
  </si>
  <si>
    <t>1C1. Transport of CO2</t>
  </si>
  <si>
    <t>1C2. Injection and Storage</t>
  </si>
  <si>
    <t>2010 CO2 Process Emissions tab</t>
  </si>
  <si>
    <t>Tab "OtherEnergyN2O", Row "Indonesia"</t>
  </si>
  <si>
    <t>Tab "NGO", Row "Indonesia"</t>
  </si>
  <si>
    <t>Tab "OtherEnergyCH4", Row "Indonesia"</t>
  </si>
  <si>
    <t>Tab "NitricAdipic", Row "Indonesia"</t>
  </si>
  <si>
    <t>Tab "OtherIPN2O", Row "Indonesia"</t>
  </si>
  <si>
    <t>Tab "OtherIPCH4", Row "Indonesia"</t>
  </si>
  <si>
    <t>Tab "HCFC22", Row "Indonesia"</t>
  </si>
  <si>
    <t>Tab "ODS Sub", Row "Indonesia"</t>
  </si>
  <si>
    <t>Tab "Coal", Row "Indonesia"</t>
  </si>
  <si>
    <t>Tab "Sewage", Row "Indonesia"</t>
  </si>
  <si>
    <t>Tab "OtherWasteN2O", Row "Indonesia"</t>
  </si>
  <si>
    <t>Tab "Wastewater'", Row "Indonesia"</t>
  </si>
  <si>
    <t>Tab "Landfill", Row "Indonesia"</t>
  </si>
  <si>
    <t>Tab "OtherWasteCH4", Row "Indonesia"</t>
  </si>
  <si>
    <t>Tab "OtherAgN2O", Row "Indonesia"</t>
  </si>
  <si>
    <t>Tab "AgSoils", Row "Indonesia"</t>
  </si>
  <si>
    <t>Tab "MMN2O", Row "Indonesia"</t>
  </si>
  <si>
    <t>Tab "Rice", Row "Indonesia"</t>
  </si>
  <si>
    <t>Tab "Enteric", Row "Indonesia"</t>
  </si>
  <si>
    <t>Tab "OtherAgCH4", Row "Indonesia"</t>
  </si>
  <si>
    <t>Tab "MMCH4", Row "Indonesia"</t>
  </si>
  <si>
    <t>Tab "Semi", Row "Indonesia"</t>
  </si>
  <si>
    <t>Tab "Al", Row "Indonesia"</t>
  </si>
  <si>
    <t>Tab "Magnesium", Row "Indonesia"</t>
  </si>
  <si>
    <t>Tab "FPD", Row "Indonesia"</t>
  </si>
  <si>
    <t>Tab "PV", Row "Indonesia"</t>
  </si>
  <si>
    <t>Tab "EPS", Row "Indonesia"</t>
  </si>
  <si>
    <t>Country Name</t>
  </si>
  <si>
    <t>Country Code</t>
  </si>
  <si>
    <t>Series Name</t>
  </si>
  <si>
    <t>Series Code</t>
  </si>
  <si>
    <t>Indonesia</t>
  </si>
  <si>
    <t>IDN</t>
  </si>
  <si>
    <t>Population, total</t>
  </si>
  <si>
    <t>SP.POP.TOTL</t>
  </si>
  <si>
    <t>Ministry of Environment and Forestry</t>
  </si>
  <si>
    <t>http://signsmart.menlhk.go.id/home/crf/index/ippu</t>
  </si>
  <si>
    <t>Energy Sector and IPPU Sector</t>
  </si>
  <si>
    <t>SMART SIGN, Directorate Greenhouse Gas Inventory and Monitoring, Reporting, and Verification</t>
  </si>
  <si>
    <t xml:space="preserve">For cement and iron and steel we scale up CO2 emissions in future years based on forecasted </t>
  </si>
  <si>
    <t>population growth</t>
  </si>
  <si>
    <t>Population Projections</t>
  </si>
  <si>
    <t>DataBank</t>
  </si>
  <si>
    <t>http://databank.worldbank.org/data/reports.aspx?source=Health%20Nutrition%20and%20Population%20Statistics:%20Population%20estimates%20and%20projections#</t>
  </si>
  <si>
    <t>World Bank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</si>
</sst>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0.0"/>
  </numFmts>
  <fonts count="25"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1"/>
      <color theme="1"/>
      <name val="Calibri"/>
      <family val="2"/>
      <scheme val="minor"/>
    </font>
    <font>
      <sz val="11"/>
      <color theme="1"/>
      <name val="Calibri"/>
      <family val="2"/>
    </font>
    <font>
      <b/>
      <sz val="11"/>
      <color theme="1"/>
      <name val="Calibri"/>
      <family val="2"/>
    </font>
    <font>
      <sz val="11"/>
      <color rgb="FF000000"/>
      <name val="Calibri"/>
      <family val="2"/>
      <scheme val="minor"/>
    </font>
    <font>
      <u/>
      <sz val="11"/>
      <color theme="1"/>
      <name val="Calibri"/>
      <family val="2"/>
    </font>
    <font>
      <i/>
      <sz val="11"/>
      <color theme="1"/>
      <name val="Calibri"/>
      <family val="2"/>
    </font>
    <font>
      <i/>
      <sz val="11"/>
      <color theme="1"/>
      <name val="Calibri"/>
      <family val="2"/>
      <scheme val="minor"/>
    </font>
    <font>
      <i/>
      <sz val="11"/>
      <name val="Calibri"/>
      <family val="2"/>
    </font>
    <font>
      <sz val="11"/>
      <name val="Calibri"/>
      <family val="2"/>
    </font>
    <font>
      <u/>
      <sz val="11"/>
      <color theme="1"/>
      <name val="Calibri"/>
      <family val="2"/>
      <scheme val="minor"/>
    </font>
    <font>
      <u/>
      <sz val="11"/>
      <color theme="10"/>
      <name val="Calibri"/>
      <family val="2"/>
      <scheme val="minor"/>
    </font>
    <font>
      <sz val="10"/>
      <name val="Arial"/>
      <family val="2"/>
    </font>
    <font>
      <u/>
      <sz val="10"/>
      <color indexed="12"/>
      <name val="Arial"/>
      <family val="2"/>
    </font>
    <font>
      <sz val="10"/>
      <color indexed="8"/>
      <name val="Arial"/>
      <family val="2"/>
    </font>
    <font>
      <sz val="10"/>
      <color theme="1"/>
      <name val="Arial"/>
      <family val="2"/>
    </font>
    <font>
      <u/>
      <sz val="10"/>
      <color theme="10"/>
      <name val="Arial"/>
      <family val="2"/>
    </font>
  </fonts>
  <fills count="5">
    <fill>
      <patternFill patternType="none"/>
    </fill>
    <fill>
      <patternFill patternType="gray125"/>
    </fill>
    <fill>
      <patternFill patternType="solid">
        <fgColor theme="0" tint="-0.249977111117893"/>
        <bgColor indexed="64"/>
      </patternFill>
    </fill>
    <fill>
      <patternFill patternType="solid">
        <fgColor theme="9" tint="0.59999389629810485"/>
        <bgColor indexed="64"/>
      </patternFill>
    </fill>
    <fill>
      <patternFill patternType="solid">
        <fgColor rgb="FFFFFF00"/>
        <bgColor indexed="64"/>
      </patternFill>
    </fill>
  </fills>
  <borders count="10">
    <border>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133">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20" fillId="0" borderId="0"/>
    <xf numFmtId="43" fontId="20" fillId="0" borderId="0" applyFont="0" applyFill="0" applyBorder="0" applyAlignment="0" applyProtection="0"/>
    <xf numFmtId="0" fontId="21" fillId="0" borderId="0" applyNumberFormat="0" applyFill="0" applyBorder="0" applyAlignment="0" applyProtection="0">
      <alignment vertical="top"/>
      <protection locked="0"/>
    </xf>
    <xf numFmtId="0" fontId="23" fillId="0" borderId="0"/>
    <xf numFmtId="0" fontId="20" fillId="0" borderId="0"/>
    <xf numFmtId="9" fontId="20" fillId="0" borderId="0" applyFont="0" applyFill="0" applyBorder="0" applyAlignment="0" applyProtection="0"/>
    <xf numFmtId="0" fontId="20" fillId="0" borderId="0"/>
    <xf numFmtId="43" fontId="22" fillId="0" borderId="0" applyFont="0" applyFill="0" applyBorder="0" applyAlignment="0" applyProtection="0"/>
    <xf numFmtId="0" fontId="24" fillId="0" borderId="0" applyNumberFormat="0" applyFill="0" applyBorder="0" applyAlignment="0" applyProtection="0">
      <alignment vertical="top"/>
      <protection locked="0"/>
    </xf>
  </cellStyleXfs>
  <cellXfs count="75">
    <xf numFmtId="0" fontId="0" fillId="0" borderId="0" xfId="0"/>
    <xf numFmtId="0" fontId="9" fillId="0" borderId="0" xfId="0" applyFont="1"/>
    <xf numFmtId="0" fontId="6" fillId="0" borderId="0" xfId="0" applyFont="1"/>
    <xf numFmtId="0" fontId="6" fillId="0" borderId="0" xfId="0" applyFont="1" applyAlignment="1">
      <alignment horizontal="left"/>
    </xf>
    <xf numFmtId="0" fontId="10" fillId="0" borderId="0" xfId="0" applyFont="1"/>
    <xf numFmtId="0" fontId="11" fillId="0" borderId="0" xfId="0" applyFont="1" applyFill="1" applyBorder="1"/>
    <xf numFmtId="0" fontId="13" fillId="0" borderId="0" xfId="0" applyFont="1" applyFill="1" applyBorder="1"/>
    <xf numFmtId="0" fontId="10" fillId="0" borderId="0" xfId="0" quotePrefix="1" applyFont="1" applyAlignment="1">
      <alignment horizontal="right"/>
    </xf>
    <xf numFmtId="164" fontId="10" fillId="0" borderId="0" xfId="0" applyNumberFormat="1" applyFont="1"/>
    <xf numFmtId="0" fontId="15" fillId="0" borderId="0" xfId="0" applyFont="1" applyFill="1" applyBorder="1" applyAlignment="1">
      <alignment horizontal="left" indent="1"/>
    </xf>
    <xf numFmtId="164" fontId="14" fillId="0" borderId="0" xfId="0" applyNumberFormat="1" applyFont="1"/>
    <xf numFmtId="0" fontId="16" fillId="0" borderId="0" xfId="0" applyFont="1" applyFill="1" applyBorder="1" applyAlignment="1">
      <alignment horizontal="left" vertical="center" indent="1"/>
    </xf>
    <xf numFmtId="0" fontId="17" fillId="0" borderId="0" xfId="0" applyFont="1" applyFill="1" applyBorder="1" applyAlignment="1">
      <alignment horizontal="left" vertical="center" indent="1"/>
    </xf>
    <xf numFmtId="0" fontId="14" fillId="0" borderId="0" xfId="0" applyFont="1" applyFill="1" applyBorder="1" applyAlignment="1">
      <alignment horizontal="left" indent="1"/>
    </xf>
    <xf numFmtId="164" fontId="10" fillId="0" borderId="0" xfId="0" applyNumberFormat="1" applyFont="1" applyBorder="1"/>
    <xf numFmtId="0" fontId="18" fillId="0" borderId="0" xfId="0" applyFont="1" applyFill="1" applyBorder="1"/>
    <xf numFmtId="0" fontId="18" fillId="0" borderId="0" xfId="0" applyFont="1" applyFill="1" applyBorder="1" applyAlignment="1">
      <alignment horizontal="left"/>
    </xf>
    <xf numFmtId="0" fontId="6" fillId="0" borderId="0" xfId="0" applyFont="1" applyFill="1" applyBorder="1"/>
    <xf numFmtId="0" fontId="9" fillId="0" borderId="0" xfId="0" applyFont="1" applyFill="1" applyBorder="1"/>
    <xf numFmtId="0" fontId="6" fillId="0" borderId="0" xfId="0" applyFont="1" applyFill="1" applyBorder="1" applyAlignment="1">
      <alignment horizontal="left"/>
    </xf>
    <xf numFmtId="0" fontId="19" fillId="0" borderId="0" xfId="123" applyFont="1"/>
    <xf numFmtId="0" fontId="12" fillId="0" borderId="0" xfId="0" applyFont="1" applyAlignment="1">
      <alignment horizontal="left"/>
    </xf>
    <xf numFmtId="0" fontId="10" fillId="0" borderId="0" xfId="0" quotePrefix="1" applyFont="1" applyAlignment="1">
      <alignment horizontal="left"/>
    </xf>
    <xf numFmtId="0" fontId="10" fillId="0" borderId="0" xfId="0" applyFont="1" applyAlignment="1">
      <alignment horizontal="left"/>
    </xf>
    <xf numFmtId="164" fontId="10" fillId="0" borderId="0" xfId="0" applyNumberFormat="1" applyFont="1" applyAlignment="1">
      <alignment horizontal="left"/>
    </xf>
    <xf numFmtId="164" fontId="14" fillId="0" borderId="0" xfId="0" applyNumberFormat="1" applyFont="1" applyAlignment="1">
      <alignment horizontal="left"/>
    </xf>
    <xf numFmtId="1" fontId="14" fillId="0" borderId="0" xfId="0" applyNumberFormat="1" applyFont="1" applyAlignment="1">
      <alignment horizontal="left"/>
    </xf>
    <xf numFmtId="0" fontId="11" fillId="2" borderId="0" xfId="0" applyFont="1" applyFill="1" applyAlignment="1">
      <alignment horizontal="left"/>
    </xf>
    <xf numFmtId="0" fontId="9" fillId="2" borderId="0" xfId="0" applyFont="1" applyFill="1"/>
    <xf numFmtId="0" fontId="10" fillId="2" borderId="0" xfId="0" applyFont="1" applyFill="1"/>
    <xf numFmtId="0" fontId="5" fillId="0" borderId="0" xfId="0" applyFont="1"/>
    <xf numFmtId="0" fontId="9" fillId="3" borderId="0" xfId="0" applyFont="1" applyFill="1"/>
    <xf numFmtId="0" fontId="5" fillId="0" borderId="0" xfId="0" applyFont="1" applyAlignment="1">
      <alignment wrapText="1"/>
    </xf>
    <xf numFmtId="0" fontId="6" fillId="2" borderId="0" xfId="0" applyFont="1" applyFill="1"/>
    <xf numFmtId="0" fontId="9" fillId="2" borderId="0" xfId="0" applyFont="1" applyFill="1" applyAlignment="1">
      <alignment horizontal="left"/>
    </xf>
    <xf numFmtId="0" fontId="9" fillId="2" borderId="0" xfId="0" applyFont="1" applyFill="1" applyBorder="1" applyAlignment="1">
      <alignment wrapText="1"/>
    </xf>
    <xf numFmtId="0" fontId="5" fillId="0" borderId="0" xfId="0" applyFont="1" applyAlignment="1">
      <alignment horizontal="left"/>
    </xf>
    <xf numFmtId="164" fontId="10" fillId="0" borderId="0" xfId="0" applyNumberFormat="1" applyFont="1" applyBorder="1" applyAlignment="1">
      <alignment horizontal="left"/>
    </xf>
    <xf numFmtId="164" fontId="14" fillId="0" borderId="0" xfId="0" applyNumberFormat="1" applyFont="1" applyBorder="1" applyAlignment="1">
      <alignment horizontal="left"/>
    </xf>
    <xf numFmtId="164" fontId="6" fillId="0" borderId="0" xfId="0" applyNumberFormat="1" applyFont="1" applyBorder="1" applyAlignment="1">
      <alignment horizontal="left"/>
    </xf>
    <xf numFmtId="11" fontId="5" fillId="2" borderId="0" xfId="0" applyNumberFormat="1" applyFont="1" applyFill="1" applyAlignment="1">
      <alignment horizontal="left"/>
    </xf>
    <xf numFmtId="11" fontId="5" fillId="0" borderId="0" xfId="0" applyNumberFormat="1" applyFont="1" applyAlignment="1">
      <alignment horizontal="left"/>
    </xf>
    <xf numFmtId="0" fontId="4" fillId="0" borderId="0" xfId="0" applyFont="1"/>
    <xf numFmtId="0" fontId="5" fillId="2" borderId="0" xfId="0" applyNumberFormat="1" applyFont="1" applyFill="1" applyAlignment="1">
      <alignment horizontal="left"/>
    </xf>
    <xf numFmtId="0" fontId="5" fillId="0" borderId="0" xfId="0" applyNumberFormat="1" applyFont="1" applyAlignment="1">
      <alignment horizontal="left"/>
    </xf>
    <xf numFmtId="0" fontId="9" fillId="4" borderId="0" xfId="0" applyFont="1" applyFill="1"/>
    <xf numFmtId="0" fontId="11" fillId="0" borderId="0" xfId="0" applyFont="1" applyFill="1" applyBorder="1" applyAlignment="1">
      <alignment horizontal="left"/>
    </xf>
    <xf numFmtId="0" fontId="10" fillId="0" borderId="0" xfId="0" applyFont="1" applyFill="1" applyBorder="1" applyAlignment="1">
      <alignment horizontal="left"/>
    </xf>
    <xf numFmtId="0" fontId="13" fillId="0" borderId="0" xfId="0" applyFont="1" applyFill="1" applyBorder="1" applyAlignment="1">
      <alignment horizontal="left"/>
    </xf>
    <xf numFmtId="0" fontId="3" fillId="0" borderId="0" xfId="0" applyFont="1"/>
    <xf numFmtId="0" fontId="3" fillId="0" borderId="0" xfId="0" applyFont="1" applyAlignment="1">
      <alignment horizontal="left"/>
    </xf>
    <xf numFmtId="0" fontId="2" fillId="0" borderId="0" xfId="0" applyFont="1"/>
    <xf numFmtId="164" fontId="10" fillId="0" borderId="0" xfId="0" quotePrefix="1" applyNumberFormat="1" applyFont="1" applyAlignment="1">
      <alignment horizontal="left"/>
    </xf>
    <xf numFmtId="164" fontId="10" fillId="0" borderId="0" xfId="0" quotePrefix="1" applyNumberFormat="1" applyFont="1" applyFill="1" applyAlignment="1">
      <alignment horizontal="left"/>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9" fillId="0" borderId="5" xfId="0" applyFont="1" applyBorder="1" applyAlignment="1">
      <alignment horizontal="center" vertical="center" wrapText="1"/>
    </xf>
    <xf numFmtId="0" fontId="9" fillId="0" borderId="6" xfId="0" applyFont="1" applyBorder="1" applyAlignment="1">
      <alignment horizontal="center" vertical="center" wrapText="1"/>
    </xf>
    <xf numFmtId="0" fontId="0" fillId="0" borderId="7" xfId="0" applyBorder="1" applyAlignment="1">
      <alignment wrapText="1"/>
    </xf>
    <xf numFmtId="0" fontId="0" fillId="0" borderId="8" xfId="0" applyBorder="1" applyAlignment="1">
      <alignment wrapText="1"/>
    </xf>
    <xf numFmtId="0" fontId="0" fillId="0" borderId="9" xfId="0" applyBorder="1" applyAlignment="1">
      <alignment wrapText="1"/>
    </xf>
    <xf numFmtId="0" fontId="0" fillId="0" borderId="9" xfId="0" applyBorder="1" applyAlignment="1">
      <alignment horizontal="right" wrapText="1"/>
    </xf>
    <xf numFmtId="0" fontId="9" fillId="0" borderId="7" xfId="0" applyFont="1" applyBorder="1" applyAlignment="1">
      <alignment wrapText="1"/>
    </xf>
    <xf numFmtId="0" fontId="9" fillId="0" borderId="8" xfId="0" applyFont="1" applyBorder="1" applyAlignment="1">
      <alignment wrapText="1"/>
    </xf>
    <xf numFmtId="0" fontId="9" fillId="0" borderId="9" xfId="0" applyFont="1" applyBorder="1" applyAlignment="1">
      <alignment horizontal="right" wrapText="1"/>
    </xf>
    <xf numFmtId="0" fontId="0" fillId="0" borderId="0" xfId="0"/>
    <xf numFmtId="0" fontId="9" fillId="0" borderId="9" xfId="0" applyFont="1" applyBorder="1" applyAlignment="1">
      <alignment wrapText="1"/>
    </xf>
    <xf numFmtId="0" fontId="1" fillId="0" borderId="0" xfId="0" applyFont="1"/>
    <xf numFmtId="1" fontId="10" fillId="0" borderId="0" xfId="0" applyNumberFormat="1" applyFont="1" applyFill="1" applyAlignment="1">
      <alignment horizontal="left"/>
    </xf>
    <xf numFmtId="1" fontId="10" fillId="0" borderId="0" xfId="0" applyNumberFormat="1" applyFont="1" applyFill="1" applyBorder="1" applyAlignment="1">
      <alignment horizontal="left"/>
    </xf>
    <xf numFmtId="2" fontId="10" fillId="0" borderId="0" xfId="0" quotePrefix="1" applyNumberFormat="1" applyFont="1" applyFill="1" applyAlignment="1">
      <alignment horizontal="left"/>
    </xf>
    <xf numFmtId="0" fontId="1" fillId="0" borderId="0" xfId="0" applyFont="1" applyAlignment="1">
      <alignment horizontal="left"/>
    </xf>
    <xf numFmtId="0" fontId="19" fillId="0" borderId="0" xfId="123" applyFont="1" applyAlignment="1">
      <alignment horizontal="left" vertical="center" wrapText="1"/>
    </xf>
  </cellXfs>
  <cellStyles count="133">
    <cellStyle name="Comma 2" xfId="131"/>
    <cellStyle name="Comma 3" xfId="12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cellStyle name="Hyperlink 2" xfId="132"/>
    <cellStyle name="Hyperlink 3" xfId="126"/>
    <cellStyle name="Normal" xfId="0" builtinId="0"/>
    <cellStyle name="Normal 2" xfId="127"/>
    <cellStyle name="Normal 3" xfId="128"/>
    <cellStyle name="Normal 4" xfId="130"/>
    <cellStyle name="Normal 5" xfId="124"/>
    <cellStyle name="Percent 2" xfId="129"/>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ignsmart.menlhk.go.id/home/crf/index/ipp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tabSelected="1" workbookViewId="0">
      <selection activeCell="B19" sqref="B19"/>
    </sheetView>
  </sheetViews>
  <sheetFormatPr defaultColWidth="9" defaultRowHeight="14.5" x14ac:dyDescent="0.35"/>
  <cols>
    <col min="1" max="1" width="9" style="42"/>
    <col min="2" max="2" width="68.33203125" style="42" customWidth="1"/>
    <col min="3" max="16384" width="9" style="42"/>
  </cols>
  <sheetData>
    <row r="1" spans="1:2" x14ac:dyDescent="0.35">
      <c r="A1" s="1" t="s">
        <v>66</v>
      </c>
    </row>
    <row r="3" spans="1:2" x14ac:dyDescent="0.35">
      <c r="A3" s="1" t="s">
        <v>67</v>
      </c>
      <c r="B3" s="28" t="s">
        <v>69</v>
      </c>
    </row>
    <row r="4" spans="1:2" x14ac:dyDescent="0.35">
      <c r="B4" s="2" t="s">
        <v>20</v>
      </c>
    </row>
    <row r="5" spans="1:2" x14ac:dyDescent="0.35">
      <c r="B5" s="3">
        <v>2012</v>
      </c>
    </row>
    <row r="6" spans="1:2" x14ac:dyDescent="0.35">
      <c r="B6" s="51" t="s">
        <v>86</v>
      </c>
    </row>
    <row r="7" spans="1:2" x14ac:dyDescent="0.35">
      <c r="B7" s="20" t="s">
        <v>93</v>
      </c>
    </row>
    <row r="8" spans="1:2" x14ac:dyDescent="0.35">
      <c r="B8" s="42" t="s">
        <v>87</v>
      </c>
    </row>
    <row r="10" spans="1:2" x14ac:dyDescent="0.35">
      <c r="B10" s="28" t="s">
        <v>68</v>
      </c>
    </row>
    <row r="11" spans="1:2" x14ac:dyDescent="0.35">
      <c r="B11" s="69" t="s">
        <v>216</v>
      </c>
    </row>
    <row r="12" spans="1:2" x14ac:dyDescent="0.35">
      <c r="B12" s="73">
        <v>2017</v>
      </c>
    </row>
    <row r="13" spans="1:2" x14ac:dyDescent="0.35">
      <c r="B13" s="69" t="s">
        <v>219</v>
      </c>
    </row>
    <row r="14" spans="1:2" x14ac:dyDescent="0.35">
      <c r="B14" s="74" t="s">
        <v>217</v>
      </c>
    </row>
    <row r="15" spans="1:2" x14ac:dyDescent="0.35">
      <c r="B15" s="69" t="s">
        <v>218</v>
      </c>
    </row>
    <row r="17" spans="1:2" x14ac:dyDescent="0.35">
      <c r="B17" s="28" t="s">
        <v>222</v>
      </c>
    </row>
    <row r="18" spans="1:2" x14ac:dyDescent="0.35">
      <c r="B18" s="69" t="s">
        <v>225</v>
      </c>
    </row>
    <row r="19" spans="1:2" x14ac:dyDescent="0.35">
      <c r="B19" s="73">
        <v>2017</v>
      </c>
    </row>
    <row r="20" spans="1:2" x14ac:dyDescent="0.35">
      <c r="B20" s="69" t="s">
        <v>223</v>
      </c>
    </row>
    <row r="21" spans="1:2" x14ac:dyDescent="0.35">
      <c r="B21" s="74" t="s">
        <v>224</v>
      </c>
    </row>
    <row r="22" spans="1:2" x14ac:dyDescent="0.35">
      <c r="B22" s="69" t="s">
        <v>214</v>
      </c>
    </row>
    <row r="23" spans="1:2" x14ac:dyDescent="0.35">
      <c r="B23" s="69"/>
    </row>
    <row r="24" spans="1:2" x14ac:dyDescent="0.35">
      <c r="A24" s="1" t="s">
        <v>85</v>
      </c>
    </row>
    <row r="25" spans="1:2" x14ac:dyDescent="0.35">
      <c r="A25" s="69" t="s">
        <v>220</v>
      </c>
    </row>
    <row r="26" spans="1:2" x14ac:dyDescent="0.35">
      <c r="A26" s="69" t="s">
        <v>221</v>
      </c>
    </row>
    <row r="28" spans="1:2" x14ac:dyDescent="0.35">
      <c r="A28" s="51" t="s">
        <v>92</v>
      </c>
    </row>
  </sheetData>
  <hyperlinks>
    <hyperlink ref="B14"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Z82"/>
  <sheetViews>
    <sheetView topLeftCell="A43" zoomScaleNormal="100" workbookViewId="0">
      <selection activeCell="B38" sqref="B38"/>
    </sheetView>
  </sheetViews>
  <sheetFormatPr defaultColWidth="11" defaultRowHeight="14.5" x14ac:dyDescent="0.35"/>
  <cols>
    <col min="1" max="1" width="53.58203125" style="2" customWidth="1"/>
    <col min="2" max="2" width="11" style="2"/>
    <col min="3" max="10" width="12.25" style="2" bestFit="1" customWidth="1"/>
    <col min="11" max="11" width="44.75" style="2" customWidth="1"/>
    <col min="12" max="12" width="12.58203125" style="3" customWidth="1"/>
    <col min="13" max="16384" width="11" style="2"/>
  </cols>
  <sheetData>
    <row r="1" spans="1:1" x14ac:dyDescent="0.35">
      <c r="A1" s="45" t="s">
        <v>71</v>
      </c>
    </row>
    <row r="2" spans="1:1" x14ac:dyDescent="0.35">
      <c r="A2" s="42" t="s">
        <v>72</v>
      </c>
    </row>
    <row r="3" spans="1:1" x14ac:dyDescent="0.35">
      <c r="A3" s="42" t="s">
        <v>73</v>
      </c>
    </row>
    <row r="4" spans="1:1" x14ac:dyDescent="0.35">
      <c r="A4" s="42" t="s">
        <v>74</v>
      </c>
    </row>
    <row r="6" spans="1:1" x14ac:dyDescent="0.35">
      <c r="A6" s="42" t="s">
        <v>75</v>
      </c>
    </row>
    <row r="7" spans="1:1" x14ac:dyDescent="0.35">
      <c r="A7" s="42" t="s">
        <v>76</v>
      </c>
    </row>
    <row r="8" spans="1:1" x14ac:dyDescent="0.35">
      <c r="A8" s="42" t="s">
        <v>77</v>
      </c>
    </row>
    <row r="9" spans="1:1" x14ac:dyDescent="0.35">
      <c r="A9" s="42" t="s">
        <v>78</v>
      </c>
    </row>
    <row r="10" spans="1:1" x14ac:dyDescent="0.35">
      <c r="A10" s="42"/>
    </row>
    <row r="11" spans="1:1" x14ac:dyDescent="0.35">
      <c r="A11" s="42" t="s">
        <v>79</v>
      </c>
    </row>
    <row r="12" spans="1:1" x14ac:dyDescent="0.35">
      <c r="A12" s="42" t="s">
        <v>80</v>
      </c>
    </row>
    <row r="13" spans="1:1" x14ac:dyDescent="0.35">
      <c r="A13" s="42" t="s">
        <v>81</v>
      </c>
    </row>
    <row r="14" spans="1:1" x14ac:dyDescent="0.35">
      <c r="A14" s="42" t="s">
        <v>82</v>
      </c>
    </row>
    <row r="15" spans="1:1" x14ac:dyDescent="0.35">
      <c r="A15" s="42" t="s">
        <v>83</v>
      </c>
    </row>
    <row r="16" spans="1:1" x14ac:dyDescent="0.35">
      <c r="A16" s="42"/>
    </row>
    <row r="17" spans="1:26" x14ac:dyDescent="0.35">
      <c r="A17" s="31" t="s">
        <v>84</v>
      </c>
    </row>
    <row r="18" spans="1:26" x14ac:dyDescent="0.35">
      <c r="A18" s="29"/>
      <c r="B18" s="27">
        <v>2010</v>
      </c>
      <c r="C18" s="27">
        <v>2015</v>
      </c>
      <c r="D18" s="27">
        <v>2020</v>
      </c>
      <c r="E18" s="27">
        <v>2025</v>
      </c>
      <c r="F18" s="27">
        <v>2030</v>
      </c>
      <c r="G18" s="27">
        <v>2035</v>
      </c>
      <c r="H18" s="27">
        <v>2040</v>
      </c>
      <c r="I18" s="27">
        <v>2045</v>
      </c>
      <c r="J18" s="27">
        <v>2050</v>
      </c>
      <c r="K18" s="28" t="s">
        <v>22</v>
      </c>
      <c r="L18" s="34" t="s">
        <v>30</v>
      </c>
    </row>
    <row r="19" spans="1:26" x14ac:dyDescent="0.35">
      <c r="A19" s="5" t="s">
        <v>0</v>
      </c>
      <c r="B19" s="21"/>
      <c r="C19" s="21"/>
      <c r="D19" s="21"/>
      <c r="E19" s="21"/>
      <c r="F19" s="21"/>
      <c r="G19" s="21"/>
      <c r="H19" s="21"/>
      <c r="I19" s="21"/>
      <c r="J19" s="21"/>
    </row>
    <row r="20" spans="1:26" x14ac:dyDescent="0.35">
      <c r="A20" s="6" t="s">
        <v>14</v>
      </c>
      <c r="C20" s="53">
        <f>SUM('2010 CO2 Process Emissions'!C4:C11)/1000</f>
        <v>22.055550000000004</v>
      </c>
      <c r="D20" s="53">
        <f>$C20*INDEX(Population!$E$2:$AN$2,1,MATCH(Data!D$18,Population!$E$1:$AN$1,0))/Population!$E$2</f>
        <v>23.279495438247029</v>
      </c>
      <c r="E20" s="53">
        <f>$C20*INDEX(Population!$E$2:$AN$2,1,MATCH(Data!E$18,Population!$E$1:$AN$1,0))/Population!$E$2</f>
        <v>24.362561382118063</v>
      </c>
      <c r="F20" s="53">
        <f>$C20*INDEX(Population!$E$2:$AN$2,1,MATCH(Data!F$18,Population!$E$1:$AN$1,0))/Population!$E$2</f>
        <v>25.302537257028909</v>
      </c>
      <c r="G20" s="53">
        <f>$C20*INDEX(Population!$E$2:$AN$2,1,MATCH(Data!G$18,Population!$E$1:$AN$1,0))/Population!$E$2</f>
        <v>26.104475315564034</v>
      </c>
      <c r="H20" s="53">
        <f>$C20*INDEX(Population!$E$2:$AN$2,1,MATCH(Data!H$18,Population!$E$1:$AN$1,0))/Population!$E$2</f>
        <v>26.754588902365811</v>
      </c>
      <c r="I20" s="53">
        <f>$C20*INDEX(Population!$E$2:$AN$2,1,MATCH(Data!I$18,Population!$E$1:$AN$1,0))/Population!$E$2</f>
        <v>27.249281498645303</v>
      </c>
      <c r="J20" s="53">
        <f>$C20*INDEX(Population!$E$2:$AN$2,1,MATCH(Data!J$18,Population!$E$1:$AN$1,0))/Population!$E$2</f>
        <v>27.59360535698697</v>
      </c>
      <c r="K20" s="69" t="s">
        <v>180</v>
      </c>
      <c r="L20" s="22"/>
      <c r="M20" s="7"/>
      <c r="N20" s="7"/>
      <c r="O20" s="7"/>
      <c r="P20" s="7"/>
      <c r="Q20" s="7"/>
      <c r="R20" s="7"/>
      <c r="S20" s="7"/>
      <c r="T20" s="7"/>
      <c r="U20" s="7"/>
      <c r="V20" s="7"/>
      <c r="W20" s="7"/>
      <c r="X20" s="7"/>
      <c r="Y20" s="7"/>
      <c r="Z20" s="7"/>
    </row>
    <row r="21" spans="1:26" x14ac:dyDescent="0.35">
      <c r="A21" s="5"/>
      <c r="B21" s="23"/>
      <c r="C21" s="23"/>
      <c r="D21" s="23"/>
      <c r="E21" s="23"/>
      <c r="F21" s="23"/>
      <c r="G21" s="23"/>
      <c r="H21" s="23"/>
      <c r="I21" s="23"/>
      <c r="J21" s="23"/>
    </row>
    <row r="22" spans="1:26" x14ac:dyDescent="0.35">
      <c r="A22" s="5" t="s">
        <v>1</v>
      </c>
      <c r="B22" s="23"/>
      <c r="C22" s="23"/>
      <c r="D22" s="23"/>
      <c r="E22" s="23"/>
      <c r="F22" s="23"/>
      <c r="G22" s="23"/>
      <c r="H22" s="23"/>
      <c r="I22" s="23"/>
      <c r="J22" s="23"/>
    </row>
    <row r="23" spans="1:26" x14ac:dyDescent="0.35">
      <c r="A23" s="6" t="s">
        <v>7</v>
      </c>
      <c r="B23" s="24">
        <f>SUM(B26:B27)</f>
        <v>33.897433842366297</v>
      </c>
      <c r="C23" s="24">
        <f t="shared" ref="C23:F23" si="0">SUM(C26:C27)</f>
        <v>36.637545196136308</v>
      </c>
      <c r="D23" s="24">
        <f t="shared" si="0"/>
        <v>38.004103102825532</v>
      </c>
      <c r="E23" s="24">
        <f t="shared" si="0"/>
        <v>38.553851810318434</v>
      </c>
      <c r="F23" s="24">
        <f t="shared" si="0"/>
        <v>40.876068166039822</v>
      </c>
      <c r="G23" s="52">
        <f>TREND($E23:$F23,$E$18:$F$18,G$18)</f>
        <v>43.198284521761252</v>
      </c>
      <c r="H23" s="52">
        <f t="shared" ref="H23:J27" si="1">TREND($E23:$F23,$E$18:$F$18,H$18)</f>
        <v>45.520500877482618</v>
      </c>
      <c r="I23" s="52">
        <f t="shared" si="1"/>
        <v>47.842717233203985</v>
      </c>
      <c r="J23" s="52">
        <f t="shared" si="1"/>
        <v>50.164933588925351</v>
      </c>
    </row>
    <row r="24" spans="1:26" x14ac:dyDescent="0.35">
      <c r="A24" s="6" t="s">
        <v>17</v>
      </c>
      <c r="B24" s="70">
        <f>'2010 CO2 Process Emissions'!C82/1000</f>
        <v>6.9077399999999995</v>
      </c>
      <c r="C24" s="70">
        <f>$B$24*C23/$B$23</f>
        <v>7.4661296672211908</v>
      </c>
      <c r="D24" s="70">
        <f t="shared" ref="D24:J24" si="2">$B$24*D23/$B$23</f>
        <v>7.744611712742735</v>
      </c>
      <c r="E24" s="70">
        <f t="shared" si="2"/>
        <v>7.8566414656248185</v>
      </c>
      <c r="F24" s="70">
        <f t="shared" si="2"/>
        <v>8.3298709992723428</v>
      </c>
      <c r="G24" s="70">
        <f t="shared" si="2"/>
        <v>8.8031005329198795</v>
      </c>
      <c r="H24" s="70">
        <f t="shared" si="2"/>
        <v>9.2763300665674002</v>
      </c>
      <c r="I24" s="70">
        <f t="shared" si="2"/>
        <v>9.749559600214921</v>
      </c>
      <c r="J24" s="70">
        <f t="shared" si="2"/>
        <v>10.222789133862442</v>
      </c>
      <c r="K24" s="69" t="s">
        <v>180</v>
      </c>
    </row>
    <row r="25" spans="1:26" x14ac:dyDescent="0.35">
      <c r="A25" s="9" t="s">
        <v>63</v>
      </c>
      <c r="B25" s="25">
        <v>0</v>
      </c>
      <c r="C25" s="25">
        <v>0</v>
      </c>
      <c r="D25" s="25">
        <v>0</v>
      </c>
      <c r="E25" s="25">
        <v>0</v>
      </c>
      <c r="F25" s="25">
        <v>0</v>
      </c>
      <c r="G25" s="52">
        <f t="shared" ref="G25:G27" si="3">TREND($E25:$F25,$E$18:$F$18,G$18)</f>
        <v>0</v>
      </c>
      <c r="H25" s="52">
        <f t="shared" si="1"/>
        <v>0</v>
      </c>
      <c r="I25" s="52">
        <f t="shared" si="1"/>
        <v>0</v>
      </c>
      <c r="J25" s="52">
        <f t="shared" si="1"/>
        <v>0</v>
      </c>
      <c r="K25" s="30" t="s">
        <v>181</v>
      </c>
      <c r="L25" s="3">
        <v>28</v>
      </c>
    </row>
    <row r="26" spans="1:26" x14ac:dyDescent="0.35">
      <c r="A26" s="11" t="s">
        <v>64</v>
      </c>
      <c r="B26" s="25">
        <v>33.897433842366297</v>
      </c>
      <c r="C26" s="25">
        <v>36.637545196136308</v>
      </c>
      <c r="D26" s="25">
        <v>38.004103102825532</v>
      </c>
      <c r="E26" s="25">
        <v>38.553851810318434</v>
      </c>
      <c r="F26" s="25">
        <v>40.876068166039822</v>
      </c>
      <c r="G26" s="52">
        <f t="shared" si="3"/>
        <v>43.198284521761252</v>
      </c>
      <c r="H26" s="52">
        <f t="shared" si="1"/>
        <v>45.520500877482618</v>
      </c>
      <c r="I26" s="52">
        <f t="shared" si="1"/>
        <v>47.842717233203985</v>
      </c>
      <c r="J26" s="52">
        <f t="shared" si="1"/>
        <v>50.164933588925351</v>
      </c>
      <c r="K26" s="30" t="s">
        <v>182</v>
      </c>
      <c r="L26" s="3">
        <v>35</v>
      </c>
    </row>
    <row r="27" spans="1:26" x14ac:dyDescent="0.35">
      <c r="A27" s="9" t="s">
        <v>65</v>
      </c>
      <c r="B27" s="25">
        <v>0</v>
      </c>
      <c r="C27" s="25">
        <v>0</v>
      </c>
      <c r="D27" s="25">
        <v>0</v>
      </c>
      <c r="E27" s="25">
        <v>0</v>
      </c>
      <c r="F27" s="25">
        <v>0</v>
      </c>
      <c r="G27" s="52">
        <f t="shared" si="3"/>
        <v>0</v>
      </c>
      <c r="H27" s="52">
        <f t="shared" si="1"/>
        <v>0</v>
      </c>
      <c r="I27" s="52">
        <f t="shared" si="1"/>
        <v>0</v>
      </c>
      <c r="J27" s="52">
        <f t="shared" si="1"/>
        <v>0</v>
      </c>
      <c r="K27" s="30" t="s">
        <v>183</v>
      </c>
      <c r="L27" s="3">
        <v>27</v>
      </c>
    </row>
    <row r="28" spans="1:26" x14ac:dyDescent="0.35">
      <c r="A28" s="12"/>
      <c r="B28" s="24"/>
      <c r="C28" s="24"/>
      <c r="D28" s="24"/>
      <c r="E28" s="24"/>
      <c r="F28" s="24"/>
      <c r="G28" s="24"/>
      <c r="H28" s="24"/>
      <c r="I28" s="24"/>
      <c r="J28" s="24"/>
    </row>
    <row r="29" spans="1:26" x14ac:dyDescent="0.35">
      <c r="A29" s="5" t="s">
        <v>2</v>
      </c>
      <c r="B29" s="22"/>
      <c r="C29" s="22"/>
      <c r="D29" s="22"/>
      <c r="E29" s="22"/>
      <c r="F29" s="22"/>
      <c r="G29" s="22"/>
      <c r="H29" s="22"/>
      <c r="I29" s="22"/>
      <c r="J29" s="22"/>
    </row>
    <row r="30" spans="1:26" x14ac:dyDescent="0.35">
      <c r="A30" s="6" t="s">
        <v>21</v>
      </c>
      <c r="C30" s="72">
        <f>SUM('2010 CO2 Process Emissions'!C30,'2010 CO2 Process Emissions'!C31)/1000</f>
        <v>2.6540400000000002</v>
      </c>
      <c r="D30" s="72">
        <f>$C30*INDEX(Population!$E$2:$AN$2,1,MATCH(Data!D$18,Population!$E$1:$AN$1,0))/Population!$E$2</f>
        <v>2.8013226635892159</v>
      </c>
      <c r="E30" s="72">
        <f>$C30*INDEX(Population!$E$2:$AN$2,1,MATCH(Data!E$18,Population!$E$1:$AN$1,0))/Population!$E$2</f>
        <v>2.9316526865390622</v>
      </c>
      <c r="F30" s="72">
        <f>$C30*INDEX(Population!$E$2:$AN$2,1,MATCH(Data!F$18,Population!$E$1:$AN$1,0))/Population!$E$2</f>
        <v>3.044764060821199</v>
      </c>
      <c r="G30" s="72">
        <f>$C30*INDEX(Population!$E$2:$AN$2,1,MATCH(Data!G$18,Population!$E$1:$AN$1,0))/Population!$E$2</f>
        <v>3.1412647459038454</v>
      </c>
      <c r="H30" s="72">
        <f>$C30*INDEX(Population!$E$2:$AN$2,1,MATCH(Data!H$18,Population!$E$1:$AN$1,0))/Population!$E$2</f>
        <v>3.2194957337466059</v>
      </c>
      <c r="I30" s="72">
        <f>$C30*INDEX(Population!$E$2:$AN$2,1,MATCH(Data!I$18,Population!$E$1:$AN$1,0))/Population!$E$2</f>
        <v>3.2790242396432903</v>
      </c>
      <c r="J30" s="72">
        <f>$C30*INDEX(Population!$E$2:$AN$2,1,MATCH(Data!J$18,Population!$E$1:$AN$1,0))/Population!$E$2</f>
        <v>3.3204582230621176</v>
      </c>
      <c r="K30" s="69" t="s">
        <v>180</v>
      </c>
    </row>
    <row r="31" spans="1:26" ht="60" customHeight="1" x14ac:dyDescent="0.35">
      <c r="A31" s="32" t="s">
        <v>23</v>
      </c>
      <c r="B31" s="3"/>
      <c r="C31" s="3"/>
      <c r="D31" s="3"/>
      <c r="E31" s="3"/>
      <c r="F31" s="3"/>
      <c r="G31" s="3"/>
      <c r="H31" s="3"/>
      <c r="I31" s="3"/>
      <c r="J31" s="3"/>
    </row>
    <row r="32" spans="1:26" x14ac:dyDescent="0.35">
      <c r="B32" s="3"/>
      <c r="C32" s="3"/>
      <c r="D32" s="3"/>
      <c r="E32" s="3"/>
      <c r="F32" s="3"/>
      <c r="G32" s="3"/>
      <c r="H32" s="3"/>
      <c r="I32" s="3"/>
      <c r="J32" s="3"/>
    </row>
    <row r="33" spans="1:12" x14ac:dyDescent="0.35">
      <c r="A33" s="5" t="s">
        <v>3</v>
      </c>
      <c r="B33" s="23"/>
      <c r="C33" s="23"/>
      <c r="D33" s="23"/>
      <c r="E33" s="23"/>
      <c r="F33" s="23"/>
      <c r="G33" s="23"/>
      <c r="H33" s="23"/>
      <c r="I33" s="23"/>
      <c r="J33" s="23"/>
    </row>
    <row r="34" spans="1:12" x14ac:dyDescent="0.35">
      <c r="A34" s="6" t="s">
        <v>5</v>
      </c>
      <c r="B34" s="24">
        <f>SUM(B38:B39)</f>
        <v>3.1000000238418581E-3</v>
      </c>
      <c r="C34" s="24">
        <f t="shared" ref="C34:F34" si="4">SUM(C38:C39)</f>
        <v>3.1000000238418581E-3</v>
      </c>
      <c r="D34" s="24">
        <f t="shared" si="4"/>
        <v>3.1000000238418581E-3</v>
      </c>
      <c r="E34" s="24">
        <f t="shared" si="4"/>
        <v>3.1000000238418581E-3</v>
      </c>
      <c r="F34" s="24">
        <f t="shared" si="4"/>
        <v>3.1000000238418581E-3</v>
      </c>
      <c r="G34" s="52">
        <f t="shared" ref="G34:J42" si="5">TREND($E34:$F34,$E$18:$F$18,G$18)</f>
        <v>3.1000000238418581E-3</v>
      </c>
      <c r="H34" s="52">
        <f t="shared" si="5"/>
        <v>3.1000000238418581E-3</v>
      </c>
      <c r="I34" s="52">
        <f t="shared" si="5"/>
        <v>3.1000000238418581E-3</v>
      </c>
      <c r="J34" s="52">
        <f t="shared" si="5"/>
        <v>3.1000000238418581E-3</v>
      </c>
    </row>
    <row r="35" spans="1:12" x14ac:dyDescent="0.35">
      <c r="A35" s="6" t="s">
        <v>18</v>
      </c>
      <c r="B35" s="24">
        <f>SUM(B40)</f>
        <v>0</v>
      </c>
      <c r="C35" s="24">
        <f t="shared" ref="C35:F35" si="6">SUM(C40)</f>
        <v>0</v>
      </c>
      <c r="D35" s="24">
        <f t="shared" si="6"/>
        <v>0</v>
      </c>
      <c r="E35" s="24">
        <f t="shared" si="6"/>
        <v>0</v>
      </c>
      <c r="F35" s="24">
        <f t="shared" si="6"/>
        <v>0</v>
      </c>
      <c r="G35" s="52">
        <f t="shared" si="5"/>
        <v>0</v>
      </c>
      <c r="H35" s="52">
        <f t="shared" si="5"/>
        <v>0</v>
      </c>
      <c r="I35" s="52">
        <f t="shared" si="5"/>
        <v>0</v>
      </c>
      <c r="J35" s="52">
        <f t="shared" si="5"/>
        <v>0</v>
      </c>
      <c r="K35" s="2" t="s">
        <v>19</v>
      </c>
    </row>
    <row r="36" spans="1:12" x14ac:dyDescent="0.35">
      <c r="A36" s="6" t="s">
        <v>6</v>
      </c>
      <c r="B36" s="24">
        <f>SUM(B41:B42)</f>
        <v>1.163371103640656</v>
      </c>
      <c r="C36" s="24">
        <f t="shared" ref="C36:F36" si="7">SUM(C41:C42)</f>
        <v>2.0400361715731559</v>
      </c>
      <c r="D36" s="24">
        <f t="shared" si="7"/>
        <v>2.8541044415128676</v>
      </c>
      <c r="E36" s="24">
        <f t="shared" si="7"/>
        <v>4.5069631670101176</v>
      </c>
      <c r="F36" s="24">
        <f t="shared" si="7"/>
        <v>5.9825937383250256</v>
      </c>
      <c r="G36" s="52">
        <f t="shared" si="5"/>
        <v>7.4582243096398315</v>
      </c>
      <c r="H36" s="52">
        <f t="shared" si="5"/>
        <v>8.9338548809547547</v>
      </c>
      <c r="I36" s="52">
        <f t="shared" si="5"/>
        <v>10.409485452269678</v>
      </c>
      <c r="J36" s="52">
        <f t="shared" si="5"/>
        <v>11.885116023584601</v>
      </c>
    </row>
    <row r="37" spans="1:12" x14ac:dyDescent="0.35">
      <c r="A37" s="6" t="s">
        <v>15</v>
      </c>
      <c r="C37" s="70">
        <f>SUM('2010 CO2 Process Emissions'!C14:C28)/1000</f>
        <v>9.6313699999999987</v>
      </c>
      <c r="D37" s="70">
        <f>$C$37*D36/$C$36</f>
        <v>13.474729653276654</v>
      </c>
      <c r="E37" s="70">
        <f t="shared" ref="E37:J37" si="8">$C$37*E36/$C$36</f>
        <v>21.27816675151027</v>
      </c>
      <c r="F37" s="70">
        <f t="shared" si="8"/>
        <v>28.244878525392956</v>
      </c>
      <c r="G37" s="70">
        <f t="shared" si="8"/>
        <v>35.211590299275159</v>
      </c>
      <c r="H37" s="70">
        <f t="shared" si="8"/>
        <v>42.178302073157916</v>
      </c>
      <c r="I37" s="70">
        <f t="shared" si="8"/>
        <v>49.14501384704068</v>
      </c>
      <c r="J37" s="70">
        <f t="shared" si="8"/>
        <v>56.11172562092343</v>
      </c>
      <c r="K37" s="69" t="s">
        <v>180</v>
      </c>
    </row>
    <row r="38" spans="1:12" x14ac:dyDescent="0.35">
      <c r="A38" s="13" t="s">
        <v>24</v>
      </c>
      <c r="B38" s="25">
        <v>3.1000000238418581E-3</v>
      </c>
      <c r="C38" s="25">
        <v>3.1000000238418581E-3</v>
      </c>
      <c r="D38" s="25">
        <v>3.1000000238418581E-3</v>
      </c>
      <c r="E38" s="25">
        <v>3.1000000238418581E-3</v>
      </c>
      <c r="F38" s="25">
        <v>3.1000000238418581E-3</v>
      </c>
      <c r="G38" s="52">
        <f t="shared" si="5"/>
        <v>3.1000000238418581E-3</v>
      </c>
      <c r="H38" s="52">
        <f t="shared" si="5"/>
        <v>3.1000000238418581E-3</v>
      </c>
      <c r="I38" s="52">
        <f t="shared" si="5"/>
        <v>3.1000000238418581E-3</v>
      </c>
      <c r="J38" s="52">
        <f t="shared" si="5"/>
        <v>3.1000000238418581E-3</v>
      </c>
      <c r="K38" s="30" t="s">
        <v>184</v>
      </c>
      <c r="L38" s="3">
        <v>18</v>
      </c>
    </row>
    <row r="39" spans="1:12" x14ac:dyDescent="0.35">
      <c r="A39" s="9" t="s">
        <v>25</v>
      </c>
      <c r="B39" s="25">
        <v>0</v>
      </c>
      <c r="C39" s="25">
        <v>0</v>
      </c>
      <c r="D39" s="25">
        <v>0</v>
      </c>
      <c r="E39" s="25">
        <v>0</v>
      </c>
      <c r="F39" s="25">
        <v>0</v>
      </c>
      <c r="G39" s="52">
        <f t="shared" si="5"/>
        <v>0</v>
      </c>
      <c r="H39" s="52">
        <f t="shared" si="5"/>
        <v>0</v>
      </c>
      <c r="I39" s="52">
        <f t="shared" si="5"/>
        <v>0</v>
      </c>
      <c r="J39" s="52">
        <f t="shared" si="5"/>
        <v>0</v>
      </c>
      <c r="K39" s="30" t="s">
        <v>185</v>
      </c>
      <c r="L39" s="3">
        <v>30</v>
      </c>
    </row>
    <row r="40" spans="1:12" x14ac:dyDescent="0.35">
      <c r="A40" s="9" t="s">
        <v>26</v>
      </c>
      <c r="B40" s="25">
        <v>0</v>
      </c>
      <c r="C40" s="25">
        <v>0</v>
      </c>
      <c r="D40" s="25">
        <v>0</v>
      </c>
      <c r="E40" s="25">
        <v>0</v>
      </c>
      <c r="F40" s="25">
        <v>0</v>
      </c>
      <c r="G40" s="52">
        <f t="shared" si="5"/>
        <v>0</v>
      </c>
      <c r="H40" s="52">
        <f t="shared" si="5"/>
        <v>0</v>
      </c>
      <c r="I40" s="52">
        <f t="shared" si="5"/>
        <v>0</v>
      </c>
      <c r="J40" s="52">
        <f t="shared" si="5"/>
        <v>0</v>
      </c>
      <c r="K40" s="30" t="s">
        <v>186</v>
      </c>
      <c r="L40" s="3">
        <v>29</v>
      </c>
    </row>
    <row r="41" spans="1:12" x14ac:dyDescent="0.35">
      <c r="A41" s="13" t="s">
        <v>27</v>
      </c>
      <c r="B41" s="25">
        <v>0</v>
      </c>
      <c r="C41" s="25">
        <v>0</v>
      </c>
      <c r="D41" s="25">
        <v>0</v>
      </c>
      <c r="E41" s="25">
        <v>0</v>
      </c>
      <c r="F41" s="25">
        <v>0</v>
      </c>
      <c r="G41" s="52">
        <f t="shared" si="5"/>
        <v>0</v>
      </c>
      <c r="H41" s="52">
        <f t="shared" si="5"/>
        <v>0</v>
      </c>
      <c r="I41" s="52">
        <f t="shared" si="5"/>
        <v>0</v>
      </c>
      <c r="J41" s="52">
        <f t="shared" si="5"/>
        <v>0</v>
      </c>
      <c r="K41" s="30" t="s">
        <v>187</v>
      </c>
      <c r="L41" s="3">
        <v>37</v>
      </c>
    </row>
    <row r="42" spans="1:12" x14ac:dyDescent="0.35">
      <c r="A42" s="13" t="s">
        <v>28</v>
      </c>
      <c r="B42" s="25">
        <v>1.163371103640656</v>
      </c>
      <c r="C42" s="25">
        <v>2.0400361715731559</v>
      </c>
      <c r="D42" s="25">
        <v>2.8541044415128676</v>
      </c>
      <c r="E42" s="25">
        <v>4.5069631670101176</v>
      </c>
      <c r="F42" s="25">
        <v>5.9825937383250256</v>
      </c>
      <c r="G42" s="52">
        <f t="shared" si="5"/>
        <v>7.4582243096398315</v>
      </c>
      <c r="H42" s="52">
        <f t="shared" si="5"/>
        <v>8.9338548809547547</v>
      </c>
      <c r="I42" s="52">
        <f t="shared" si="5"/>
        <v>10.409485452269678</v>
      </c>
      <c r="J42" s="52">
        <f t="shared" si="5"/>
        <v>11.885116023584601</v>
      </c>
      <c r="K42" s="30" t="s">
        <v>188</v>
      </c>
      <c r="L42" s="3">
        <v>14</v>
      </c>
    </row>
    <row r="43" spans="1:12" x14ac:dyDescent="0.35">
      <c r="A43" s="13"/>
      <c r="B43" s="26"/>
      <c r="C43" s="26"/>
      <c r="D43" s="26"/>
      <c r="E43" s="26"/>
      <c r="F43" s="26"/>
      <c r="G43" s="26"/>
      <c r="H43" s="26"/>
      <c r="I43" s="26"/>
      <c r="J43" s="26"/>
    </row>
    <row r="44" spans="1:12" x14ac:dyDescent="0.35">
      <c r="A44" s="5" t="s">
        <v>4</v>
      </c>
      <c r="B44" s="14"/>
      <c r="C44" s="14"/>
      <c r="D44" s="14"/>
      <c r="E44" s="14"/>
      <c r="F44" s="14"/>
      <c r="G44" s="14"/>
      <c r="H44" s="14"/>
      <c r="I44" s="14"/>
      <c r="J44" s="14"/>
    </row>
    <row r="45" spans="1:12" x14ac:dyDescent="0.35">
      <c r="A45" s="6" t="s">
        <v>8</v>
      </c>
      <c r="B45" s="37">
        <f>SUM(B46)</f>
        <v>4.0360255326554828</v>
      </c>
      <c r="C45" s="37">
        <f t="shared" ref="C45:F45" si="9">SUM(C46)</f>
        <v>4.420940901773859</v>
      </c>
      <c r="D45" s="37">
        <f t="shared" si="9"/>
        <v>4.9267136031484009</v>
      </c>
      <c r="E45" s="37">
        <f t="shared" si="9"/>
        <v>5.5198285782542902</v>
      </c>
      <c r="F45" s="37">
        <f t="shared" si="9"/>
        <v>6.0621631616559082</v>
      </c>
      <c r="G45" s="52">
        <f t="shared" ref="G45:J46" si="10">TREND($E45:$F45,$E$18:$F$18,G$18)</f>
        <v>6.6044977450575288</v>
      </c>
      <c r="H45" s="52">
        <f t="shared" si="10"/>
        <v>7.1468323284591406</v>
      </c>
      <c r="I45" s="52">
        <f t="shared" si="10"/>
        <v>7.6891669118607524</v>
      </c>
      <c r="J45" s="52">
        <f t="shared" si="10"/>
        <v>8.2315014952623926</v>
      </c>
    </row>
    <row r="46" spans="1:12" x14ac:dyDescent="0.35">
      <c r="A46" s="13" t="s">
        <v>32</v>
      </c>
      <c r="B46" s="38">
        <v>4.0360255326554828</v>
      </c>
      <c r="C46" s="38">
        <v>4.420940901773859</v>
      </c>
      <c r="D46" s="38">
        <v>4.9267136031484009</v>
      </c>
      <c r="E46" s="38">
        <v>5.5198285782542902</v>
      </c>
      <c r="F46" s="38">
        <v>6.0621631616559082</v>
      </c>
      <c r="G46" s="52">
        <f t="shared" si="10"/>
        <v>6.6044977450575288</v>
      </c>
      <c r="H46" s="52">
        <f t="shared" si="10"/>
        <v>7.1468323284591406</v>
      </c>
      <c r="I46" s="52">
        <f t="shared" si="10"/>
        <v>7.6891669118607524</v>
      </c>
      <c r="J46" s="52">
        <f t="shared" si="10"/>
        <v>8.2315014952623926</v>
      </c>
      <c r="K46" s="30" t="s">
        <v>189</v>
      </c>
      <c r="L46" s="3">
        <v>36</v>
      </c>
    </row>
    <row r="47" spans="1:12" x14ac:dyDescent="0.35">
      <c r="A47" s="13"/>
      <c r="B47" s="14"/>
      <c r="C47" s="14"/>
      <c r="D47" s="14"/>
      <c r="E47" s="14"/>
      <c r="F47" s="14"/>
      <c r="G47" s="14"/>
      <c r="H47" s="14"/>
      <c r="I47" s="14"/>
      <c r="J47" s="14"/>
    </row>
    <row r="48" spans="1:12" x14ac:dyDescent="0.35">
      <c r="A48" s="5" t="s">
        <v>9</v>
      </c>
      <c r="B48" s="14"/>
      <c r="C48" s="14"/>
      <c r="D48" s="14"/>
      <c r="E48" s="14"/>
      <c r="F48" s="14"/>
      <c r="G48" s="14"/>
      <c r="H48" s="14"/>
      <c r="I48" s="14"/>
      <c r="J48" s="14"/>
    </row>
    <row r="49" spans="1:12" x14ac:dyDescent="0.35">
      <c r="A49" s="15" t="s">
        <v>10</v>
      </c>
      <c r="B49" s="37">
        <f>SUM(B51:B52)</f>
        <v>1.841651429435663</v>
      </c>
      <c r="C49" s="37">
        <f t="shared" ref="C49:F49" si="11">SUM(C51:C52)</f>
        <v>1.9386051206959847</v>
      </c>
      <c r="D49" s="37">
        <f t="shared" si="11"/>
        <v>2.0278424543182876</v>
      </c>
      <c r="E49" s="37">
        <f t="shared" si="11"/>
        <v>2.1109961343739672</v>
      </c>
      <c r="F49" s="37">
        <f t="shared" si="11"/>
        <v>2.1881249118925257</v>
      </c>
      <c r="G49" s="52">
        <f t="shared" ref="G49:J55" si="12">TREND($E49:$F49,$E$18:$F$18,G$18)</f>
        <v>2.2652536894110824</v>
      </c>
      <c r="H49" s="52">
        <f t="shared" si="12"/>
        <v>2.3423824669296422</v>
      </c>
      <c r="I49" s="52">
        <f t="shared" si="12"/>
        <v>2.4195112444481985</v>
      </c>
      <c r="J49" s="52">
        <f t="shared" si="12"/>
        <v>2.4966400219667584</v>
      </c>
    </row>
    <row r="50" spans="1:12" x14ac:dyDescent="0.35">
      <c r="A50" s="16" t="s">
        <v>11</v>
      </c>
      <c r="B50" s="37">
        <f>SUM(B53:B55)</f>
        <v>60.712200532977008</v>
      </c>
      <c r="C50" s="37">
        <f t="shared" ref="C50:F50" si="13">SUM(C53:C55)</f>
        <v>64.233041494368791</v>
      </c>
      <c r="D50" s="37">
        <f t="shared" si="13"/>
        <v>67.725261583587042</v>
      </c>
      <c r="E50" s="37">
        <f t="shared" si="13"/>
        <v>71.225699953834464</v>
      </c>
      <c r="F50" s="37">
        <f t="shared" si="13"/>
        <v>74.779632018911798</v>
      </c>
      <c r="G50" s="52">
        <f t="shared" si="12"/>
        <v>78.333564083989131</v>
      </c>
      <c r="H50" s="52">
        <f t="shared" si="12"/>
        <v>81.887496149066465</v>
      </c>
      <c r="I50" s="52">
        <f t="shared" si="12"/>
        <v>85.441428214143798</v>
      </c>
      <c r="J50" s="52">
        <f t="shared" si="12"/>
        <v>88.995360279221131</v>
      </c>
    </row>
    <row r="51" spans="1:12" x14ac:dyDescent="0.35">
      <c r="A51" s="11" t="s">
        <v>33</v>
      </c>
      <c r="B51" s="38">
        <v>1.841651429435663</v>
      </c>
      <c r="C51" s="38">
        <v>1.9386051206959847</v>
      </c>
      <c r="D51" s="38">
        <v>2.0278424543182876</v>
      </c>
      <c r="E51" s="38">
        <v>2.1109961343739672</v>
      </c>
      <c r="F51" s="38">
        <v>2.1881249118925257</v>
      </c>
      <c r="G51" s="52">
        <f t="shared" si="12"/>
        <v>2.2652536894110824</v>
      </c>
      <c r="H51" s="52">
        <f t="shared" si="12"/>
        <v>2.3423824669296422</v>
      </c>
      <c r="I51" s="52">
        <f t="shared" si="12"/>
        <v>2.4195112444481985</v>
      </c>
      <c r="J51" s="52">
        <f t="shared" si="12"/>
        <v>2.4966400219667584</v>
      </c>
      <c r="K51" s="30" t="s">
        <v>190</v>
      </c>
      <c r="L51" s="3">
        <v>41</v>
      </c>
    </row>
    <row r="52" spans="1:12" x14ac:dyDescent="0.35">
      <c r="A52" s="13" t="s">
        <v>34</v>
      </c>
      <c r="B52" s="38">
        <v>0</v>
      </c>
      <c r="C52" s="38">
        <v>0</v>
      </c>
      <c r="D52" s="38">
        <v>0</v>
      </c>
      <c r="E52" s="38">
        <v>0</v>
      </c>
      <c r="F52" s="38">
        <v>0</v>
      </c>
      <c r="G52" s="52">
        <f t="shared" si="12"/>
        <v>0</v>
      </c>
      <c r="H52" s="52">
        <f t="shared" si="12"/>
        <v>0</v>
      </c>
      <c r="I52" s="52">
        <f t="shared" si="12"/>
        <v>0</v>
      </c>
      <c r="J52" s="52">
        <f t="shared" si="12"/>
        <v>0</v>
      </c>
      <c r="K52" s="30" t="s">
        <v>191</v>
      </c>
      <c r="L52" s="3">
        <v>32</v>
      </c>
    </row>
    <row r="53" spans="1:12" x14ac:dyDescent="0.35">
      <c r="A53" s="11" t="s">
        <v>35</v>
      </c>
      <c r="B53" s="38">
        <v>23.985586742296309</v>
      </c>
      <c r="C53" s="38">
        <v>25.248307328038663</v>
      </c>
      <c r="D53" s="38">
        <v>26.4105304132752</v>
      </c>
      <c r="E53" s="38">
        <v>27.493520263600896</v>
      </c>
      <c r="F53" s="38">
        <v>28.498042049824885</v>
      </c>
      <c r="G53" s="52">
        <f t="shared" si="12"/>
        <v>29.502563836048864</v>
      </c>
      <c r="H53" s="52">
        <f t="shared" si="12"/>
        <v>30.507085622272882</v>
      </c>
      <c r="I53" s="52">
        <f t="shared" si="12"/>
        <v>31.511607408496843</v>
      </c>
      <c r="J53" s="52">
        <f t="shared" si="12"/>
        <v>32.516129194720861</v>
      </c>
      <c r="K53" s="30" t="s">
        <v>192</v>
      </c>
      <c r="L53" s="3">
        <v>24</v>
      </c>
    </row>
    <row r="54" spans="1:12" x14ac:dyDescent="0.35">
      <c r="A54" s="11" t="s">
        <v>36</v>
      </c>
      <c r="B54" s="38">
        <v>28.286293790680695</v>
      </c>
      <c r="C54" s="38">
        <v>30.544414166330121</v>
      </c>
      <c r="D54" s="38">
        <v>32.874411170311845</v>
      </c>
      <c r="E54" s="38">
        <v>35.291859690233572</v>
      </c>
      <c r="F54" s="38">
        <v>37.841269969086909</v>
      </c>
      <c r="G54" s="52">
        <f t="shared" si="12"/>
        <v>40.390680247940395</v>
      </c>
      <c r="H54" s="52">
        <f t="shared" si="12"/>
        <v>42.940090526793597</v>
      </c>
      <c r="I54" s="52">
        <f t="shared" si="12"/>
        <v>45.489500805647026</v>
      </c>
      <c r="J54" s="52">
        <f t="shared" si="12"/>
        <v>48.038911084500228</v>
      </c>
      <c r="K54" s="30" t="s">
        <v>193</v>
      </c>
      <c r="L54" s="3">
        <v>20</v>
      </c>
    </row>
    <row r="55" spans="1:12" x14ac:dyDescent="0.35">
      <c r="A55" s="13" t="s">
        <v>37</v>
      </c>
      <c r="B55" s="38">
        <v>8.4403199999999998</v>
      </c>
      <c r="C55" s="38">
        <v>8.4403199999999998</v>
      </c>
      <c r="D55" s="38">
        <v>8.4403199999999998</v>
      </c>
      <c r="E55" s="38">
        <v>8.4403199999999998</v>
      </c>
      <c r="F55" s="38">
        <v>8.4403199999999998</v>
      </c>
      <c r="G55" s="52">
        <f t="shared" si="12"/>
        <v>8.4403199999999998</v>
      </c>
      <c r="H55" s="52">
        <f t="shared" si="12"/>
        <v>8.4403199999999998</v>
      </c>
      <c r="I55" s="52">
        <f t="shared" si="12"/>
        <v>8.4403199999999998</v>
      </c>
      <c r="J55" s="52">
        <f t="shared" si="12"/>
        <v>8.4403199999999998</v>
      </c>
      <c r="K55" s="30" t="s">
        <v>194</v>
      </c>
      <c r="L55" s="3">
        <v>31</v>
      </c>
    </row>
    <row r="56" spans="1:12" x14ac:dyDescent="0.35">
      <c r="A56" s="47"/>
      <c r="B56" s="38"/>
      <c r="C56" s="38"/>
      <c r="D56" s="38"/>
      <c r="E56" s="38"/>
      <c r="F56" s="38"/>
      <c r="G56" s="38"/>
      <c r="H56" s="38"/>
      <c r="I56" s="38"/>
      <c r="J56" s="38"/>
      <c r="K56" s="30"/>
    </row>
    <row r="57" spans="1:12" x14ac:dyDescent="0.35">
      <c r="A57" s="46" t="s">
        <v>88</v>
      </c>
      <c r="B57" s="38"/>
      <c r="C57" s="38"/>
      <c r="D57" s="38"/>
      <c r="E57" s="38"/>
      <c r="F57" s="38"/>
      <c r="G57" s="38"/>
      <c r="H57" s="38"/>
      <c r="I57" s="38"/>
      <c r="J57" s="38"/>
      <c r="K57" s="30"/>
    </row>
    <row r="58" spans="1:12" x14ac:dyDescent="0.35">
      <c r="A58" s="48" t="s">
        <v>89</v>
      </c>
      <c r="B58" s="37">
        <f>SUM(B60:B62)</f>
        <v>138.34054772771623</v>
      </c>
      <c r="C58" s="37">
        <f t="shared" ref="C58:F58" si="14">SUM(C60:C62)</f>
        <v>141.81144823515081</v>
      </c>
      <c r="D58" s="37">
        <f t="shared" si="14"/>
        <v>145.43986254909117</v>
      </c>
      <c r="E58" s="37">
        <f t="shared" si="14"/>
        <v>149.51778192039862</v>
      </c>
      <c r="F58" s="37">
        <f t="shared" si="14"/>
        <v>154.07650799094674</v>
      </c>
      <c r="G58" s="52">
        <f t="shared" ref="G58:J66" si="15">TREND($E58:$F58,$E$18:$F$18,G$18)</f>
        <v>158.63523406149466</v>
      </c>
      <c r="H58" s="52">
        <f t="shared" si="15"/>
        <v>163.19396013204278</v>
      </c>
      <c r="I58" s="52">
        <f t="shared" si="15"/>
        <v>167.75268620259089</v>
      </c>
      <c r="J58" s="52">
        <f t="shared" si="15"/>
        <v>172.31141227313901</v>
      </c>
      <c r="K58" s="30"/>
    </row>
    <row r="59" spans="1:12" x14ac:dyDescent="0.35">
      <c r="A59" s="48" t="s">
        <v>90</v>
      </c>
      <c r="B59" s="37">
        <f>SUM(B63:B66)</f>
        <v>108.45957185700374</v>
      </c>
      <c r="C59" s="37">
        <f t="shared" ref="C59:F59" si="16">SUM(C63:C66)</f>
        <v>111.89058328343526</v>
      </c>
      <c r="D59" s="37">
        <f t="shared" si="16"/>
        <v>114.94803326327573</v>
      </c>
      <c r="E59" s="37">
        <f t="shared" si="16"/>
        <v>118.44821617880267</v>
      </c>
      <c r="F59" s="37">
        <f t="shared" si="16"/>
        <v>122.30967676991419</v>
      </c>
      <c r="G59" s="52">
        <f t="shared" si="15"/>
        <v>126.17113736102579</v>
      </c>
      <c r="H59" s="52">
        <f t="shared" si="15"/>
        <v>130.03259795213717</v>
      </c>
      <c r="I59" s="52">
        <f t="shared" si="15"/>
        <v>133.89405854324878</v>
      </c>
      <c r="J59" s="52">
        <f t="shared" si="15"/>
        <v>137.75551913436016</v>
      </c>
      <c r="K59" s="30"/>
    </row>
    <row r="60" spans="1:12" x14ac:dyDescent="0.35">
      <c r="A60" s="9" t="s">
        <v>45</v>
      </c>
      <c r="B60" s="38">
        <v>101.3366719</v>
      </c>
      <c r="C60" s="38">
        <v>101.3366719</v>
      </c>
      <c r="D60" s="38">
        <v>101.3366719</v>
      </c>
      <c r="E60" s="38">
        <v>101.3366719</v>
      </c>
      <c r="F60" s="38">
        <v>101.3366719</v>
      </c>
      <c r="G60" s="52">
        <f t="shared" si="15"/>
        <v>101.3366719</v>
      </c>
      <c r="H60" s="52">
        <f t="shared" si="15"/>
        <v>101.3366719</v>
      </c>
      <c r="I60" s="52">
        <f t="shared" si="15"/>
        <v>101.3366719</v>
      </c>
      <c r="J60" s="52">
        <f t="shared" si="15"/>
        <v>101.3366719</v>
      </c>
      <c r="K60" s="49" t="s">
        <v>195</v>
      </c>
      <c r="L60" s="3">
        <v>26</v>
      </c>
    </row>
    <row r="61" spans="1:12" x14ac:dyDescent="0.35">
      <c r="A61" s="9" t="s">
        <v>46</v>
      </c>
      <c r="B61" s="38">
        <v>33.119130670424198</v>
      </c>
      <c r="C61" s="38">
        <v>36.152640738177737</v>
      </c>
      <c r="D61" s="38">
        <v>39.391692444837076</v>
      </c>
      <c r="E61" s="38">
        <v>43.036779265553513</v>
      </c>
      <c r="F61" s="38">
        <v>47.139716064671362</v>
      </c>
      <c r="G61" s="52">
        <f t="shared" si="15"/>
        <v>51.242652863789317</v>
      </c>
      <c r="H61" s="52">
        <f t="shared" si="15"/>
        <v>55.345589662907059</v>
      </c>
      <c r="I61" s="52">
        <f t="shared" si="15"/>
        <v>59.448526462025029</v>
      </c>
      <c r="J61" s="52">
        <f t="shared" si="15"/>
        <v>63.551463261142771</v>
      </c>
      <c r="K61" s="49" t="s">
        <v>196</v>
      </c>
      <c r="L61" s="3">
        <v>34</v>
      </c>
    </row>
    <row r="62" spans="1:12" x14ac:dyDescent="0.35">
      <c r="A62" s="9" t="s">
        <v>47</v>
      </c>
      <c r="B62" s="38">
        <v>3.88474515729204</v>
      </c>
      <c r="C62" s="38">
        <v>4.3221355969730606</v>
      </c>
      <c r="D62" s="38">
        <v>4.7114982042540996</v>
      </c>
      <c r="E62" s="38">
        <v>5.1443307548451056</v>
      </c>
      <c r="F62" s="38">
        <v>5.600120026275385</v>
      </c>
      <c r="G62" s="52">
        <f t="shared" si="15"/>
        <v>6.0559092977056252</v>
      </c>
      <c r="H62" s="52">
        <f t="shared" si="15"/>
        <v>6.5116985691359162</v>
      </c>
      <c r="I62" s="52">
        <f t="shared" si="15"/>
        <v>6.9674878405662071</v>
      </c>
      <c r="J62" s="52">
        <f t="shared" si="15"/>
        <v>7.4232771119964696</v>
      </c>
      <c r="K62" s="49" t="s">
        <v>197</v>
      </c>
      <c r="L62" s="3">
        <v>40</v>
      </c>
    </row>
    <row r="63" spans="1:12" x14ac:dyDescent="0.35">
      <c r="A63" s="9" t="s">
        <v>50</v>
      </c>
      <c r="B63" s="38">
        <v>51.410237275507193</v>
      </c>
      <c r="C63" s="38">
        <v>51.83542621872828</v>
      </c>
      <c r="D63" s="38">
        <v>52.129902777468985</v>
      </c>
      <c r="E63" s="38">
        <v>52.426052254712978</v>
      </c>
      <c r="F63" s="38">
        <v>52.723884154294232</v>
      </c>
      <c r="G63" s="52">
        <f t="shared" si="15"/>
        <v>53.02171605387548</v>
      </c>
      <c r="H63" s="52">
        <f t="shared" si="15"/>
        <v>53.319547953456734</v>
      </c>
      <c r="I63" s="52">
        <f t="shared" si="15"/>
        <v>53.617379853037988</v>
      </c>
      <c r="J63" s="52">
        <f t="shared" si="15"/>
        <v>53.915211752619243</v>
      </c>
      <c r="K63" s="49" t="s">
        <v>198</v>
      </c>
      <c r="L63" s="3">
        <v>17</v>
      </c>
    </row>
    <row r="64" spans="1:12" x14ac:dyDescent="0.35">
      <c r="A64" s="9" t="s">
        <v>51</v>
      </c>
      <c r="B64" s="38">
        <v>21.204477938404771</v>
      </c>
      <c r="C64" s="38">
        <v>23.781340386543434</v>
      </c>
      <c r="D64" s="38">
        <v>26.070637539594607</v>
      </c>
      <c r="E64" s="38">
        <v>28.73775688109146</v>
      </c>
      <c r="F64" s="38">
        <v>31.694535635633937</v>
      </c>
      <c r="G64" s="52">
        <f t="shared" si="15"/>
        <v>34.651314390176367</v>
      </c>
      <c r="H64" s="52">
        <f t="shared" si="15"/>
        <v>37.60809314471885</v>
      </c>
      <c r="I64" s="52">
        <f t="shared" si="15"/>
        <v>40.564871899261334</v>
      </c>
      <c r="J64" s="52">
        <f t="shared" si="15"/>
        <v>43.521650653803817</v>
      </c>
      <c r="K64" s="49" t="s">
        <v>199</v>
      </c>
      <c r="L64" s="3">
        <v>19</v>
      </c>
    </row>
    <row r="65" spans="1:12" x14ac:dyDescent="0.35">
      <c r="A65" s="9" t="s">
        <v>52</v>
      </c>
      <c r="B65" s="38">
        <v>32.347623000000006</v>
      </c>
      <c r="C65" s="38">
        <v>32.347623000000006</v>
      </c>
      <c r="D65" s="38">
        <v>32.347623000000006</v>
      </c>
      <c r="E65" s="38">
        <v>32.347623000000006</v>
      </c>
      <c r="F65" s="38">
        <v>32.347623000000006</v>
      </c>
      <c r="G65" s="52">
        <f t="shared" si="15"/>
        <v>32.347623000000006</v>
      </c>
      <c r="H65" s="52">
        <f t="shared" si="15"/>
        <v>32.347623000000006</v>
      </c>
      <c r="I65" s="52">
        <f t="shared" si="15"/>
        <v>32.347623000000006</v>
      </c>
      <c r="J65" s="52">
        <f t="shared" si="15"/>
        <v>32.347623000000006</v>
      </c>
      <c r="K65" s="49" t="s">
        <v>200</v>
      </c>
      <c r="L65" s="3">
        <v>25</v>
      </c>
    </row>
    <row r="66" spans="1:12" x14ac:dyDescent="0.35">
      <c r="A66" s="9" t="s">
        <v>54</v>
      </c>
      <c r="B66" s="38">
        <v>3.497233643091759</v>
      </c>
      <c r="C66" s="38">
        <v>3.9261936781635418</v>
      </c>
      <c r="D66" s="38">
        <v>4.399869946212136</v>
      </c>
      <c r="E66" s="38">
        <v>4.9367840429982124</v>
      </c>
      <c r="F66" s="38">
        <v>5.5436339799860113</v>
      </c>
      <c r="G66" s="52">
        <f t="shared" si="15"/>
        <v>6.1504839169737977</v>
      </c>
      <c r="H66" s="52">
        <f t="shared" si="15"/>
        <v>6.7573338539615975</v>
      </c>
      <c r="I66" s="52">
        <f t="shared" si="15"/>
        <v>7.3641837909493972</v>
      </c>
      <c r="J66" s="52">
        <f t="shared" si="15"/>
        <v>7.971033727937197</v>
      </c>
      <c r="K66" s="49" t="s">
        <v>201</v>
      </c>
      <c r="L66" s="3">
        <v>39</v>
      </c>
    </row>
    <row r="67" spans="1:12" x14ac:dyDescent="0.35">
      <c r="A67" s="47"/>
      <c r="B67" s="38"/>
      <c r="C67" s="38"/>
      <c r="D67" s="38"/>
      <c r="E67" s="38"/>
      <c r="F67" s="38"/>
      <c r="G67" s="38"/>
      <c r="H67" s="38"/>
      <c r="I67" s="38"/>
      <c r="J67" s="38"/>
      <c r="K67" s="30"/>
    </row>
    <row r="68" spans="1:12" x14ac:dyDescent="0.35">
      <c r="A68" s="18" t="s">
        <v>12</v>
      </c>
      <c r="B68" s="39"/>
      <c r="C68" s="39"/>
      <c r="D68" s="39"/>
      <c r="E68" s="39"/>
      <c r="F68" s="39"/>
      <c r="G68" s="39"/>
      <c r="H68" s="39"/>
      <c r="I68" s="39"/>
      <c r="J68" s="39"/>
    </row>
    <row r="69" spans="1:12" x14ac:dyDescent="0.35">
      <c r="A69" s="16" t="s">
        <v>13</v>
      </c>
      <c r="B69" s="37">
        <f>SUM(B71:B76)</f>
        <v>0.56473685393968553</v>
      </c>
      <c r="C69" s="37">
        <f t="shared" ref="C69:F69" si="17">SUM(C71:C76)</f>
        <v>0.67118638701316202</v>
      </c>
      <c r="D69" s="37">
        <f t="shared" si="17"/>
        <v>0.79740838316063867</v>
      </c>
      <c r="E69" s="37">
        <f t="shared" si="17"/>
        <v>0.95410193204537452</v>
      </c>
      <c r="F69" s="37">
        <f t="shared" si="17"/>
        <v>1.1686193847979587</v>
      </c>
      <c r="G69" s="52">
        <f t="shared" ref="G69:J76" si="18">TREND($E69:$F69,$E$18:$F$18,G$18)</f>
        <v>1.3831368375505377</v>
      </c>
      <c r="H69" s="52">
        <f t="shared" si="18"/>
        <v>1.5976542903031259</v>
      </c>
      <c r="I69" s="52">
        <f t="shared" si="18"/>
        <v>1.812171743055714</v>
      </c>
      <c r="J69" s="52">
        <f t="shared" si="18"/>
        <v>2.026689195808288</v>
      </c>
    </row>
    <row r="70" spans="1:12" x14ac:dyDescent="0.35">
      <c r="A70" s="16" t="s">
        <v>16</v>
      </c>
      <c r="C70" s="71">
        <f>SUM('2010 CO2 Process Emissions'!C32:C36,'2010 CO2 Process Emissions'!C38:C41,'2010 CO2 Process Emissions'!C43:C47,'2010 CO2 Process Emissions'!C49:C56,'2010 CO2 Process Emissions'!C58:C65,'2010 CO2 Process Emissions'!C67:C69)/1000</f>
        <v>1.78291</v>
      </c>
      <c r="D70" s="71">
        <f>$C$70*D69/$C$69</f>
        <v>2.1182005593821058</v>
      </c>
      <c r="E70" s="71">
        <f t="shared" ref="E70:J70" si="19">$C$70*E69/$C$69</f>
        <v>2.5344344113309027</v>
      </c>
      <c r="F70" s="71">
        <f t="shared" si="19"/>
        <v>3.1042691384461438</v>
      </c>
      <c r="G70" s="71">
        <f t="shared" si="19"/>
        <v>3.6741038655613716</v>
      </c>
      <c r="H70" s="71">
        <f t="shared" si="19"/>
        <v>4.2439385926766233</v>
      </c>
      <c r="I70" s="71">
        <f t="shared" si="19"/>
        <v>4.8137733197918751</v>
      </c>
      <c r="J70" s="71">
        <f t="shared" si="19"/>
        <v>5.3836080469070895</v>
      </c>
      <c r="K70" s="69" t="s">
        <v>180</v>
      </c>
    </row>
    <row r="71" spans="1:12" x14ac:dyDescent="0.35">
      <c r="A71" s="9" t="s">
        <v>38</v>
      </c>
      <c r="B71" s="25">
        <v>0</v>
      </c>
      <c r="C71" s="25">
        <v>0</v>
      </c>
      <c r="D71" s="25">
        <v>0</v>
      </c>
      <c r="E71" s="25">
        <v>0</v>
      </c>
      <c r="F71" s="25">
        <v>0</v>
      </c>
      <c r="G71" s="52">
        <f t="shared" si="18"/>
        <v>0</v>
      </c>
      <c r="H71" s="52">
        <f t="shared" si="18"/>
        <v>0</v>
      </c>
      <c r="I71" s="52">
        <f t="shared" si="18"/>
        <v>0</v>
      </c>
      <c r="J71" s="52">
        <f t="shared" si="18"/>
        <v>0</v>
      </c>
      <c r="K71" s="30" t="s">
        <v>202</v>
      </c>
      <c r="L71" s="3">
        <v>42</v>
      </c>
    </row>
    <row r="72" spans="1:12" x14ac:dyDescent="0.35">
      <c r="A72" s="9" t="s">
        <v>39</v>
      </c>
      <c r="B72" s="25">
        <v>0.1314953678352313</v>
      </c>
      <c r="C72" s="25">
        <v>0.14090802594117158</v>
      </c>
      <c r="D72" s="25">
        <v>0.15138412323245731</v>
      </c>
      <c r="E72" s="25">
        <v>0.16323686574685928</v>
      </c>
      <c r="F72" s="25">
        <v>0.17664715597293154</v>
      </c>
      <c r="G72" s="52">
        <f t="shared" si="18"/>
        <v>0.19005744619900344</v>
      </c>
      <c r="H72" s="52">
        <f t="shared" si="18"/>
        <v>0.20346773642507543</v>
      </c>
      <c r="I72" s="52">
        <f t="shared" si="18"/>
        <v>0.2168780266511483</v>
      </c>
      <c r="J72" s="52">
        <f t="shared" si="18"/>
        <v>0.23028831687722029</v>
      </c>
      <c r="K72" s="30" t="s">
        <v>203</v>
      </c>
      <c r="L72" s="3">
        <v>38</v>
      </c>
    </row>
    <row r="73" spans="1:12" x14ac:dyDescent="0.35">
      <c r="A73" s="9" t="s">
        <v>40</v>
      </c>
      <c r="B73" s="25">
        <v>0</v>
      </c>
      <c r="C73" s="25">
        <v>0</v>
      </c>
      <c r="D73" s="25">
        <v>0</v>
      </c>
      <c r="E73" s="25">
        <v>0</v>
      </c>
      <c r="F73" s="25">
        <v>0</v>
      </c>
      <c r="G73" s="52">
        <f t="shared" si="18"/>
        <v>0</v>
      </c>
      <c r="H73" s="52">
        <f t="shared" si="18"/>
        <v>0</v>
      </c>
      <c r="I73" s="52">
        <f t="shared" si="18"/>
        <v>0</v>
      </c>
      <c r="J73" s="52">
        <f t="shared" si="18"/>
        <v>0</v>
      </c>
      <c r="K73" s="30" t="s">
        <v>204</v>
      </c>
      <c r="L73" s="3">
        <v>33</v>
      </c>
    </row>
    <row r="74" spans="1:12" x14ac:dyDescent="0.35">
      <c r="A74" s="9" t="s">
        <v>41</v>
      </c>
      <c r="B74" s="25">
        <v>0</v>
      </c>
      <c r="C74" s="25">
        <v>0</v>
      </c>
      <c r="D74" s="25">
        <v>0</v>
      </c>
      <c r="E74" s="25">
        <v>0</v>
      </c>
      <c r="F74" s="25">
        <v>0</v>
      </c>
      <c r="G74" s="52">
        <f t="shared" si="18"/>
        <v>0</v>
      </c>
      <c r="H74" s="52">
        <f t="shared" si="18"/>
        <v>0</v>
      </c>
      <c r="I74" s="52">
        <f t="shared" si="18"/>
        <v>0</v>
      </c>
      <c r="J74" s="52">
        <f t="shared" si="18"/>
        <v>0</v>
      </c>
      <c r="K74" s="30" t="s">
        <v>205</v>
      </c>
      <c r="L74" s="3">
        <v>23</v>
      </c>
    </row>
    <row r="75" spans="1:12" x14ac:dyDescent="0.35">
      <c r="A75" s="9" t="s">
        <v>42</v>
      </c>
      <c r="B75" s="25">
        <v>5.7439988109865975E-3</v>
      </c>
      <c r="C75" s="25">
        <v>7.9741385415972952E-3</v>
      </c>
      <c r="D75" s="25">
        <v>1.8676509806295517E-2</v>
      </c>
      <c r="E75" s="25">
        <v>4.3762532715327165E-2</v>
      </c>
      <c r="F75" s="25">
        <v>0.10315625600008126</v>
      </c>
      <c r="G75" s="52">
        <f t="shared" si="18"/>
        <v>0.16254997928483661</v>
      </c>
      <c r="H75" s="52">
        <f t="shared" si="18"/>
        <v>0.22194370256959317</v>
      </c>
      <c r="I75" s="52">
        <f t="shared" si="18"/>
        <v>0.28133742585434618</v>
      </c>
      <c r="J75" s="52">
        <f t="shared" si="18"/>
        <v>0.34073114913909919</v>
      </c>
      <c r="K75" s="30" t="s">
        <v>206</v>
      </c>
      <c r="L75" s="3">
        <v>16</v>
      </c>
    </row>
    <row r="76" spans="1:12" x14ac:dyDescent="0.35">
      <c r="A76" s="9" t="s">
        <v>43</v>
      </c>
      <c r="B76" s="25">
        <v>0.42749748729346759</v>
      </c>
      <c r="C76" s="25">
        <v>0.5223042225303931</v>
      </c>
      <c r="D76" s="25">
        <v>0.62734775012188582</v>
      </c>
      <c r="E76" s="25">
        <v>0.74710253358318812</v>
      </c>
      <c r="F76" s="25">
        <v>0.88881597282494584</v>
      </c>
      <c r="G76" s="52">
        <f t="shared" si="18"/>
        <v>1.0305294120666986</v>
      </c>
      <c r="H76" s="52">
        <f t="shared" si="18"/>
        <v>1.1722428513084537</v>
      </c>
      <c r="I76" s="52">
        <f t="shared" si="18"/>
        <v>1.313956290550216</v>
      </c>
      <c r="J76" s="52">
        <f t="shared" si="18"/>
        <v>1.4556697297919712</v>
      </c>
      <c r="K76" s="30" t="s">
        <v>207</v>
      </c>
      <c r="L76" s="3">
        <v>15</v>
      </c>
    </row>
    <row r="77" spans="1:12" x14ac:dyDescent="0.35">
      <c r="B77" s="4"/>
    </row>
    <row r="78" spans="1:12" ht="43.5" x14ac:dyDescent="0.35">
      <c r="A78" s="35" t="s">
        <v>31</v>
      </c>
      <c r="B78" s="28" t="s">
        <v>29</v>
      </c>
      <c r="C78" s="33"/>
      <c r="D78" s="33"/>
      <c r="E78" s="33"/>
      <c r="F78" s="33"/>
      <c r="G78" s="33"/>
      <c r="H78" s="33"/>
      <c r="I78" s="33"/>
      <c r="J78" s="33"/>
      <c r="K78" s="33"/>
      <c r="L78" s="34" t="s">
        <v>30</v>
      </c>
    </row>
    <row r="79" spans="1:12" x14ac:dyDescent="0.35">
      <c r="A79" s="17" t="s">
        <v>44</v>
      </c>
      <c r="B79" s="8" t="s">
        <v>70</v>
      </c>
      <c r="L79" s="3">
        <v>13</v>
      </c>
    </row>
    <row r="80" spans="1:12" x14ac:dyDescent="0.35">
      <c r="A80" s="19" t="s">
        <v>48</v>
      </c>
      <c r="B80" s="8" t="s">
        <v>70</v>
      </c>
      <c r="C80" s="10"/>
      <c r="D80" s="10"/>
      <c r="E80" s="10"/>
      <c r="F80" s="10"/>
      <c r="G80" s="10"/>
      <c r="H80" s="10"/>
      <c r="I80" s="10"/>
      <c r="J80" s="10"/>
      <c r="L80" s="3">
        <v>22</v>
      </c>
    </row>
    <row r="81" spans="1:12" x14ac:dyDescent="0.35">
      <c r="A81" s="17" t="s">
        <v>49</v>
      </c>
      <c r="B81" s="8" t="s">
        <v>70</v>
      </c>
      <c r="L81" s="3">
        <v>12</v>
      </c>
    </row>
    <row r="82" spans="1:12" x14ac:dyDescent="0.35">
      <c r="A82" s="19" t="s">
        <v>53</v>
      </c>
      <c r="B82" s="8" t="s">
        <v>70</v>
      </c>
      <c r="C82" s="10"/>
      <c r="D82" s="10"/>
      <c r="E82" s="10"/>
      <c r="F82" s="10"/>
      <c r="G82" s="10"/>
      <c r="H82" s="10"/>
      <c r="I82" s="10"/>
      <c r="J82" s="10"/>
      <c r="L82" s="3">
        <v>21</v>
      </c>
    </row>
  </sheetData>
  <pageMargins left="0.75" right="0.75" top="1" bottom="1" header="0.5" footer="0.5"/>
  <pageSetup orientation="portrait" horizontalDpi="4294967292" verticalDpi="4294967292" r:id="rId1"/>
  <ignoredErrors>
    <ignoredError sqref="B34:F36 B23:F23 B49:F50 B58:F59 B69:F69"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6"/>
  <sheetViews>
    <sheetView workbookViewId="0">
      <selection activeCell="D18" sqref="D18"/>
    </sheetView>
  </sheetViews>
  <sheetFormatPr defaultRowHeight="15.5" x14ac:dyDescent="0.35"/>
  <cols>
    <col min="1" max="1" width="28.83203125" bestFit="1" customWidth="1"/>
    <col min="2" max="2" width="48.33203125" bestFit="1" customWidth="1"/>
    <col min="3" max="3" width="14.4140625" customWidth="1"/>
    <col min="4" max="4" width="12.9140625" customWidth="1"/>
    <col min="5" max="5" width="8.58203125" customWidth="1"/>
    <col min="6" max="6" width="8.75" bestFit="1" customWidth="1"/>
  </cols>
  <sheetData>
    <row r="1" spans="1:6" x14ac:dyDescent="0.35">
      <c r="A1" s="54" t="s">
        <v>94</v>
      </c>
      <c r="B1" s="55"/>
      <c r="C1" s="56" t="s">
        <v>95</v>
      </c>
      <c r="D1" s="56" t="s">
        <v>96</v>
      </c>
      <c r="E1" s="56" t="s">
        <v>97</v>
      </c>
      <c r="F1" s="56" t="s">
        <v>98</v>
      </c>
    </row>
    <row r="2" spans="1:6" x14ac:dyDescent="0.35">
      <c r="A2" s="57"/>
      <c r="B2" s="58"/>
      <c r="C2" s="59" t="s">
        <v>99</v>
      </c>
      <c r="D2" s="59" t="s">
        <v>99</v>
      </c>
      <c r="E2" s="59" t="s">
        <v>99</v>
      </c>
      <c r="F2" s="59" t="s">
        <v>99</v>
      </c>
    </row>
    <row r="3" spans="1:6" x14ac:dyDescent="0.35">
      <c r="A3" s="60" t="s">
        <v>100</v>
      </c>
      <c r="B3" s="61"/>
      <c r="C3" s="62"/>
      <c r="D3" s="62"/>
      <c r="E3" s="62"/>
      <c r="F3" s="62"/>
    </row>
    <row r="4" spans="1:6" x14ac:dyDescent="0.35">
      <c r="A4" s="62"/>
      <c r="B4" s="62" t="s">
        <v>101</v>
      </c>
      <c r="C4" s="63">
        <v>19052.22</v>
      </c>
      <c r="D4" s="63"/>
      <c r="E4" s="63"/>
      <c r="F4" s="63">
        <v>19052.22</v>
      </c>
    </row>
    <row r="5" spans="1:6" x14ac:dyDescent="0.35">
      <c r="A5" s="62"/>
      <c r="B5" s="62" t="s">
        <v>102</v>
      </c>
      <c r="C5" s="63">
        <v>916.36</v>
      </c>
      <c r="D5" s="63"/>
      <c r="E5" s="63"/>
      <c r="F5" s="63">
        <v>916.36</v>
      </c>
    </row>
    <row r="6" spans="1:6" x14ac:dyDescent="0.35">
      <c r="A6" s="62"/>
      <c r="B6" s="62" t="s">
        <v>103</v>
      </c>
      <c r="C6" s="63">
        <v>47.04</v>
      </c>
      <c r="D6" s="63"/>
      <c r="E6" s="63"/>
      <c r="F6" s="63">
        <v>47.04</v>
      </c>
    </row>
    <row r="7" spans="1:6" x14ac:dyDescent="0.35">
      <c r="A7" s="62"/>
      <c r="B7" s="62" t="s">
        <v>104</v>
      </c>
      <c r="C7" s="63"/>
      <c r="D7" s="63"/>
      <c r="E7" s="63"/>
      <c r="F7" s="63"/>
    </row>
    <row r="8" spans="1:6" x14ac:dyDescent="0.35">
      <c r="A8" s="62"/>
      <c r="B8" s="62" t="s">
        <v>105</v>
      </c>
      <c r="C8" s="63">
        <v>5.09</v>
      </c>
      <c r="D8" s="63"/>
      <c r="E8" s="63"/>
      <c r="F8" s="63">
        <v>5.09</v>
      </c>
    </row>
    <row r="9" spans="1:6" x14ac:dyDescent="0.35">
      <c r="A9" s="62"/>
      <c r="B9" s="62" t="s">
        <v>106</v>
      </c>
      <c r="C9" s="63">
        <v>735.86</v>
      </c>
      <c r="D9" s="63"/>
      <c r="E9" s="63"/>
      <c r="F9" s="63">
        <v>735.86</v>
      </c>
    </row>
    <row r="10" spans="1:6" x14ac:dyDescent="0.35">
      <c r="A10" s="62"/>
      <c r="B10" s="62" t="s">
        <v>107</v>
      </c>
      <c r="C10" s="63"/>
      <c r="D10" s="63"/>
      <c r="E10" s="63"/>
      <c r="F10" s="63"/>
    </row>
    <row r="11" spans="1:6" x14ac:dyDescent="0.35">
      <c r="A11" s="62"/>
      <c r="B11" s="62" t="s">
        <v>108</v>
      </c>
      <c r="C11" s="63">
        <v>1298.98</v>
      </c>
      <c r="D11" s="63"/>
      <c r="E11" s="63"/>
      <c r="F11" s="63">
        <v>1298.98</v>
      </c>
    </row>
    <row r="12" spans="1:6" x14ac:dyDescent="0.35">
      <c r="A12" s="62"/>
      <c r="B12" s="62" t="s">
        <v>109</v>
      </c>
      <c r="C12" s="63"/>
      <c r="D12" s="63"/>
      <c r="E12" s="63"/>
      <c r="F12" s="63"/>
    </row>
    <row r="13" spans="1:6" x14ac:dyDescent="0.35">
      <c r="A13" s="60" t="s">
        <v>110</v>
      </c>
      <c r="B13" s="61"/>
      <c r="C13" s="62"/>
      <c r="D13" s="62"/>
      <c r="E13" s="62"/>
      <c r="F13" s="62"/>
    </row>
    <row r="14" spans="1:6" x14ac:dyDescent="0.35">
      <c r="A14" s="62"/>
      <c r="B14" s="62" t="s">
        <v>111</v>
      </c>
      <c r="C14" s="63">
        <v>7671.17</v>
      </c>
      <c r="D14" s="63"/>
      <c r="E14" s="63"/>
      <c r="F14" s="63">
        <v>7671.17</v>
      </c>
    </row>
    <row r="15" spans="1:6" x14ac:dyDescent="0.35">
      <c r="A15" s="62"/>
      <c r="B15" s="62" t="s">
        <v>112</v>
      </c>
      <c r="C15" s="63"/>
      <c r="D15" s="63"/>
      <c r="E15" s="63">
        <v>0.86</v>
      </c>
      <c r="F15" s="63">
        <v>255.01</v>
      </c>
    </row>
    <row r="16" spans="1:6" x14ac:dyDescent="0.35">
      <c r="A16" s="62"/>
      <c r="B16" s="62" t="s">
        <v>113</v>
      </c>
      <c r="C16" s="63"/>
      <c r="D16" s="63"/>
      <c r="E16" s="63"/>
      <c r="F16" s="63"/>
    </row>
    <row r="17" spans="1:6" x14ac:dyDescent="0.35">
      <c r="A17" s="62"/>
      <c r="B17" s="62" t="s">
        <v>114</v>
      </c>
      <c r="C17" s="63"/>
      <c r="D17" s="63"/>
      <c r="E17" s="63"/>
      <c r="F17" s="63"/>
    </row>
    <row r="18" spans="1:6" x14ac:dyDescent="0.35">
      <c r="A18" s="62"/>
      <c r="B18" s="62" t="s">
        <v>115</v>
      </c>
      <c r="C18" s="63">
        <v>29.5</v>
      </c>
      <c r="D18" s="63"/>
      <c r="E18" s="63"/>
      <c r="F18" s="63">
        <v>29.5</v>
      </c>
    </row>
    <row r="19" spans="1:6" x14ac:dyDescent="0.35">
      <c r="A19" s="62"/>
      <c r="B19" s="62" t="s">
        <v>116</v>
      </c>
      <c r="C19" s="63"/>
      <c r="D19" s="63"/>
      <c r="E19" s="63"/>
      <c r="F19" s="63"/>
    </row>
    <row r="20" spans="1:6" x14ac:dyDescent="0.35">
      <c r="A20" s="62"/>
      <c r="B20" s="62" t="s">
        <v>117</v>
      </c>
      <c r="C20" s="63"/>
      <c r="D20" s="63"/>
      <c r="E20" s="63"/>
      <c r="F20" s="63"/>
    </row>
    <row r="21" spans="1:6" x14ac:dyDescent="0.35">
      <c r="A21" s="62"/>
      <c r="B21" s="62" t="s">
        <v>118</v>
      </c>
      <c r="C21" s="63"/>
      <c r="D21" s="63"/>
      <c r="E21" s="63"/>
      <c r="F21" s="63"/>
    </row>
    <row r="22" spans="1:6" x14ac:dyDescent="0.35">
      <c r="A22" s="62"/>
      <c r="B22" s="62" t="s">
        <v>119</v>
      </c>
      <c r="C22" s="63">
        <v>191.05</v>
      </c>
      <c r="D22" s="63"/>
      <c r="E22" s="63"/>
      <c r="F22" s="63">
        <v>191.05</v>
      </c>
    </row>
    <row r="23" spans="1:6" x14ac:dyDescent="0.35">
      <c r="A23" s="62"/>
      <c r="B23" s="62" t="s">
        <v>120</v>
      </c>
      <c r="C23" s="63">
        <v>1275.05</v>
      </c>
      <c r="D23" s="63"/>
      <c r="E23" s="63"/>
      <c r="F23" s="63">
        <v>1275.05</v>
      </c>
    </row>
    <row r="24" spans="1:6" x14ac:dyDescent="0.35">
      <c r="A24" s="62"/>
      <c r="B24" s="62" t="s">
        <v>121</v>
      </c>
      <c r="C24" s="63">
        <v>127.3</v>
      </c>
      <c r="D24" s="63"/>
      <c r="E24" s="63"/>
      <c r="F24" s="63">
        <v>127.3</v>
      </c>
    </row>
    <row r="25" spans="1:6" x14ac:dyDescent="0.35">
      <c r="A25" s="62"/>
      <c r="B25" s="62" t="s">
        <v>122</v>
      </c>
      <c r="C25" s="63"/>
      <c r="D25" s="63"/>
      <c r="E25" s="63"/>
      <c r="F25" s="63"/>
    </row>
    <row r="26" spans="1:6" x14ac:dyDescent="0.35">
      <c r="A26" s="62"/>
      <c r="B26" s="62" t="s">
        <v>123</v>
      </c>
      <c r="C26" s="63"/>
      <c r="D26" s="63"/>
      <c r="E26" s="63"/>
      <c r="F26" s="63"/>
    </row>
    <row r="27" spans="1:6" x14ac:dyDescent="0.35">
      <c r="A27" s="62"/>
      <c r="B27" s="62" t="s">
        <v>124</v>
      </c>
      <c r="C27" s="63">
        <v>337.3</v>
      </c>
      <c r="D27" s="63"/>
      <c r="E27" s="63"/>
      <c r="F27" s="63">
        <v>337.3</v>
      </c>
    </row>
    <row r="28" spans="1:6" x14ac:dyDescent="0.35">
      <c r="A28" s="62"/>
      <c r="B28" s="62" t="s">
        <v>125</v>
      </c>
      <c r="C28" s="63"/>
      <c r="D28" s="63"/>
      <c r="E28" s="63"/>
      <c r="F28" s="63"/>
    </row>
    <row r="29" spans="1:6" x14ac:dyDescent="0.35">
      <c r="A29" s="60" t="s">
        <v>126</v>
      </c>
      <c r="B29" s="61"/>
      <c r="C29" s="62"/>
      <c r="D29" s="62"/>
      <c r="E29" s="62"/>
      <c r="F29" s="62"/>
    </row>
    <row r="30" spans="1:6" x14ac:dyDescent="0.35">
      <c r="A30" s="62"/>
      <c r="B30" s="62" t="s">
        <v>127</v>
      </c>
      <c r="C30" s="63">
        <v>2654.04</v>
      </c>
      <c r="D30" s="63">
        <v>0.04</v>
      </c>
      <c r="E30" s="63"/>
      <c r="F30" s="63">
        <v>2655.07</v>
      </c>
    </row>
    <row r="31" spans="1:6" x14ac:dyDescent="0.35">
      <c r="A31" s="62"/>
      <c r="B31" s="62" t="s">
        <v>128</v>
      </c>
      <c r="C31" s="63"/>
      <c r="D31" s="63"/>
      <c r="E31" s="63"/>
      <c r="F31" s="63"/>
    </row>
    <row r="32" spans="1:6" x14ac:dyDescent="0.35">
      <c r="A32" s="62"/>
      <c r="B32" s="62" t="s">
        <v>129</v>
      </c>
      <c r="C32" s="63">
        <v>51.15</v>
      </c>
      <c r="D32" s="63"/>
      <c r="E32" s="63"/>
      <c r="F32" s="63">
        <v>51.15</v>
      </c>
    </row>
    <row r="33" spans="1:6" x14ac:dyDescent="0.35">
      <c r="A33" s="62"/>
      <c r="B33" s="62" t="s">
        <v>130</v>
      </c>
      <c r="C33" s="63"/>
      <c r="D33" s="63"/>
      <c r="E33" s="63"/>
      <c r="F33" s="63"/>
    </row>
    <row r="34" spans="1:6" x14ac:dyDescent="0.35">
      <c r="A34" s="62"/>
      <c r="B34" s="62" t="s">
        <v>131</v>
      </c>
      <c r="C34" s="63">
        <v>11.55</v>
      </c>
      <c r="D34" s="63"/>
      <c r="E34" s="63"/>
      <c r="F34" s="63">
        <v>11.55</v>
      </c>
    </row>
    <row r="35" spans="1:6" x14ac:dyDescent="0.35">
      <c r="A35" s="62"/>
      <c r="B35" s="62" t="s">
        <v>132</v>
      </c>
      <c r="C35" s="63">
        <v>27.56</v>
      </c>
      <c r="D35" s="63"/>
      <c r="E35" s="63"/>
      <c r="F35" s="63">
        <v>27.56</v>
      </c>
    </row>
    <row r="36" spans="1:6" x14ac:dyDescent="0.35">
      <c r="A36" s="62"/>
      <c r="B36" s="62" t="s">
        <v>133</v>
      </c>
      <c r="C36" s="63"/>
      <c r="D36" s="63"/>
      <c r="E36" s="63"/>
      <c r="F36" s="63"/>
    </row>
    <row r="37" spans="1:6" x14ac:dyDescent="0.35">
      <c r="A37" s="60" t="s">
        <v>134</v>
      </c>
      <c r="B37" s="61"/>
      <c r="C37" s="62"/>
      <c r="D37" s="62"/>
      <c r="E37" s="62"/>
      <c r="F37" s="62"/>
    </row>
    <row r="38" spans="1:6" x14ac:dyDescent="0.35">
      <c r="A38" s="62"/>
      <c r="B38" s="62" t="s">
        <v>135</v>
      </c>
      <c r="C38" s="63">
        <v>165.5</v>
      </c>
      <c r="D38" s="63"/>
      <c r="E38" s="63"/>
      <c r="F38" s="63">
        <v>165.5</v>
      </c>
    </row>
    <row r="39" spans="1:6" x14ac:dyDescent="0.35">
      <c r="A39" s="62"/>
      <c r="B39" s="62" t="s">
        <v>136</v>
      </c>
      <c r="C39" s="63">
        <v>1439.03</v>
      </c>
      <c r="D39" s="63"/>
      <c r="E39" s="63"/>
      <c r="F39" s="63">
        <v>1439.03</v>
      </c>
    </row>
    <row r="40" spans="1:6" x14ac:dyDescent="0.35">
      <c r="A40" s="62"/>
      <c r="B40" s="62" t="s">
        <v>137</v>
      </c>
      <c r="C40" s="63"/>
      <c r="D40" s="63"/>
      <c r="E40" s="63"/>
      <c r="F40" s="63"/>
    </row>
    <row r="41" spans="1:6" x14ac:dyDescent="0.35">
      <c r="A41" s="62"/>
      <c r="B41" s="62" t="s">
        <v>138</v>
      </c>
      <c r="C41" s="63"/>
      <c r="D41" s="63"/>
      <c r="E41" s="63"/>
      <c r="F41" s="63"/>
    </row>
    <row r="42" spans="1:6" x14ac:dyDescent="0.35">
      <c r="A42" s="60" t="s">
        <v>139</v>
      </c>
      <c r="B42" s="61"/>
      <c r="C42" s="62"/>
      <c r="D42" s="62"/>
      <c r="E42" s="62"/>
      <c r="F42" s="62"/>
    </row>
    <row r="43" spans="1:6" x14ac:dyDescent="0.35">
      <c r="A43" s="62"/>
      <c r="B43" s="62" t="s">
        <v>140</v>
      </c>
      <c r="C43" s="63"/>
      <c r="D43" s="63"/>
      <c r="E43" s="63"/>
      <c r="F43" s="63"/>
    </row>
    <row r="44" spans="1:6" x14ac:dyDescent="0.35">
      <c r="A44" s="62"/>
      <c r="B44" s="62" t="s">
        <v>141</v>
      </c>
      <c r="C44" s="63"/>
      <c r="D44" s="63"/>
      <c r="E44" s="63"/>
      <c r="F44" s="63"/>
    </row>
    <row r="45" spans="1:6" x14ac:dyDescent="0.35">
      <c r="A45" s="62"/>
      <c r="B45" s="62" t="s">
        <v>142</v>
      </c>
      <c r="C45" s="63"/>
      <c r="D45" s="63"/>
      <c r="E45" s="63"/>
      <c r="F45" s="63"/>
    </row>
    <row r="46" spans="1:6" x14ac:dyDescent="0.35">
      <c r="A46" s="62"/>
      <c r="B46" s="62" t="s">
        <v>143</v>
      </c>
      <c r="C46" s="63"/>
      <c r="D46" s="63"/>
      <c r="E46" s="63"/>
      <c r="F46" s="63"/>
    </row>
    <row r="47" spans="1:6" x14ac:dyDescent="0.35">
      <c r="A47" s="62"/>
      <c r="B47" s="62" t="s">
        <v>144</v>
      </c>
      <c r="C47" s="63"/>
      <c r="D47" s="63"/>
      <c r="E47" s="63"/>
      <c r="F47" s="63"/>
    </row>
    <row r="48" spans="1:6" x14ac:dyDescent="0.35">
      <c r="A48" s="60" t="s">
        <v>145</v>
      </c>
      <c r="B48" s="61"/>
      <c r="C48" s="62"/>
      <c r="D48" s="62"/>
      <c r="E48" s="62"/>
      <c r="F48" s="62"/>
    </row>
    <row r="49" spans="1:6" x14ac:dyDescent="0.35">
      <c r="A49" s="62"/>
      <c r="B49" s="62" t="s">
        <v>146</v>
      </c>
      <c r="C49" s="63"/>
      <c r="D49" s="63"/>
      <c r="E49" s="63"/>
      <c r="F49" s="63"/>
    </row>
    <row r="50" spans="1:6" x14ac:dyDescent="0.35">
      <c r="A50" s="62"/>
      <c r="B50" s="62" t="s">
        <v>147</v>
      </c>
      <c r="C50" s="63"/>
      <c r="D50" s="63"/>
      <c r="E50" s="63"/>
      <c r="F50" s="63"/>
    </row>
    <row r="51" spans="1:6" x14ac:dyDescent="0.35">
      <c r="A51" s="62"/>
      <c r="B51" s="62" t="s">
        <v>148</v>
      </c>
      <c r="C51" s="63"/>
      <c r="D51" s="63"/>
      <c r="E51" s="63"/>
      <c r="F51" s="63"/>
    </row>
    <row r="52" spans="1:6" x14ac:dyDescent="0.35">
      <c r="A52" s="62"/>
      <c r="B52" s="62" t="s">
        <v>149</v>
      </c>
      <c r="C52" s="63"/>
      <c r="D52" s="63"/>
      <c r="E52" s="63"/>
      <c r="F52" s="63"/>
    </row>
    <row r="53" spans="1:6" x14ac:dyDescent="0.35">
      <c r="A53" s="62"/>
      <c r="B53" s="62" t="s">
        <v>150</v>
      </c>
      <c r="C53" s="63"/>
      <c r="D53" s="63"/>
      <c r="E53" s="63"/>
      <c r="F53" s="63"/>
    </row>
    <row r="54" spans="1:6" x14ac:dyDescent="0.35">
      <c r="A54" s="62"/>
      <c r="B54" s="62" t="s">
        <v>151</v>
      </c>
      <c r="C54" s="63"/>
      <c r="D54" s="63"/>
      <c r="E54" s="63"/>
      <c r="F54" s="63"/>
    </row>
    <row r="55" spans="1:6" x14ac:dyDescent="0.35">
      <c r="A55" s="62"/>
      <c r="B55" s="62" t="s">
        <v>152</v>
      </c>
      <c r="C55" s="63"/>
      <c r="D55" s="63"/>
      <c r="E55" s="63"/>
      <c r="F55" s="63"/>
    </row>
    <row r="56" spans="1:6" x14ac:dyDescent="0.35">
      <c r="A56" s="62"/>
      <c r="B56" s="62" t="s">
        <v>153</v>
      </c>
      <c r="C56" s="63"/>
      <c r="D56" s="63"/>
      <c r="E56" s="63"/>
      <c r="F56" s="63"/>
    </row>
    <row r="57" spans="1:6" x14ac:dyDescent="0.35">
      <c r="A57" s="60" t="s">
        <v>154</v>
      </c>
      <c r="B57" s="61"/>
      <c r="C57" s="62"/>
      <c r="D57" s="62"/>
      <c r="E57" s="62"/>
      <c r="F57" s="62"/>
    </row>
    <row r="58" spans="1:6" x14ac:dyDescent="0.35">
      <c r="A58" s="62"/>
      <c r="B58" s="62" t="s">
        <v>155</v>
      </c>
      <c r="C58" s="63"/>
      <c r="D58" s="63"/>
      <c r="E58" s="63"/>
      <c r="F58" s="63"/>
    </row>
    <row r="59" spans="1:6" x14ac:dyDescent="0.35">
      <c r="A59" s="62"/>
      <c r="B59" s="62" t="s">
        <v>156</v>
      </c>
      <c r="C59" s="63"/>
      <c r="D59" s="63"/>
      <c r="E59" s="63"/>
      <c r="F59" s="63"/>
    </row>
    <row r="60" spans="1:6" x14ac:dyDescent="0.35">
      <c r="A60" s="62"/>
      <c r="B60" s="62" t="s">
        <v>157</v>
      </c>
      <c r="C60" s="63"/>
      <c r="D60" s="63"/>
      <c r="E60" s="63"/>
      <c r="F60" s="63"/>
    </row>
    <row r="61" spans="1:6" x14ac:dyDescent="0.35">
      <c r="A61" s="62"/>
      <c r="B61" s="62" t="s">
        <v>158</v>
      </c>
      <c r="C61" s="63"/>
      <c r="D61" s="63"/>
      <c r="E61" s="63"/>
      <c r="F61" s="63"/>
    </row>
    <row r="62" spans="1:6" x14ac:dyDescent="0.35">
      <c r="A62" s="62"/>
      <c r="B62" s="62" t="s">
        <v>159</v>
      </c>
      <c r="C62" s="63"/>
      <c r="D62" s="63"/>
      <c r="E62" s="63"/>
      <c r="F62" s="63"/>
    </row>
    <row r="63" spans="1:6" x14ac:dyDescent="0.35">
      <c r="A63" s="62"/>
      <c r="B63" s="62" t="s">
        <v>160</v>
      </c>
      <c r="C63" s="63"/>
      <c r="D63" s="63"/>
      <c r="E63" s="63"/>
      <c r="F63" s="63"/>
    </row>
    <row r="64" spans="1:6" x14ac:dyDescent="0.35">
      <c r="A64" s="62"/>
      <c r="B64" s="62" t="s">
        <v>161</v>
      </c>
      <c r="C64" s="63"/>
      <c r="D64" s="63"/>
      <c r="E64" s="63"/>
      <c r="F64" s="63"/>
    </row>
    <row r="65" spans="1:6" x14ac:dyDescent="0.35">
      <c r="A65" s="62"/>
      <c r="B65" s="62" t="s">
        <v>162</v>
      </c>
      <c r="C65" s="63"/>
      <c r="D65" s="63"/>
      <c r="E65" s="63"/>
      <c r="F65" s="63"/>
    </row>
    <row r="66" spans="1:6" x14ac:dyDescent="0.35">
      <c r="A66" s="60" t="s">
        <v>163</v>
      </c>
      <c r="B66" s="61"/>
      <c r="C66" s="62"/>
      <c r="D66" s="62"/>
      <c r="E66" s="62"/>
      <c r="F66" s="62"/>
    </row>
    <row r="67" spans="1:6" x14ac:dyDescent="0.35">
      <c r="A67" s="62"/>
      <c r="B67" s="62" t="s">
        <v>164</v>
      </c>
      <c r="C67" s="63">
        <v>87.72</v>
      </c>
      <c r="D67" s="63"/>
      <c r="E67" s="63"/>
      <c r="F67" s="63">
        <v>87.72</v>
      </c>
    </row>
    <row r="68" spans="1:6" x14ac:dyDescent="0.35">
      <c r="A68" s="62"/>
      <c r="B68" s="62" t="s">
        <v>165</v>
      </c>
      <c r="C68" s="63">
        <v>0.4</v>
      </c>
      <c r="D68" s="63"/>
      <c r="E68" s="63"/>
      <c r="F68" s="63">
        <v>0.4</v>
      </c>
    </row>
    <row r="69" spans="1:6" x14ac:dyDescent="0.35">
      <c r="A69" s="62"/>
      <c r="B69" s="62" t="s">
        <v>166</v>
      </c>
      <c r="C69" s="63"/>
      <c r="D69" s="63"/>
      <c r="E69" s="63"/>
      <c r="F69" s="63"/>
    </row>
    <row r="70" spans="1:6" x14ac:dyDescent="0.35">
      <c r="A70" s="64" t="s">
        <v>167</v>
      </c>
      <c r="B70" s="65"/>
      <c r="C70" s="66">
        <v>36123.879999999997</v>
      </c>
      <c r="D70" s="66">
        <v>0.04</v>
      </c>
      <c r="E70" s="66">
        <v>0.86</v>
      </c>
      <c r="F70" s="66">
        <v>36379.93</v>
      </c>
    </row>
    <row r="71" spans="1:6" x14ac:dyDescent="0.35">
      <c r="A71" s="67"/>
      <c r="B71" s="67"/>
    </row>
    <row r="72" spans="1:6" x14ac:dyDescent="0.35">
      <c r="A72" s="54" t="s">
        <v>94</v>
      </c>
      <c r="B72" s="55"/>
      <c r="C72" s="56" t="s">
        <v>95</v>
      </c>
      <c r="D72" s="56" t="s">
        <v>96</v>
      </c>
      <c r="E72" s="56" t="s">
        <v>97</v>
      </c>
      <c r="F72" s="56" t="s">
        <v>98</v>
      </c>
    </row>
    <row r="73" spans="1:6" x14ac:dyDescent="0.35">
      <c r="A73" s="57"/>
      <c r="B73" s="58"/>
      <c r="C73" s="59" t="s">
        <v>99</v>
      </c>
      <c r="D73" s="59" t="s">
        <v>99</v>
      </c>
      <c r="E73" s="59" t="s">
        <v>99</v>
      </c>
      <c r="F73" s="59" t="s">
        <v>99</v>
      </c>
    </row>
    <row r="74" spans="1:6" x14ac:dyDescent="0.35">
      <c r="A74" s="60" t="s">
        <v>168</v>
      </c>
      <c r="B74" s="61"/>
      <c r="C74" s="62"/>
      <c r="D74" s="62"/>
      <c r="E74" s="62"/>
      <c r="F74" s="62"/>
    </row>
    <row r="75" spans="1:6" ht="31" x14ac:dyDescent="0.35">
      <c r="A75" s="62"/>
      <c r="B75" s="62" t="s">
        <v>169</v>
      </c>
      <c r="C75" s="63">
        <v>143872.31</v>
      </c>
      <c r="D75" s="63">
        <v>2.6</v>
      </c>
      <c r="E75" s="63">
        <v>1.56</v>
      </c>
      <c r="F75" s="63">
        <v>144411.26</v>
      </c>
    </row>
    <row r="76" spans="1:6" ht="31" x14ac:dyDescent="0.35">
      <c r="A76" s="62"/>
      <c r="B76" s="62" t="s">
        <v>170</v>
      </c>
      <c r="C76" s="63">
        <v>131105.66</v>
      </c>
      <c r="D76" s="63">
        <v>17.190000000000001</v>
      </c>
      <c r="E76" s="63">
        <v>2.48</v>
      </c>
      <c r="F76" s="63">
        <v>132234.06</v>
      </c>
    </row>
    <row r="77" spans="1:6" ht="31" x14ac:dyDescent="0.35">
      <c r="A77" s="62"/>
      <c r="B77" s="62" t="s">
        <v>171</v>
      </c>
      <c r="C77" s="63">
        <v>107171.62</v>
      </c>
      <c r="D77" s="63">
        <v>28.58</v>
      </c>
      <c r="E77" s="63">
        <v>5.07</v>
      </c>
      <c r="F77" s="63">
        <v>109342.58</v>
      </c>
    </row>
    <row r="78" spans="1:6" x14ac:dyDescent="0.35">
      <c r="A78" s="62"/>
      <c r="B78" s="62" t="s">
        <v>172</v>
      </c>
      <c r="C78" s="63">
        <v>21166.25</v>
      </c>
      <c r="D78" s="63">
        <v>434.28</v>
      </c>
      <c r="E78" s="63">
        <v>5.86</v>
      </c>
      <c r="F78" s="63">
        <v>32101.25</v>
      </c>
    </row>
    <row r="79" spans="1:6" x14ac:dyDescent="0.35">
      <c r="A79" s="62"/>
      <c r="B79" s="62" t="s">
        <v>173</v>
      </c>
      <c r="C79" s="63">
        <v>12425.82</v>
      </c>
      <c r="D79" s="63">
        <v>1.69</v>
      </c>
      <c r="E79" s="63">
        <v>0.1</v>
      </c>
      <c r="F79" s="63">
        <v>12492.66</v>
      </c>
    </row>
    <row r="80" spans="1:6" x14ac:dyDescent="0.35">
      <c r="A80" s="60" t="s">
        <v>174</v>
      </c>
      <c r="B80" s="61"/>
      <c r="C80" s="62"/>
      <c r="D80" s="62"/>
      <c r="E80" s="62"/>
      <c r="F80" s="62"/>
    </row>
    <row r="81" spans="1:6" x14ac:dyDescent="0.35">
      <c r="A81" s="62"/>
      <c r="B81" s="62" t="s">
        <v>175</v>
      </c>
      <c r="C81" s="63"/>
      <c r="D81" s="63">
        <v>56.13</v>
      </c>
      <c r="E81" s="63"/>
      <c r="F81" s="63">
        <v>1178.69</v>
      </c>
    </row>
    <row r="82" spans="1:6" x14ac:dyDescent="0.35">
      <c r="A82" s="62"/>
      <c r="B82" s="62" t="s">
        <v>176</v>
      </c>
      <c r="C82" s="63">
        <v>6907.74</v>
      </c>
      <c r="D82" s="63">
        <v>633.78</v>
      </c>
      <c r="E82" s="63">
        <v>0.04</v>
      </c>
      <c r="F82" s="63">
        <v>20229.86</v>
      </c>
    </row>
    <row r="83" spans="1:6" x14ac:dyDescent="0.35">
      <c r="A83" s="60" t="s">
        <v>177</v>
      </c>
      <c r="B83" s="61"/>
      <c r="C83" s="62"/>
      <c r="D83" s="62"/>
      <c r="E83" s="62"/>
      <c r="F83" s="62"/>
    </row>
    <row r="84" spans="1:6" x14ac:dyDescent="0.35">
      <c r="A84" s="62"/>
      <c r="B84" s="62" t="s">
        <v>178</v>
      </c>
      <c r="C84" s="63"/>
      <c r="D84" s="63"/>
      <c r="E84" s="63"/>
      <c r="F84" s="63"/>
    </row>
    <row r="85" spans="1:6" x14ac:dyDescent="0.35">
      <c r="A85" s="62"/>
      <c r="B85" s="62" t="s">
        <v>179</v>
      </c>
      <c r="C85" s="63"/>
      <c r="D85" s="63"/>
      <c r="E85" s="63"/>
      <c r="F85" s="63"/>
    </row>
    <row r="86" spans="1:6" ht="29" x14ac:dyDescent="0.35">
      <c r="A86" s="62"/>
      <c r="B86" s="68" t="s">
        <v>167</v>
      </c>
      <c r="C86" s="66">
        <v>422649.39</v>
      </c>
      <c r="D86" s="66">
        <v>1174.24</v>
      </c>
      <c r="E86" s="66">
        <v>15.1</v>
      </c>
      <c r="F86" s="66">
        <v>451990.37</v>
      </c>
    </row>
  </sheetData>
  <mergeCells count="15">
    <mergeCell ref="A37:B37"/>
    <mergeCell ref="A42:B42"/>
    <mergeCell ref="A72:B73"/>
    <mergeCell ref="A74:B74"/>
    <mergeCell ref="A80:B80"/>
    <mergeCell ref="A83:B83"/>
    <mergeCell ref="A71:B71"/>
    <mergeCell ref="A48:B48"/>
    <mergeCell ref="A57:B57"/>
    <mergeCell ref="A66:B66"/>
    <mergeCell ref="A70:B70"/>
    <mergeCell ref="A1:B2"/>
    <mergeCell ref="A3:B3"/>
    <mergeCell ref="A13:B13"/>
    <mergeCell ref="A29:B2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
  <sheetViews>
    <sheetView workbookViewId="0">
      <selection activeCell="F1" sqref="E1:AN1"/>
    </sheetView>
  </sheetViews>
  <sheetFormatPr defaultRowHeight="15.5" x14ac:dyDescent="0.35"/>
  <sheetData>
    <row r="1" spans="1:40" x14ac:dyDescent="0.35">
      <c r="A1" t="s">
        <v>208</v>
      </c>
      <c r="B1" t="s">
        <v>209</v>
      </c>
      <c r="C1" t="s">
        <v>210</v>
      </c>
      <c r="D1" t="s">
        <v>211</v>
      </c>
      <c r="E1">
        <v>2015</v>
      </c>
      <c r="F1">
        <v>2016</v>
      </c>
      <c r="G1">
        <v>2017</v>
      </c>
      <c r="H1">
        <v>2018</v>
      </c>
      <c r="I1">
        <v>2019</v>
      </c>
      <c r="J1">
        <v>2020</v>
      </c>
      <c r="K1">
        <v>2021</v>
      </c>
      <c r="L1">
        <v>2022</v>
      </c>
      <c r="M1">
        <v>2023</v>
      </c>
      <c r="N1">
        <v>2024</v>
      </c>
      <c r="O1">
        <v>2025</v>
      </c>
      <c r="P1">
        <v>2026</v>
      </c>
      <c r="Q1">
        <v>2027</v>
      </c>
      <c r="R1">
        <v>2028</v>
      </c>
      <c r="S1">
        <v>2029</v>
      </c>
      <c r="T1">
        <v>2030</v>
      </c>
      <c r="U1">
        <v>2031</v>
      </c>
      <c r="V1">
        <v>2032</v>
      </c>
      <c r="W1">
        <v>2033</v>
      </c>
      <c r="X1">
        <v>2034</v>
      </c>
      <c r="Y1">
        <v>2035</v>
      </c>
      <c r="Z1">
        <v>2036</v>
      </c>
      <c r="AA1">
        <v>2037</v>
      </c>
      <c r="AB1">
        <v>2038</v>
      </c>
      <c r="AC1">
        <v>2039</v>
      </c>
      <c r="AD1">
        <v>2040</v>
      </c>
      <c r="AE1">
        <v>2041</v>
      </c>
      <c r="AF1">
        <v>2042</v>
      </c>
      <c r="AG1">
        <v>2043</v>
      </c>
      <c r="AH1">
        <v>2044</v>
      </c>
      <c r="AI1">
        <v>2045</v>
      </c>
      <c r="AJ1">
        <v>2046</v>
      </c>
      <c r="AK1">
        <v>2047</v>
      </c>
      <c r="AL1">
        <v>2048</v>
      </c>
      <c r="AM1">
        <v>2049</v>
      </c>
      <c r="AN1">
        <v>2050</v>
      </c>
    </row>
    <row r="2" spans="1:40" x14ac:dyDescent="0.35">
      <c r="A2" t="s">
        <v>212</v>
      </c>
      <c r="B2" t="s">
        <v>213</v>
      </c>
      <c r="C2" t="s">
        <v>214</v>
      </c>
      <c r="D2" t="s">
        <v>215</v>
      </c>
      <c r="E2">
        <v>257563815</v>
      </c>
      <c r="F2">
        <v>260581000</v>
      </c>
      <c r="G2">
        <v>263510000</v>
      </c>
      <c r="H2">
        <v>266357000</v>
      </c>
      <c r="I2">
        <v>269136000</v>
      </c>
      <c r="J2">
        <v>271857000</v>
      </c>
      <c r="K2">
        <v>274519000</v>
      </c>
      <c r="L2">
        <v>277116000</v>
      </c>
      <c r="M2">
        <v>279646000</v>
      </c>
      <c r="N2">
        <v>282109000</v>
      </c>
      <c r="O2">
        <v>284505000</v>
      </c>
      <c r="P2">
        <v>286832000</v>
      </c>
      <c r="Q2">
        <v>289092000</v>
      </c>
      <c r="R2">
        <v>291285000</v>
      </c>
      <c r="S2">
        <v>293415000</v>
      </c>
      <c r="T2">
        <v>295482000</v>
      </c>
      <c r="U2">
        <v>297487000</v>
      </c>
      <c r="V2">
        <v>299428000</v>
      </c>
      <c r="W2">
        <v>301304000</v>
      </c>
      <c r="X2">
        <v>303112000</v>
      </c>
      <c r="Y2">
        <v>304847000</v>
      </c>
      <c r="Z2">
        <v>306510000</v>
      </c>
      <c r="AA2">
        <v>308102000</v>
      </c>
      <c r="AB2">
        <v>309620000</v>
      </c>
      <c r="AC2">
        <v>311066000</v>
      </c>
      <c r="AD2">
        <v>312439000</v>
      </c>
      <c r="AE2">
        <v>313740000</v>
      </c>
      <c r="AF2">
        <v>314967000</v>
      </c>
      <c r="AG2">
        <v>316123000</v>
      </c>
      <c r="AH2">
        <v>317205000</v>
      </c>
      <c r="AI2">
        <v>318216000</v>
      </c>
      <c r="AJ2">
        <v>319156000</v>
      </c>
      <c r="AK2">
        <v>320026000</v>
      </c>
      <c r="AL2">
        <v>320828000</v>
      </c>
      <c r="AM2">
        <v>321565000</v>
      </c>
      <c r="AN2">
        <v>322237000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I37"/>
  <sheetViews>
    <sheetView workbookViewId="0">
      <selection activeCell="I3" sqref="I3"/>
    </sheetView>
  </sheetViews>
  <sheetFormatPr defaultColWidth="9" defaultRowHeight="14.5" x14ac:dyDescent="0.35"/>
  <cols>
    <col min="1" max="1" width="9" style="36"/>
    <col min="2" max="9" width="17.58203125" style="36" customWidth="1"/>
    <col min="10" max="16384" width="9" style="30"/>
  </cols>
  <sheetData>
    <row r="1" spans="1:9" x14ac:dyDescent="0.35">
      <c r="A1" s="36" t="s">
        <v>55</v>
      </c>
      <c r="B1" s="36" t="s">
        <v>56</v>
      </c>
      <c r="C1" s="36" t="s">
        <v>57</v>
      </c>
      <c r="D1" s="36" t="s">
        <v>58</v>
      </c>
      <c r="E1" s="36" t="s">
        <v>59</v>
      </c>
      <c r="F1" s="36" t="s">
        <v>60</v>
      </c>
      <c r="G1" s="36" t="s">
        <v>61</v>
      </c>
      <c r="H1" s="50" t="s">
        <v>91</v>
      </c>
      <c r="I1" s="36" t="s">
        <v>62</v>
      </c>
    </row>
    <row r="2" spans="1:9" x14ac:dyDescent="0.35">
      <c r="A2" s="36">
        <v>2015</v>
      </c>
      <c r="B2" s="40">
        <f>Data!C20*10^12</f>
        <v>22055550000000.004</v>
      </c>
      <c r="C2" s="40">
        <f>Data!C$24*10^12</f>
        <v>7466129667221.1904</v>
      </c>
      <c r="D2" s="40">
        <f>Data!C30*10^12</f>
        <v>2654040000000</v>
      </c>
      <c r="E2" s="40">
        <f>Data!C34*10^12</f>
        <v>3100000023.8418579</v>
      </c>
      <c r="F2" s="43">
        <v>0</v>
      </c>
      <c r="G2" s="43">
        <v>0</v>
      </c>
      <c r="H2" s="43">
        <v>0</v>
      </c>
      <c r="I2" s="40">
        <f>Data!C70*10^12</f>
        <v>1782910000000</v>
      </c>
    </row>
    <row r="3" spans="1:9" x14ac:dyDescent="0.35">
      <c r="A3" s="36">
        <v>2016</v>
      </c>
      <c r="B3" s="41">
        <f>(B$7-B$2)/5*($A3-$A$2)+B$2</f>
        <v>22300339087649.41</v>
      </c>
      <c r="C3" s="41">
        <f t="shared" ref="C3:I3" si="0">(C$7-C$2)/5*($A3-$A$2)+C$2</f>
        <v>7521826076325.499</v>
      </c>
      <c r="D3" s="41">
        <f t="shared" si="0"/>
        <v>2683496532717.8433</v>
      </c>
      <c r="E3" s="41">
        <f t="shared" si="0"/>
        <v>2697425930674.4043</v>
      </c>
      <c r="F3" s="44">
        <f t="shared" si="0"/>
        <v>0</v>
      </c>
      <c r="G3" s="44">
        <f t="shared" si="0"/>
        <v>0</v>
      </c>
      <c r="H3" s="44">
        <f t="shared" si="0"/>
        <v>0</v>
      </c>
      <c r="I3" s="41">
        <f t="shared" si="0"/>
        <v>1849968111876.4211</v>
      </c>
    </row>
    <row r="4" spans="1:9" x14ac:dyDescent="0.35">
      <c r="A4" s="36">
        <v>2017</v>
      </c>
      <c r="B4" s="41">
        <f t="shared" ref="B4:I6" si="1">(B$7-B$2)/5*($A4-$A$2)+B$2</f>
        <v>22545128175298.813</v>
      </c>
      <c r="C4" s="41">
        <f t="shared" si="1"/>
        <v>7577522485429.8086</v>
      </c>
      <c r="D4" s="41">
        <f t="shared" si="1"/>
        <v>2712953065435.6865</v>
      </c>
      <c r="E4" s="41">
        <f t="shared" si="1"/>
        <v>5391751861324.9668</v>
      </c>
      <c r="F4" s="44">
        <f t="shared" si="1"/>
        <v>0</v>
      </c>
      <c r="G4" s="44">
        <f t="shared" si="1"/>
        <v>0</v>
      </c>
      <c r="H4" s="44">
        <f t="shared" si="1"/>
        <v>0</v>
      </c>
      <c r="I4" s="41">
        <f t="shared" si="1"/>
        <v>1917026223752.8423</v>
      </c>
    </row>
    <row r="5" spans="1:9" x14ac:dyDescent="0.35">
      <c r="A5" s="36">
        <v>2018</v>
      </c>
      <c r="B5" s="41">
        <f t="shared" si="1"/>
        <v>22789917262948.219</v>
      </c>
      <c r="C5" s="41">
        <f t="shared" si="1"/>
        <v>7633218894534.1172</v>
      </c>
      <c r="D5" s="41">
        <f t="shared" si="1"/>
        <v>2742409598153.5293</v>
      </c>
      <c r="E5" s="41">
        <f t="shared" si="1"/>
        <v>8086077791975.5293</v>
      </c>
      <c r="F5" s="44">
        <f t="shared" si="1"/>
        <v>0</v>
      </c>
      <c r="G5" s="44">
        <f t="shared" si="1"/>
        <v>0</v>
      </c>
      <c r="H5" s="44">
        <f t="shared" si="1"/>
        <v>0</v>
      </c>
      <c r="I5" s="41">
        <f t="shared" si="1"/>
        <v>1984084335629.2634</v>
      </c>
    </row>
    <row r="6" spans="1:9" x14ac:dyDescent="0.35">
      <c r="A6" s="36">
        <v>2019</v>
      </c>
      <c r="B6" s="41">
        <f t="shared" si="1"/>
        <v>23034706350597.621</v>
      </c>
      <c r="C6" s="41">
        <f t="shared" si="1"/>
        <v>7688915303638.4268</v>
      </c>
      <c r="D6" s="41">
        <f t="shared" si="1"/>
        <v>2771866130871.3726</v>
      </c>
      <c r="E6" s="41">
        <f t="shared" si="1"/>
        <v>10780403722626.092</v>
      </c>
      <c r="F6" s="44">
        <f t="shared" si="1"/>
        <v>0</v>
      </c>
      <c r="G6" s="44">
        <f t="shared" si="1"/>
        <v>0</v>
      </c>
      <c r="H6" s="44">
        <f t="shared" si="1"/>
        <v>0</v>
      </c>
      <c r="I6" s="41">
        <f t="shared" si="1"/>
        <v>2051142447505.6846</v>
      </c>
    </row>
    <row r="7" spans="1:9" x14ac:dyDescent="0.35">
      <c r="A7" s="36">
        <v>2020</v>
      </c>
      <c r="B7" s="40">
        <f>Data!D$20*10^12</f>
        <v>23279495438247.027</v>
      </c>
      <c r="C7" s="40">
        <f>Data!D$24*10^12</f>
        <v>7744611712742.7354</v>
      </c>
      <c r="D7" s="40">
        <f>Data!D$30*10^12</f>
        <v>2801322663589.2158</v>
      </c>
      <c r="E7" s="40">
        <f>Data!D$37*10^12</f>
        <v>13474729653276.654</v>
      </c>
      <c r="F7" s="43">
        <v>0</v>
      </c>
      <c r="G7" s="43">
        <v>0</v>
      </c>
      <c r="H7" s="43">
        <v>0</v>
      </c>
      <c r="I7" s="40">
        <f>Data!D$70*10^12</f>
        <v>2118200559382.1057</v>
      </c>
    </row>
    <row r="8" spans="1:9" x14ac:dyDescent="0.35">
      <c r="A8" s="36">
        <v>2021</v>
      </c>
      <c r="B8" s="41">
        <f>(B$12-B$7)/5*($A8-$A$7)+B$7</f>
        <v>23496108627021.234</v>
      </c>
      <c r="C8" s="41">
        <f t="shared" ref="C8:I8" si="2">(C$12-C$7)/5*($A8-$A$7)+C$7</f>
        <v>7767017663319.1523</v>
      </c>
      <c r="D8" s="41">
        <f t="shared" si="2"/>
        <v>2827388668179.1851</v>
      </c>
      <c r="E8" s="41">
        <f t="shared" si="2"/>
        <v>15035417072923.377</v>
      </c>
      <c r="F8" s="44">
        <f t="shared" si="2"/>
        <v>0</v>
      </c>
      <c r="G8" s="44">
        <f t="shared" si="2"/>
        <v>0</v>
      </c>
      <c r="H8" s="44">
        <f t="shared" si="2"/>
        <v>0</v>
      </c>
      <c r="I8" s="41">
        <f t="shared" si="2"/>
        <v>2201447329771.8652</v>
      </c>
    </row>
    <row r="9" spans="1:9" x14ac:dyDescent="0.35">
      <c r="A9" s="36">
        <v>2022</v>
      </c>
      <c r="B9" s="41">
        <f t="shared" ref="B9:I11" si="3">(B$12-B$7)/5*($A9-$A$7)+B$7</f>
        <v>23712721815795.441</v>
      </c>
      <c r="C9" s="41">
        <f t="shared" si="3"/>
        <v>7789423613895.5684</v>
      </c>
      <c r="D9" s="41">
        <f t="shared" si="3"/>
        <v>2853454672769.1543</v>
      </c>
      <c r="E9" s="41">
        <f t="shared" si="3"/>
        <v>16596104492570.102</v>
      </c>
      <c r="F9" s="44">
        <f t="shared" si="3"/>
        <v>0</v>
      </c>
      <c r="G9" s="44">
        <f t="shared" si="3"/>
        <v>0</v>
      </c>
      <c r="H9" s="44">
        <f t="shared" si="3"/>
        <v>0</v>
      </c>
      <c r="I9" s="41">
        <f t="shared" si="3"/>
        <v>2284694100161.6245</v>
      </c>
    </row>
    <row r="10" spans="1:9" x14ac:dyDescent="0.35">
      <c r="A10" s="36">
        <v>2023</v>
      </c>
      <c r="B10" s="41">
        <f t="shared" si="3"/>
        <v>23929335004569.648</v>
      </c>
      <c r="C10" s="41">
        <f t="shared" si="3"/>
        <v>7811829564471.9854</v>
      </c>
      <c r="D10" s="41">
        <f t="shared" si="3"/>
        <v>2879520677359.1235</v>
      </c>
      <c r="E10" s="41">
        <f t="shared" si="3"/>
        <v>18156791912216.824</v>
      </c>
      <c r="F10" s="44">
        <f t="shared" si="3"/>
        <v>0</v>
      </c>
      <c r="G10" s="44">
        <f t="shared" si="3"/>
        <v>0</v>
      </c>
      <c r="H10" s="44">
        <f t="shared" si="3"/>
        <v>0</v>
      </c>
      <c r="I10" s="41">
        <f t="shared" si="3"/>
        <v>2367940870551.3838</v>
      </c>
    </row>
    <row r="11" spans="1:9" x14ac:dyDescent="0.35">
      <c r="A11" s="36">
        <v>2024</v>
      </c>
      <c r="B11" s="41">
        <f t="shared" si="3"/>
        <v>24145948193343.855</v>
      </c>
      <c r="C11" s="41">
        <f t="shared" si="3"/>
        <v>7834235515048.4014</v>
      </c>
      <c r="D11" s="41">
        <f t="shared" si="3"/>
        <v>2905586681949.0928</v>
      </c>
      <c r="E11" s="41">
        <f t="shared" si="3"/>
        <v>19717479331863.547</v>
      </c>
      <c r="F11" s="44">
        <f t="shared" si="3"/>
        <v>0</v>
      </c>
      <c r="G11" s="44">
        <f t="shared" si="3"/>
        <v>0</v>
      </c>
      <c r="H11" s="44">
        <f t="shared" si="3"/>
        <v>0</v>
      </c>
      <c r="I11" s="41">
        <f t="shared" si="3"/>
        <v>2451187640941.1436</v>
      </c>
    </row>
    <row r="12" spans="1:9" x14ac:dyDescent="0.35">
      <c r="A12" s="36">
        <v>2025</v>
      </c>
      <c r="B12" s="40">
        <f>Data!E$20*10^12</f>
        <v>24362561382118.063</v>
      </c>
      <c r="C12" s="40">
        <f>Data!E$24*10^12</f>
        <v>7856641465624.8184</v>
      </c>
      <c r="D12" s="40">
        <f>Data!E$30*10^12</f>
        <v>2931652686539.062</v>
      </c>
      <c r="E12" s="40">
        <f>Data!E$37*10^12</f>
        <v>21278166751510.27</v>
      </c>
      <c r="F12" s="43">
        <v>0</v>
      </c>
      <c r="G12" s="43">
        <v>0</v>
      </c>
      <c r="H12" s="43">
        <v>0</v>
      </c>
      <c r="I12" s="40">
        <f>Data!E$70*10^12</f>
        <v>2534434411330.9028</v>
      </c>
    </row>
    <row r="13" spans="1:9" x14ac:dyDescent="0.35">
      <c r="A13" s="36">
        <v>2026</v>
      </c>
      <c r="B13" s="41">
        <f>(B$17-B$12)/5*($A13-$A$12)+B$12</f>
        <v>24550556557100.23</v>
      </c>
      <c r="C13" s="41">
        <f t="shared" ref="C13:I13" si="4">(C$17-C$12)/5*($A13-$A$12)+C$12</f>
        <v>7951287372354.3232</v>
      </c>
      <c r="D13" s="41">
        <f t="shared" si="4"/>
        <v>2954274961395.4893</v>
      </c>
      <c r="E13" s="41">
        <f t="shared" si="4"/>
        <v>22671509106286.809</v>
      </c>
      <c r="F13" s="44">
        <f t="shared" si="4"/>
        <v>0</v>
      </c>
      <c r="G13" s="44">
        <f t="shared" si="4"/>
        <v>0</v>
      </c>
      <c r="H13" s="44">
        <f t="shared" si="4"/>
        <v>0</v>
      </c>
      <c r="I13" s="41">
        <f t="shared" si="4"/>
        <v>2648401356753.9512</v>
      </c>
    </row>
    <row r="14" spans="1:9" x14ac:dyDescent="0.35">
      <c r="A14" s="36">
        <v>2027</v>
      </c>
      <c r="B14" s="41">
        <f t="shared" ref="B14:I16" si="5">(B$17-B$12)/5*($A14-$A$12)+B$12</f>
        <v>24738551732082.402</v>
      </c>
      <c r="C14" s="41">
        <f t="shared" si="5"/>
        <v>8045933279083.8281</v>
      </c>
      <c r="D14" s="41">
        <f t="shared" si="5"/>
        <v>2976897236251.917</v>
      </c>
      <c r="E14" s="41">
        <f t="shared" si="5"/>
        <v>24064851461063.344</v>
      </c>
      <c r="F14" s="44">
        <f t="shared" si="5"/>
        <v>0</v>
      </c>
      <c r="G14" s="44">
        <f t="shared" si="5"/>
        <v>0</v>
      </c>
      <c r="H14" s="44">
        <f t="shared" si="5"/>
        <v>0</v>
      </c>
      <c r="I14" s="41">
        <f t="shared" si="5"/>
        <v>2762368302176.9995</v>
      </c>
    </row>
    <row r="15" spans="1:9" x14ac:dyDescent="0.35">
      <c r="A15" s="36">
        <v>2028</v>
      </c>
      <c r="B15" s="41">
        <f t="shared" si="5"/>
        <v>24926546907064.57</v>
      </c>
      <c r="C15" s="41">
        <f t="shared" si="5"/>
        <v>8140579185813.333</v>
      </c>
      <c r="D15" s="41">
        <f t="shared" si="5"/>
        <v>2999519511108.3442</v>
      </c>
      <c r="E15" s="41">
        <f t="shared" si="5"/>
        <v>25458193815839.883</v>
      </c>
      <c r="F15" s="44">
        <f t="shared" si="5"/>
        <v>0</v>
      </c>
      <c r="G15" s="44">
        <f t="shared" si="5"/>
        <v>0</v>
      </c>
      <c r="H15" s="44">
        <f t="shared" si="5"/>
        <v>0</v>
      </c>
      <c r="I15" s="41">
        <f t="shared" si="5"/>
        <v>2876335247600.0479</v>
      </c>
    </row>
    <row r="16" spans="1:9" x14ac:dyDescent="0.35">
      <c r="A16" s="36">
        <v>2029</v>
      </c>
      <c r="B16" s="41">
        <f t="shared" si="5"/>
        <v>25114542082046.742</v>
      </c>
      <c r="C16" s="41">
        <f t="shared" si="5"/>
        <v>8235225092542.8379</v>
      </c>
      <c r="D16" s="41">
        <f t="shared" si="5"/>
        <v>3022141785964.772</v>
      </c>
      <c r="E16" s="41">
        <f t="shared" si="5"/>
        <v>26851536170616.422</v>
      </c>
      <c r="F16" s="44">
        <f t="shared" si="5"/>
        <v>0</v>
      </c>
      <c r="G16" s="44">
        <f t="shared" si="5"/>
        <v>0</v>
      </c>
      <c r="H16" s="44">
        <f t="shared" si="5"/>
        <v>0</v>
      </c>
      <c r="I16" s="41">
        <f t="shared" si="5"/>
        <v>2990302193023.0957</v>
      </c>
    </row>
    <row r="17" spans="1:9" x14ac:dyDescent="0.35">
      <c r="A17" s="36">
        <v>2030</v>
      </c>
      <c r="B17" s="40">
        <f>Data!F$20*10^12</f>
        <v>25302537257028.91</v>
      </c>
      <c r="C17" s="40">
        <f>Data!F$24*10^12</f>
        <v>8329870999272.3428</v>
      </c>
      <c r="D17" s="40">
        <f>Data!F$30*10^12</f>
        <v>3044764060821.1992</v>
      </c>
      <c r="E17" s="40">
        <f>Data!F$37*10^12</f>
        <v>28244878525392.957</v>
      </c>
      <c r="F17" s="43">
        <v>0</v>
      </c>
      <c r="G17" s="43">
        <v>0</v>
      </c>
      <c r="H17" s="43">
        <v>0</v>
      </c>
      <c r="I17" s="40">
        <f>Data!F$70*10^12</f>
        <v>3104269138446.144</v>
      </c>
    </row>
    <row r="18" spans="1:9" x14ac:dyDescent="0.35">
      <c r="A18" s="36">
        <v>2031</v>
      </c>
      <c r="B18" s="41">
        <f>(B$22-B$17)/5*($A18-$A$17)+B$17</f>
        <v>25462924868735.934</v>
      </c>
      <c r="C18" s="41">
        <f t="shared" ref="C18:I18" si="6">(C$22-C$17)/5*($A18-$A$17)+C$17</f>
        <v>8424516906001.8496</v>
      </c>
      <c r="D18" s="41">
        <f t="shared" si="6"/>
        <v>3064064197837.7285</v>
      </c>
      <c r="E18" s="41">
        <f t="shared" si="6"/>
        <v>29638220880169.398</v>
      </c>
      <c r="F18" s="44">
        <f t="shared" si="6"/>
        <v>0</v>
      </c>
      <c r="G18" s="44">
        <f t="shared" si="6"/>
        <v>0</v>
      </c>
      <c r="H18" s="44">
        <f t="shared" si="6"/>
        <v>0</v>
      </c>
      <c r="I18" s="41">
        <f t="shared" si="6"/>
        <v>3218236083869.1895</v>
      </c>
    </row>
    <row r="19" spans="1:9" x14ac:dyDescent="0.35">
      <c r="A19" s="36">
        <v>2032</v>
      </c>
      <c r="B19" s="41">
        <f t="shared" ref="B19:I21" si="7">(B$22-B$17)/5*($A19-$A$17)+B$17</f>
        <v>25623312480442.961</v>
      </c>
      <c r="C19" s="41">
        <f t="shared" si="7"/>
        <v>8519162812731.3574</v>
      </c>
      <c r="D19" s="41">
        <f t="shared" si="7"/>
        <v>3083364334854.2578</v>
      </c>
      <c r="E19" s="41">
        <f t="shared" si="7"/>
        <v>31031563234945.836</v>
      </c>
      <c r="F19" s="44">
        <f t="shared" si="7"/>
        <v>0</v>
      </c>
      <c r="G19" s="44">
        <f t="shared" si="7"/>
        <v>0</v>
      </c>
      <c r="H19" s="44">
        <f t="shared" si="7"/>
        <v>0</v>
      </c>
      <c r="I19" s="41">
        <f t="shared" si="7"/>
        <v>3332203029292.2349</v>
      </c>
    </row>
    <row r="20" spans="1:9" x14ac:dyDescent="0.35">
      <c r="A20" s="36">
        <v>2033</v>
      </c>
      <c r="B20" s="41">
        <f t="shared" si="7"/>
        <v>25783700092149.984</v>
      </c>
      <c r="C20" s="41">
        <f t="shared" si="7"/>
        <v>8613808719460.8643</v>
      </c>
      <c r="D20" s="41">
        <f t="shared" si="7"/>
        <v>3102664471870.7866</v>
      </c>
      <c r="E20" s="41">
        <f t="shared" si="7"/>
        <v>32424905589722.277</v>
      </c>
      <c r="F20" s="44">
        <f t="shared" si="7"/>
        <v>0</v>
      </c>
      <c r="G20" s="44">
        <f t="shared" si="7"/>
        <v>0</v>
      </c>
      <c r="H20" s="44">
        <f t="shared" si="7"/>
        <v>0</v>
      </c>
      <c r="I20" s="41">
        <f t="shared" si="7"/>
        <v>3446169974715.2803</v>
      </c>
    </row>
    <row r="21" spans="1:9" x14ac:dyDescent="0.35">
      <c r="A21" s="36">
        <v>2034</v>
      </c>
      <c r="B21" s="41">
        <f t="shared" si="7"/>
        <v>25944087703857.012</v>
      </c>
      <c r="C21" s="41">
        <f t="shared" si="7"/>
        <v>8708454626190.3721</v>
      </c>
      <c r="D21" s="41">
        <f t="shared" si="7"/>
        <v>3121964608887.3159</v>
      </c>
      <c r="E21" s="41">
        <f t="shared" si="7"/>
        <v>33818247944498.719</v>
      </c>
      <c r="F21" s="44">
        <f t="shared" si="7"/>
        <v>0</v>
      </c>
      <c r="G21" s="44">
        <f t="shared" si="7"/>
        <v>0</v>
      </c>
      <c r="H21" s="44">
        <f t="shared" si="7"/>
        <v>0</v>
      </c>
      <c r="I21" s="41">
        <f t="shared" si="7"/>
        <v>3560136920138.3262</v>
      </c>
    </row>
    <row r="22" spans="1:9" x14ac:dyDescent="0.35">
      <c r="A22" s="36">
        <v>2035</v>
      </c>
      <c r="B22" s="40">
        <f>Data!G$20*10^12</f>
        <v>26104475315564.035</v>
      </c>
      <c r="C22" s="40">
        <f>Data!G$24*10^12</f>
        <v>8803100532919.8789</v>
      </c>
      <c r="D22" s="40">
        <f>Data!G$30*10^12</f>
        <v>3141264745903.8452</v>
      </c>
      <c r="E22" s="40">
        <f>Data!G$37*10^12</f>
        <v>35211590299275.156</v>
      </c>
      <c r="F22" s="43">
        <v>0</v>
      </c>
      <c r="G22" s="43">
        <v>0</v>
      </c>
      <c r="H22" s="43">
        <v>0</v>
      </c>
      <c r="I22" s="40">
        <f>Data!G$70*10^12</f>
        <v>3674103865561.3716</v>
      </c>
    </row>
    <row r="23" spans="1:9" x14ac:dyDescent="0.35">
      <c r="A23" s="36">
        <v>2036</v>
      </c>
      <c r="B23" s="41">
        <f>(B$27-B$22)/5*($A23-$A$22)+B$22</f>
        <v>26234498032924.391</v>
      </c>
      <c r="C23" s="41">
        <f t="shared" ref="C23:I23" si="8">(C$27-C$22)/5*($A23-$A$22)+C$22</f>
        <v>8897746439649.3828</v>
      </c>
      <c r="D23" s="41">
        <f t="shared" si="8"/>
        <v>3156910943472.3975</v>
      </c>
      <c r="E23" s="41">
        <f t="shared" si="8"/>
        <v>36604932654051.711</v>
      </c>
      <c r="F23" s="44">
        <f t="shared" si="8"/>
        <v>0</v>
      </c>
      <c r="G23" s="44">
        <f t="shared" si="8"/>
        <v>0</v>
      </c>
      <c r="H23" s="44">
        <f t="shared" si="8"/>
        <v>0</v>
      </c>
      <c r="I23" s="41">
        <f t="shared" si="8"/>
        <v>3788070810984.4219</v>
      </c>
    </row>
    <row r="24" spans="1:9" x14ac:dyDescent="0.35">
      <c r="A24" s="36">
        <v>2037</v>
      </c>
      <c r="B24" s="41">
        <f t="shared" ref="B24:I26" si="9">(B$27-B$22)/5*($A24-$A$22)+B$22</f>
        <v>26364520750284.746</v>
      </c>
      <c r="C24" s="41">
        <f t="shared" si="9"/>
        <v>8992392346378.8867</v>
      </c>
      <c r="D24" s="41">
        <f t="shared" si="9"/>
        <v>3172557141040.9497</v>
      </c>
      <c r="E24" s="41">
        <f t="shared" si="9"/>
        <v>37998275008828.258</v>
      </c>
      <c r="F24" s="44">
        <f t="shared" si="9"/>
        <v>0</v>
      </c>
      <c r="G24" s="44">
        <f t="shared" si="9"/>
        <v>0</v>
      </c>
      <c r="H24" s="44">
        <f t="shared" si="9"/>
        <v>0</v>
      </c>
      <c r="I24" s="41">
        <f t="shared" si="9"/>
        <v>3902037756407.4722</v>
      </c>
    </row>
    <row r="25" spans="1:9" x14ac:dyDescent="0.35">
      <c r="A25" s="36">
        <v>2038</v>
      </c>
      <c r="B25" s="41">
        <f t="shared" si="9"/>
        <v>26494543467645.102</v>
      </c>
      <c r="C25" s="41">
        <f t="shared" si="9"/>
        <v>9087038253108.3926</v>
      </c>
      <c r="D25" s="41">
        <f t="shared" si="9"/>
        <v>3188203338609.5015</v>
      </c>
      <c r="E25" s="41">
        <f t="shared" si="9"/>
        <v>39391617363604.813</v>
      </c>
      <c r="F25" s="44">
        <f t="shared" si="9"/>
        <v>0</v>
      </c>
      <c r="G25" s="44">
        <f t="shared" si="9"/>
        <v>0</v>
      </c>
      <c r="H25" s="44">
        <f t="shared" si="9"/>
        <v>0</v>
      </c>
      <c r="I25" s="41">
        <f t="shared" si="9"/>
        <v>4016004701830.5225</v>
      </c>
    </row>
    <row r="26" spans="1:9" x14ac:dyDescent="0.35">
      <c r="A26" s="36">
        <v>2039</v>
      </c>
      <c r="B26" s="41">
        <f t="shared" si="9"/>
        <v>26624566185005.457</v>
      </c>
      <c r="C26" s="41">
        <f t="shared" si="9"/>
        <v>9181684159837.8965</v>
      </c>
      <c r="D26" s="41">
        <f t="shared" si="9"/>
        <v>3203849536178.0537</v>
      </c>
      <c r="E26" s="41">
        <f t="shared" si="9"/>
        <v>40784959718381.359</v>
      </c>
      <c r="F26" s="44">
        <f t="shared" si="9"/>
        <v>0</v>
      </c>
      <c r="G26" s="44">
        <f t="shared" si="9"/>
        <v>0</v>
      </c>
      <c r="H26" s="44">
        <f t="shared" si="9"/>
        <v>0</v>
      </c>
      <c r="I26" s="41">
        <f t="shared" si="9"/>
        <v>4129971647253.5732</v>
      </c>
    </row>
    <row r="27" spans="1:9" x14ac:dyDescent="0.35">
      <c r="A27" s="36">
        <v>2040</v>
      </c>
      <c r="B27" s="40">
        <f>Data!H$20*10^12</f>
        <v>26754588902365.813</v>
      </c>
      <c r="C27" s="40">
        <f>Data!H$24*10^12</f>
        <v>9276330066567.4004</v>
      </c>
      <c r="D27" s="40">
        <f>Data!H$30*10^12</f>
        <v>3219495733746.606</v>
      </c>
      <c r="E27" s="40">
        <f>Data!H$37*10^12</f>
        <v>42178302073157.914</v>
      </c>
      <c r="F27" s="43">
        <v>0</v>
      </c>
      <c r="G27" s="43">
        <v>0</v>
      </c>
      <c r="H27" s="43">
        <v>0</v>
      </c>
      <c r="I27" s="40">
        <f>Data!H$70*10^12</f>
        <v>4243938592676.6235</v>
      </c>
    </row>
    <row r="28" spans="1:9" x14ac:dyDescent="0.35">
      <c r="A28" s="36">
        <v>2041</v>
      </c>
      <c r="B28" s="41">
        <f>(B$32-B$27)/5*($A28-$A$27)+B$27</f>
        <v>26853527421621.711</v>
      </c>
      <c r="C28" s="41">
        <f t="shared" ref="C28:I28" si="10">(C$32-C$27)/5*($A28-$A$27)+C$27</f>
        <v>9370975973296.9043</v>
      </c>
      <c r="D28" s="41">
        <f t="shared" si="10"/>
        <v>3231401434925.9429</v>
      </c>
      <c r="E28" s="41">
        <f t="shared" si="10"/>
        <v>43571644427934.469</v>
      </c>
      <c r="F28" s="44">
        <f t="shared" si="10"/>
        <v>0</v>
      </c>
      <c r="G28" s="44">
        <f t="shared" si="10"/>
        <v>0</v>
      </c>
      <c r="H28" s="44">
        <f t="shared" si="10"/>
        <v>0</v>
      </c>
      <c r="I28" s="41">
        <f t="shared" si="10"/>
        <v>4357905538099.6738</v>
      </c>
    </row>
    <row r="29" spans="1:9" x14ac:dyDescent="0.35">
      <c r="A29" s="36">
        <v>2042</v>
      </c>
      <c r="B29" s="41">
        <f t="shared" ref="B29:I31" si="11">(B$32-B$27)/5*($A29-$A$27)+B$27</f>
        <v>26952465940877.609</v>
      </c>
      <c r="C29" s="41">
        <f t="shared" si="11"/>
        <v>9465621880026.4082</v>
      </c>
      <c r="D29" s="41">
        <f t="shared" si="11"/>
        <v>3243307136105.2798</v>
      </c>
      <c r="E29" s="41">
        <f t="shared" si="11"/>
        <v>44964986782711.023</v>
      </c>
      <c r="F29" s="44">
        <f t="shared" si="11"/>
        <v>0</v>
      </c>
      <c r="G29" s="44">
        <f t="shared" si="11"/>
        <v>0</v>
      </c>
      <c r="H29" s="44">
        <f t="shared" si="11"/>
        <v>0</v>
      </c>
      <c r="I29" s="41">
        <f t="shared" si="11"/>
        <v>4471872483522.7246</v>
      </c>
    </row>
    <row r="30" spans="1:9" x14ac:dyDescent="0.35">
      <c r="A30" s="36">
        <v>2043</v>
      </c>
      <c r="B30" s="41">
        <f t="shared" si="11"/>
        <v>27051404460133.504</v>
      </c>
      <c r="C30" s="41">
        <f t="shared" si="11"/>
        <v>9560267786755.9141</v>
      </c>
      <c r="D30" s="41">
        <f t="shared" si="11"/>
        <v>3255212837284.6162</v>
      </c>
      <c r="E30" s="41">
        <f t="shared" si="11"/>
        <v>46358329137487.57</v>
      </c>
      <c r="F30" s="44">
        <f t="shared" si="11"/>
        <v>0</v>
      </c>
      <c r="G30" s="44">
        <f t="shared" si="11"/>
        <v>0</v>
      </c>
      <c r="H30" s="44">
        <f t="shared" si="11"/>
        <v>0</v>
      </c>
      <c r="I30" s="41">
        <f t="shared" si="11"/>
        <v>4585839428945.7744</v>
      </c>
    </row>
    <row r="31" spans="1:9" x14ac:dyDescent="0.35">
      <c r="A31" s="36">
        <v>2044</v>
      </c>
      <c r="B31" s="41">
        <f t="shared" si="11"/>
        <v>27150342979389.402</v>
      </c>
      <c r="C31" s="41">
        <f t="shared" si="11"/>
        <v>9654913693485.418</v>
      </c>
      <c r="D31" s="41">
        <f t="shared" si="11"/>
        <v>3267118538463.9531</v>
      </c>
      <c r="E31" s="41">
        <f t="shared" si="11"/>
        <v>47751671492264.125</v>
      </c>
      <c r="F31" s="44">
        <f t="shared" si="11"/>
        <v>0</v>
      </c>
      <c r="G31" s="44">
        <f t="shared" si="11"/>
        <v>0</v>
      </c>
      <c r="H31" s="44">
        <f t="shared" si="11"/>
        <v>0</v>
      </c>
      <c r="I31" s="41">
        <f t="shared" si="11"/>
        <v>4699806374368.8242</v>
      </c>
    </row>
    <row r="32" spans="1:9" x14ac:dyDescent="0.35">
      <c r="A32" s="36">
        <v>2045</v>
      </c>
      <c r="B32" s="40">
        <f>Data!I$20*10^12</f>
        <v>27249281498645.301</v>
      </c>
      <c r="C32" s="40">
        <f>Data!I$24*10^12</f>
        <v>9749559600214.9219</v>
      </c>
      <c r="D32" s="40">
        <f>Data!I$30*10^12</f>
        <v>3279024239643.29</v>
      </c>
      <c r="E32" s="40">
        <f>Data!I$37*10^12</f>
        <v>49145013847040.68</v>
      </c>
      <c r="F32" s="43">
        <v>0</v>
      </c>
      <c r="G32" s="43">
        <v>0</v>
      </c>
      <c r="H32" s="43">
        <v>0</v>
      </c>
      <c r="I32" s="40">
        <f>Data!I$70*10^12</f>
        <v>4813773319791.875</v>
      </c>
    </row>
    <row r="33" spans="1:9" x14ac:dyDescent="0.35">
      <c r="A33" s="36">
        <v>2046</v>
      </c>
      <c r="B33" s="41">
        <f>(B$37-B$32)/5*($A33-$A$32)+B$32</f>
        <v>27318146270313.633</v>
      </c>
      <c r="C33" s="41">
        <f t="shared" ref="C33:I33" si="12">(C$37-C$32)/5*($A33-$A$32)+C$32</f>
        <v>9844205506944.4258</v>
      </c>
      <c r="D33" s="41">
        <f t="shared" si="12"/>
        <v>3287311036327.0557</v>
      </c>
      <c r="E33" s="41">
        <f t="shared" si="12"/>
        <v>50538356201817.227</v>
      </c>
      <c r="F33" s="44">
        <f t="shared" si="12"/>
        <v>0</v>
      </c>
      <c r="G33" s="44">
        <f t="shared" si="12"/>
        <v>0</v>
      </c>
      <c r="H33" s="44">
        <f t="shared" si="12"/>
        <v>0</v>
      </c>
      <c r="I33" s="41">
        <f t="shared" si="12"/>
        <v>4927740265214.918</v>
      </c>
    </row>
    <row r="34" spans="1:9" x14ac:dyDescent="0.35">
      <c r="A34" s="36">
        <v>2047</v>
      </c>
      <c r="B34" s="41">
        <f t="shared" ref="B34:I36" si="13">(B$37-B$32)/5*($A34-$A$32)+B$32</f>
        <v>27387011041981.969</v>
      </c>
      <c r="C34" s="41">
        <f t="shared" si="13"/>
        <v>9938851413673.9297</v>
      </c>
      <c r="D34" s="41">
        <f t="shared" si="13"/>
        <v>3295597833010.8213</v>
      </c>
      <c r="E34" s="41">
        <f t="shared" si="13"/>
        <v>51931698556593.781</v>
      </c>
      <c r="F34" s="44">
        <f t="shared" si="13"/>
        <v>0</v>
      </c>
      <c r="G34" s="44">
        <f t="shared" si="13"/>
        <v>0</v>
      </c>
      <c r="H34" s="44">
        <f t="shared" si="13"/>
        <v>0</v>
      </c>
      <c r="I34" s="41">
        <f t="shared" si="13"/>
        <v>5041707210637.9609</v>
      </c>
    </row>
    <row r="35" spans="1:9" x14ac:dyDescent="0.35">
      <c r="A35" s="36">
        <v>2048</v>
      </c>
      <c r="B35" s="41">
        <f t="shared" si="13"/>
        <v>27455875813650.301</v>
      </c>
      <c r="C35" s="41">
        <f t="shared" si="13"/>
        <v>10033497320403.434</v>
      </c>
      <c r="D35" s="41">
        <f t="shared" si="13"/>
        <v>3303884629694.5864</v>
      </c>
      <c r="E35" s="41">
        <f t="shared" si="13"/>
        <v>53325040911370.328</v>
      </c>
      <c r="F35" s="44">
        <f t="shared" si="13"/>
        <v>0</v>
      </c>
      <c r="G35" s="44">
        <f t="shared" si="13"/>
        <v>0</v>
      </c>
      <c r="H35" s="44">
        <f t="shared" si="13"/>
        <v>0</v>
      </c>
      <c r="I35" s="41">
        <f t="shared" si="13"/>
        <v>5155674156061.0039</v>
      </c>
    </row>
    <row r="36" spans="1:9" x14ac:dyDescent="0.35">
      <c r="A36" s="36">
        <v>2049</v>
      </c>
      <c r="B36" s="41">
        <f t="shared" si="13"/>
        <v>27524740585318.637</v>
      </c>
      <c r="C36" s="41">
        <f t="shared" si="13"/>
        <v>10128143227132.938</v>
      </c>
      <c r="D36" s="41">
        <f t="shared" si="13"/>
        <v>3312171426378.3521</v>
      </c>
      <c r="E36" s="41">
        <f t="shared" si="13"/>
        <v>54718383266146.883</v>
      </c>
      <c r="F36" s="44">
        <f t="shared" si="13"/>
        <v>0</v>
      </c>
      <c r="G36" s="44">
        <f t="shared" si="13"/>
        <v>0</v>
      </c>
      <c r="H36" s="44">
        <f t="shared" si="13"/>
        <v>0</v>
      </c>
      <c r="I36" s="41">
        <f t="shared" si="13"/>
        <v>5269641101484.0469</v>
      </c>
    </row>
    <row r="37" spans="1:9" x14ac:dyDescent="0.35">
      <c r="A37" s="36">
        <v>2050</v>
      </c>
      <c r="B37" s="40">
        <f>Data!J$20*10^12</f>
        <v>27593605356986.969</v>
      </c>
      <c r="C37" s="40">
        <f>Data!J$24*10^12</f>
        <v>10222789133862.441</v>
      </c>
      <c r="D37" s="40">
        <f>Data!J$30*10^12</f>
        <v>3320458223062.1177</v>
      </c>
      <c r="E37" s="40">
        <f>Data!J$37*10^12</f>
        <v>56111725620923.43</v>
      </c>
      <c r="F37" s="43">
        <v>0</v>
      </c>
      <c r="G37" s="43">
        <v>0</v>
      </c>
      <c r="H37" s="43">
        <v>0</v>
      </c>
      <c r="I37" s="40">
        <f>Data!J$70*10^12</f>
        <v>5383608046907.0898</v>
      </c>
    </row>
  </sheetData>
  <pageMargins left="0.7" right="0.7" top="0.75" bottom="0.75" header="0.3" footer="0.3"/>
  <ignoredErrors>
    <ignoredError sqref="B27"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I37"/>
  <sheetViews>
    <sheetView workbookViewId="0">
      <selection activeCell="A2" sqref="A2"/>
    </sheetView>
  </sheetViews>
  <sheetFormatPr defaultColWidth="9" defaultRowHeight="14.5" x14ac:dyDescent="0.35"/>
  <cols>
    <col min="1" max="1" width="9" style="36"/>
    <col min="2" max="9" width="17.58203125" style="36" customWidth="1"/>
    <col min="10" max="16384" width="9" style="30"/>
  </cols>
  <sheetData>
    <row r="1" spans="1:9" x14ac:dyDescent="0.35">
      <c r="A1" s="36" t="s">
        <v>55</v>
      </c>
      <c r="B1" s="36" t="s">
        <v>56</v>
      </c>
      <c r="C1" s="36" t="s">
        <v>57</v>
      </c>
      <c r="D1" s="36" t="s">
        <v>58</v>
      </c>
      <c r="E1" s="36" t="s">
        <v>59</v>
      </c>
      <c r="F1" s="36" t="s">
        <v>60</v>
      </c>
      <c r="G1" s="36" t="s">
        <v>61</v>
      </c>
      <c r="H1" s="50" t="s">
        <v>91</v>
      </c>
      <c r="I1" s="36" t="s">
        <v>62</v>
      </c>
    </row>
    <row r="2" spans="1:9" x14ac:dyDescent="0.35">
      <c r="A2" s="36">
        <v>2015</v>
      </c>
      <c r="B2" s="43">
        <v>0</v>
      </c>
      <c r="C2" s="40">
        <f>Data!C$23*10^12</f>
        <v>36637545196136.305</v>
      </c>
      <c r="D2" s="43">
        <v>0</v>
      </c>
      <c r="E2" s="40">
        <f>Data!C$35*10^12</f>
        <v>0</v>
      </c>
      <c r="F2" s="40">
        <f>Data!C$45*10^12</f>
        <v>4420940901773.8594</v>
      </c>
      <c r="G2" s="40">
        <f>Data!C$50*10^12</f>
        <v>64233041494368.789</v>
      </c>
      <c r="H2" s="40">
        <f>Data!C$59*10^12</f>
        <v>111890583283435.27</v>
      </c>
      <c r="I2" s="43">
        <v>0</v>
      </c>
    </row>
    <row r="3" spans="1:9" x14ac:dyDescent="0.35">
      <c r="A3" s="36">
        <v>2016</v>
      </c>
      <c r="B3" s="44">
        <f>(B$7-B$2)/5*($A3-$A$2)+B$2</f>
        <v>0</v>
      </c>
      <c r="C3" s="41">
        <f t="shared" ref="C3:I3" si="0">(C$7-C$2)/5*($A3-$A$2)+C$2</f>
        <v>36910856777474.148</v>
      </c>
      <c r="D3" s="44">
        <f t="shared" si="0"/>
        <v>0</v>
      </c>
      <c r="E3" s="41">
        <f t="shared" si="0"/>
        <v>0</v>
      </c>
      <c r="F3" s="41">
        <f t="shared" si="0"/>
        <v>4522095442048.7676</v>
      </c>
      <c r="G3" s="41">
        <f t="shared" si="0"/>
        <v>65631573186261.922</v>
      </c>
      <c r="H3" s="41">
        <f t="shared" si="0"/>
        <v>112502073279403.36</v>
      </c>
      <c r="I3" s="44">
        <f t="shared" si="0"/>
        <v>0</v>
      </c>
    </row>
    <row r="4" spans="1:9" x14ac:dyDescent="0.35">
      <c r="A4" s="36">
        <v>2017</v>
      </c>
      <c r="B4" s="44">
        <f t="shared" ref="B4:I6" si="1">(B$7-B$2)/5*($A4-$A$2)+B$2</f>
        <v>0</v>
      </c>
      <c r="C4" s="41">
        <f t="shared" si="1"/>
        <v>37184168358811.992</v>
      </c>
      <c r="D4" s="44">
        <f t="shared" si="1"/>
        <v>0</v>
      </c>
      <c r="E4" s="41">
        <f t="shared" si="1"/>
        <v>0</v>
      </c>
      <c r="F4" s="41">
        <f t="shared" si="1"/>
        <v>4623249982323.6758</v>
      </c>
      <c r="G4" s="41">
        <f t="shared" si="1"/>
        <v>67030104878155.063</v>
      </c>
      <c r="H4" s="41">
        <f t="shared" si="1"/>
        <v>113113563275371.45</v>
      </c>
      <c r="I4" s="44">
        <f t="shared" si="1"/>
        <v>0</v>
      </c>
    </row>
    <row r="5" spans="1:9" x14ac:dyDescent="0.35">
      <c r="A5" s="36">
        <v>2018</v>
      </c>
      <c r="B5" s="44">
        <f t="shared" si="1"/>
        <v>0</v>
      </c>
      <c r="C5" s="41">
        <f t="shared" si="1"/>
        <v>37457479940149.844</v>
      </c>
      <c r="D5" s="44">
        <f t="shared" si="1"/>
        <v>0</v>
      </c>
      <c r="E5" s="41">
        <f t="shared" si="1"/>
        <v>0</v>
      </c>
      <c r="F5" s="41">
        <f t="shared" si="1"/>
        <v>4724404522598.585</v>
      </c>
      <c r="G5" s="41">
        <f t="shared" si="1"/>
        <v>68428636570048.195</v>
      </c>
      <c r="H5" s="41">
        <f t="shared" si="1"/>
        <v>113725053271339.55</v>
      </c>
      <c r="I5" s="44">
        <f t="shared" si="1"/>
        <v>0</v>
      </c>
    </row>
    <row r="6" spans="1:9" x14ac:dyDescent="0.35">
      <c r="A6" s="36">
        <v>2019</v>
      </c>
      <c r="B6" s="44">
        <f t="shared" si="1"/>
        <v>0</v>
      </c>
      <c r="C6" s="41">
        <f t="shared" si="1"/>
        <v>37730791521487.688</v>
      </c>
      <c r="D6" s="44">
        <f t="shared" si="1"/>
        <v>0</v>
      </c>
      <c r="E6" s="41">
        <f t="shared" si="1"/>
        <v>0</v>
      </c>
      <c r="F6" s="41">
        <f t="shared" si="1"/>
        <v>4825559062873.4932</v>
      </c>
      <c r="G6" s="41">
        <f t="shared" si="1"/>
        <v>69827168261941.336</v>
      </c>
      <c r="H6" s="41">
        <f t="shared" si="1"/>
        <v>114336543267307.64</v>
      </c>
      <c r="I6" s="44">
        <f t="shared" si="1"/>
        <v>0</v>
      </c>
    </row>
    <row r="7" spans="1:9" x14ac:dyDescent="0.35">
      <c r="A7" s="36">
        <v>2020</v>
      </c>
      <c r="B7" s="43">
        <v>0</v>
      </c>
      <c r="C7" s="40">
        <f>Data!D$23*10^12</f>
        <v>38004103102825.531</v>
      </c>
      <c r="D7" s="43">
        <v>0</v>
      </c>
      <c r="E7" s="40">
        <f>Data!D$35*10^12</f>
        <v>0</v>
      </c>
      <c r="F7" s="40">
        <f>Data!D$45*10^12</f>
        <v>4926713603148.4014</v>
      </c>
      <c r="G7" s="40">
        <f>Data!E$50*10^12</f>
        <v>71225699953834.469</v>
      </c>
      <c r="H7" s="40">
        <f>Data!D$59*10^12</f>
        <v>114948033263275.73</v>
      </c>
      <c r="I7" s="43">
        <v>0</v>
      </c>
    </row>
    <row r="8" spans="1:9" x14ac:dyDescent="0.35">
      <c r="A8" s="36">
        <v>2021</v>
      </c>
      <c r="B8" s="44">
        <f>(B$12-B$7)/5*($A8-$A$7)+B$7</f>
        <v>0</v>
      </c>
      <c r="C8" s="41">
        <f t="shared" ref="C8:I8" si="2">(C$12-C$7)/5*($A8-$A$7)+C$7</f>
        <v>38114052844324.109</v>
      </c>
      <c r="D8" s="44">
        <f t="shared" si="2"/>
        <v>0</v>
      </c>
      <c r="E8" s="41">
        <f t="shared" si="2"/>
        <v>0</v>
      </c>
      <c r="F8" s="41">
        <f t="shared" si="2"/>
        <v>5045336598169.5791</v>
      </c>
      <c r="G8" s="41">
        <f t="shared" si="2"/>
        <v>71225699953834.469</v>
      </c>
      <c r="H8" s="41">
        <f t="shared" si="2"/>
        <v>115648069846381.13</v>
      </c>
      <c r="I8" s="44">
        <f t="shared" si="2"/>
        <v>0</v>
      </c>
    </row>
    <row r="9" spans="1:9" x14ac:dyDescent="0.35">
      <c r="A9" s="36">
        <v>2022</v>
      </c>
      <c r="B9" s="44">
        <f t="shared" ref="B9:I11" si="3">(B$12-B$7)/5*($A9-$A$7)+B$7</f>
        <v>0</v>
      </c>
      <c r="C9" s="41">
        <f t="shared" si="3"/>
        <v>38224002585822.695</v>
      </c>
      <c r="D9" s="44">
        <f t="shared" si="3"/>
        <v>0</v>
      </c>
      <c r="E9" s="41">
        <f t="shared" si="3"/>
        <v>0</v>
      </c>
      <c r="F9" s="41">
        <f t="shared" si="3"/>
        <v>5163959593190.7568</v>
      </c>
      <c r="G9" s="41">
        <f t="shared" si="3"/>
        <v>71225699953834.469</v>
      </c>
      <c r="H9" s="41">
        <f t="shared" si="3"/>
        <v>116348106429486.52</v>
      </c>
      <c r="I9" s="44">
        <f t="shared" si="3"/>
        <v>0</v>
      </c>
    </row>
    <row r="10" spans="1:9" x14ac:dyDescent="0.35">
      <c r="A10" s="36">
        <v>2023</v>
      </c>
      <c r="B10" s="44">
        <f t="shared" si="3"/>
        <v>0</v>
      </c>
      <c r="C10" s="41">
        <f t="shared" si="3"/>
        <v>38333952327321.273</v>
      </c>
      <c r="D10" s="44">
        <f t="shared" si="3"/>
        <v>0</v>
      </c>
      <c r="E10" s="41">
        <f t="shared" si="3"/>
        <v>0</v>
      </c>
      <c r="F10" s="41">
        <f t="shared" si="3"/>
        <v>5282582588211.9346</v>
      </c>
      <c r="G10" s="41">
        <f t="shared" si="3"/>
        <v>71225699953834.469</v>
      </c>
      <c r="H10" s="41">
        <f t="shared" si="3"/>
        <v>117048143012591.89</v>
      </c>
      <c r="I10" s="44">
        <f t="shared" si="3"/>
        <v>0</v>
      </c>
    </row>
    <row r="11" spans="1:9" x14ac:dyDescent="0.35">
      <c r="A11" s="36">
        <v>2024</v>
      </c>
      <c r="B11" s="44">
        <f t="shared" si="3"/>
        <v>0</v>
      </c>
      <c r="C11" s="41">
        <f t="shared" si="3"/>
        <v>38443902068819.859</v>
      </c>
      <c r="D11" s="44">
        <f t="shared" si="3"/>
        <v>0</v>
      </c>
      <c r="E11" s="41">
        <f t="shared" si="3"/>
        <v>0</v>
      </c>
      <c r="F11" s="41">
        <f t="shared" si="3"/>
        <v>5401205583233.1123</v>
      </c>
      <c r="G11" s="41">
        <f t="shared" si="3"/>
        <v>71225699953834.469</v>
      </c>
      <c r="H11" s="41">
        <f t="shared" si="3"/>
        <v>117748179595697.28</v>
      </c>
      <c r="I11" s="44">
        <f t="shared" si="3"/>
        <v>0</v>
      </c>
    </row>
    <row r="12" spans="1:9" x14ac:dyDescent="0.35">
      <c r="A12" s="36">
        <v>2025</v>
      </c>
      <c r="B12" s="43">
        <v>0</v>
      </c>
      <c r="C12" s="40">
        <f>Data!E$23*10^12</f>
        <v>38553851810318.438</v>
      </c>
      <c r="D12" s="43">
        <v>0</v>
      </c>
      <c r="E12" s="40">
        <f>Data!E$35*10^12</f>
        <v>0</v>
      </c>
      <c r="F12" s="40">
        <f>Data!E$45*10^12</f>
        <v>5519828578254.29</v>
      </c>
      <c r="G12" s="40">
        <f>Data!E$50*10^12</f>
        <v>71225699953834.469</v>
      </c>
      <c r="H12" s="40">
        <f>Data!E$59*10^12</f>
        <v>118448216178802.67</v>
      </c>
      <c r="I12" s="43">
        <v>0</v>
      </c>
    </row>
    <row r="13" spans="1:9" x14ac:dyDescent="0.35">
      <c r="A13" s="36">
        <v>2026</v>
      </c>
      <c r="B13" s="44">
        <f>(B$17-B$12)/5*($A13-$A$12)+B$12</f>
        <v>0</v>
      </c>
      <c r="C13" s="41">
        <f t="shared" ref="C13:I13" si="4">(C$17-C$12)/5*($A13-$A$12)+C$12</f>
        <v>39018295081462.711</v>
      </c>
      <c r="D13" s="44">
        <f t="shared" si="4"/>
        <v>0</v>
      </c>
      <c r="E13" s="41">
        <f t="shared" si="4"/>
        <v>0</v>
      </c>
      <c r="F13" s="41">
        <f t="shared" si="4"/>
        <v>5628295494934.6133</v>
      </c>
      <c r="G13" s="41">
        <f t="shared" si="4"/>
        <v>71936486366849.938</v>
      </c>
      <c r="H13" s="41">
        <f t="shared" si="4"/>
        <v>119220508297024.97</v>
      </c>
      <c r="I13" s="44">
        <f t="shared" si="4"/>
        <v>0</v>
      </c>
    </row>
    <row r="14" spans="1:9" x14ac:dyDescent="0.35">
      <c r="A14" s="36">
        <v>2027</v>
      </c>
      <c r="B14" s="44">
        <f t="shared" ref="B14:I16" si="5">(B$17-B$12)/5*($A14-$A$12)+B$12</f>
        <v>0</v>
      </c>
      <c r="C14" s="41">
        <f t="shared" si="5"/>
        <v>39482738352606.992</v>
      </c>
      <c r="D14" s="44">
        <f t="shared" si="5"/>
        <v>0</v>
      </c>
      <c r="E14" s="41">
        <f t="shared" si="5"/>
        <v>0</v>
      </c>
      <c r="F14" s="41">
        <f t="shared" si="5"/>
        <v>5736762411614.9375</v>
      </c>
      <c r="G14" s="41">
        <f t="shared" si="5"/>
        <v>72647272779865.406</v>
      </c>
      <c r="H14" s="41">
        <f t="shared" si="5"/>
        <v>119992800415247.28</v>
      </c>
      <c r="I14" s="44">
        <f t="shared" si="5"/>
        <v>0</v>
      </c>
    </row>
    <row r="15" spans="1:9" x14ac:dyDescent="0.35">
      <c r="A15" s="36">
        <v>2028</v>
      </c>
      <c r="B15" s="44">
        <f t="shared" si="5"/>
        <v>0</v>
      </c>
      <c r="C15" s="41">
        <f t="shared" si="5"/>
        <v>39947181623751.266</v>
      </c>
      <c r="D15" s="44">
        <f t="shared" si="5"/>
        <v>0</v>
      </c>
      <c r="E15" s="41">
        <f t="shared" si="5"/>
        <v>0</v>
      </c>
      <c r="F15" s="41">
        <f t="shared" si="5"/>
        <v>5845229328295.2607</v>
      </c>
      <c r="G15" s="41">
        <f t="shared" si="5"/>
        <v>73358059192880.859</v>
      </c>
      <c r="H15" s="41">
        <f t="shared" si="5"/>
        <v>120765092533469.58</v>
      </c>
      <c r="I15" s="44">
        <f t="shared" si="5"/>
        <v>0</v>
      </c>
    </row>
    <row r="16" spans="1:9" x14ac:dyDescent="0.35">
      <c r="A16" s="36">
        <v>2029</v>
      </c>
      <c r="B16" s="44">
        <f t="shared" si="5"/>
        <v>0</v>
      </c>
      <c r="C16" s="41">
        <f t="shared" si="5"/>
        <v>40411624894895.547</v>
      </c>
      <c r="D16" s="44">
        <f t="shared" si="5"/>
        <v>0</v>
      </c>
      <c r="E16" s="41">
        <f t="shared" si="5"/>
        <v>0</v>
      </c>
      <c r="F16" s="41">
        <f t="shared" si="5"/>
        <v>5953696244975.585</v>
      </c>
      <c r="G16" s="41">
        <f t="shared" si="5"/>
        <v>74068845605896.328</v>
      </c>
      <c r="H16" s="41">
        <f t="shared" si="5"/>
        <v>121537384651691.89</v>
      </c>
      <c r="I16" s="44">
        <f t="shared" si="5"/>
        <v>0</v>
      </c>
    </row>
    <row r="17" spans="1:9" x14ac:dyDescent="0.35">
      <c r="A17" s="36">
        <v>2030</v>
      </c>
      <c r="B17" s="43">
        <v>0</v>
      </c>
      <c r="C17" s="40">
        <f>Data!F$23*10^12</f>
        <v>40876068166039.82</v>
      </c>
      <c r="D17" s="43">
        <v>0</v>
      </c>
      <c r="E17" s="40">
        <f>Data!F$35*10^12</f>
        <v>0</v>
      </c>
      <c r="F17" s="40">
        <f>Data!F$45*10^12</f>
        <v>6062163161655.9082</v>
      </c>
      <c r="G17" s="40">
        <f>Data!F$50*10^12</f>
        <v>74779632018911.797</v>
      </c>
      <c r="H17" s="40">
        <f>Data!F$59*10^12</f>
        <v>122309676769914.19</v>
      </c>
      <c r="I17" s="43">
        <v>0</v>
      </c>
    </row>
    <row r="18" spans="1:9" x14ac:dyDescent="0.35">
      <c r="A18" s="36">
        <v>2031</v>
      </c>
      <c r="B18" s="44">
        <f>(B$22-B$17)/5*($A18-$A$17)+B$17</f>
        <v>0</v>
      </c>
      <c r="C18" s="41">
        <f t="shared" ref="C18:I18" si="6">(C$22-C$17)/5*($A18-$A$17)+C$17</f>
        <v>41340511437184.109</v>
      </c>
      <c r="D18" s="44">
        <f t="shared" si="6"/>
        <v>0</v>
      </c>
      <c r="E18" s="41">
        <f t="shared" si="6"/>
        <v>0</v>
      </c>
      <c r="F18" s="41">
        <f t="shared" si="6"/>
        <v>6170630078336.2324</v>
      </c>
      <c r="G18" s="41">
        <f t="shared" si="6"/>
        <v>75490418431927.266</v>
      </c>
      <c r="H18" s="41">
        <f t="shared" si="6"/>
        <v>123081968888136.5</v>
      </c>
      <c r="I18" s="44">
        <f t="shared" si="6"/>
        <v>0</v>
      </c>
    </row>
    <row r="19" spans="1:9" x14ac:dyDescent="0.35">
      <c r="A19" s="36">
        <v>2032</v>
      </c>
      <c r="B19" s="44">
        <f t="shared" ref="B19:I21" si="7">(B$22-B$17)/5*($A19-$A$17)+B$17</f>
        <v>0</v>
      </c>
      <c r="C19" s="41">
        <f t="shared" si="7"/>
        <v>41804954708328.391</v>
      </c>
      <c r="D19" s="44">
        <f t="shared" si="7"/>
        <v>0</v>
      </c>
      <c r="E19" s="41">
        <f t="shared" si="7"/>
        <v>0</v>
      </c>
      <c r="F19" s="41">
        <f t="shared" si="7"/>
        <v>6279096995016.5566</v>
      </c>
      <c r="G19" s="41">
        <f t="shared" si="7"/>
        <v>76201204844942.734</v>
      </c>
      <c r="H19" s="41">
        <f t="shared" si="7"/>
        <v>123854261006358.83</v>
      </c>
      <c r="I19" s="44">
        <f t="shared" si="7"/>
        <v>0</v>
      </c>
    </row>
    <row r="20" spans="1:9" x14ac:dyDescent="0.35">
      <c r="A20" s="36">
        <v>2033</v>
      </c>
      <c r="B20" s="44">
        <f t="shared" si="7"/>
        <v>0</v>
      </c>
      <c r="C20" s="41">
        <f t="shared" si="7"/>
        <v>42269397979472.68</v>
      </c>
      <c r="D20" s="44">
        <f t="shared" si="7"/>
        <v>0</v>
      </c>
      <c r="E20" s="41">
        <f t="shared" si="7"/>
        <v>0</v>
      </c>
      <c r="F20" s="41">
        <f t="shared" si="7"/>
        <v>6387563911696.8809</v>
      </c>
      <c r="G20" s="41">
        <f t="shared" si="7"/>
        <v>76911991257958.188</v>
      </c>
      <c r="H20" s="41">
        <f t="shared" si="7"/>
        <v>124626553124581.14</v>
      </c>
      <c r="I20" s="44">
        <f t="shared" si="7"/>
        <v>0</v>
      </c>
    </row>
    <row r="21" spans="1:9" x14ac:dyDescent="0.35">
      <c r="A21" s="36">
        <v>2034</v>
      </c>
      <c r="B21" s="44">
        <f t="shared" si="7"/>
        <v>0</v>
      </c>
      <c r="C21" s="41">
        <f t="shared" si="7"/>
        <v>42733841250616.961</v>
      </c>
      <c r="D21" s="44">
        <f t="shared" si="7"/>
        <v>0</v>
      </c>
      <c r="E21" s="41">
        <f t="shared" si="7"/>
        <v>0</v>
      </c>
      <c r="F21" s="41">
        <f t="shared" si="7"/>
        <v>6496030828377.2051</v>
      </c>
      <c r="G21" s="41">
        <f t="shared" si="7"/>
        <v>77622777670973.656</v>
      </c>
      <c r="H21" s="41">
        <f t="shared" si="7"/>
        <v>125398845242803.47</v>
      </c>
      <c r="I21" s="44">
        <f t="shared" si="7"/>
        <v>0</v>
      </c>
    </row>
    <row r="22" spans="1:9" x14ac:dyDescent="0.35">
      <c r="A22" s="36">
        <v>2035</v>
      </c>
      <c r="B22" s="43">
        <v>0</v>
      </c>
      <c r="C22" s="40">
        <f>Data!G$23*10^12</f>
        <v>43198284521761.25</v>
      </c>
      <c r="D22" s="43">
        <v>0</v>
      </c>
      <c r="E22" s="40">
        <f>Data!G$35*10^12</f>
        <v>0</v>
      </c>
      <c r="F22" s="40">
        <f>Data!G$45*10^12</f>
        <v>6604497745057.5293</v>
      </c>
      <c r="G22" s="40">
        <f>Data!G$50*10^12</f>
        <v>78333564083989.125</v>
      </c>
      <c r="H22" s="40">
        <f>Data!G$59*10^12</f>
        <v>126171137361025.78</v>
      </c>
      <c r="I22" s="43">
        <v>0</v>
      </c>
    </row>
    <row r="23" spans="1:9" x14ac:dyDescent="0.35">
      <c r="A23" s="36">
        <v>2036</v>
      </c>
      <c r="B23" s="44">
        <f>(B$27-B$22)/5*($A23-$A$22)+B$22</f>
        <v>0</v>
      </c>
      <c r="C23" s="41">
        <f t="shared" ref="C23:I23" si="8">(C$27-C$22)/5*($A23-$A$22)+C$22</f>
        <v>43662727792905.523</v>
      </c>
      <c r="D23" s="44">
        <f t="shared" si="8"/>
        <v>0</v>
      </c>
      <c r="E23" s="41">
        <f t="shared" si="8"/>
        <v>0</v>
      </c>
      <c r="F23" s="41">
        <f t="shared" si="8"/>
        <v>6712964661737.8516</v>
      </c>
      <c r="G23" s="41">
        <f t="shared" si="8"/>
        <v>79044350497004.594</v>
      </c>
      <c r="H23" s="41">
        <f t="shared" si="8"/>
        <v>126943429479248.06</v>
      </c>
      <c r="I23" s="44">
        <f t="shared" si="8"/>
        <v>0</v>
      </c>
    </row>
    <row r="24" spans="1:9" x14ac:dyDescent="0.35">
      <c r="A24" s="36">
        <v>2037</v>
      </c>
      <c r="B24" s="44">
        <f t="shared" ref="B24:I26" si="9">(B$27-B$22)/5*($A24-$A$22)+B$22</f>
        <v>0</v>
      </c>
      <c r="C24" s="41">
        <f t="shared" si="9"/>
        <v>44127171064049.797</v>
      </c>
      <c r="D24" s="44">
        <f t="shared" si="9"/>
        <v>0</v>
      </c>
      <c r="E24" s="41">
        <f t="shared" si="9"/>
        <v>0</v>
      </c>
      <c r="F24" s="41">
        <f t="shared" si="9"/>
        <v>6821431578418.1738</v>
      </c>
      <c r="G24" s="41">
        <f t="shared" si="9"/>
        <v>79755136910020.063</v>
      </c>
      <c r="H24" s="41">
        <f t="shared" si="9"/>
        <v>127715721597470.34</v>
      </c>
      <c r="I24" s="44">
        <f t="shared" si="9"/>
        <v>0</v>
      </c>
    </row>
    <row r="25" spans="1:9" x14ac:dyDescent="0.35">
      <c r="A25" s="36">
        <v>2038</v>
      </c>
      <c r="B25" s="44">
        <f t="shared" si="9"/>
        <v>0</v>
      </c>
      <c r="C25" s="41">
        <f t="shared" si="9"/>
        <v>44591614335194.07</v>
      </c>
      <c r="D25" s="44">
        <f t="shared" si="9"/>
        <v>0</v>
      </c>
      <c r="E25" s="41">
        <f t="shared" si="9"/>
        <v>0</v>
      </c>
      <c r="F25" s="41">
        <f t="shared" si="9"/>
        <v>6929898495098.4961</v>
      </c>
      <c r="G25" s="41">
        <f t="shared" si="9"/>
        <v>80465923323035.531</v>
      </c>
      <c r="H25" s="41">
        <f t="shared" si="9"/>
        <v>128488013715692.61</v>
      </c>
      <c r="I25" s="44">
        <f t="shared" si="9"/>
        <v>0</v>
      </c>
    </row>
    <row r="26" spans="1:9" x14ac:dyDescent="0.35">
      <c r="A26" s="36">
        <v>2039</v>
      </c>
      <c r="B26" s="44">
        <f t="shared" si="9"/>
        <v>0</v>
      </c>
      <c r="C26" s="41">
        <f t="shared" si="9"/>
        <v>45056057606338.344</v>
      </c>
      <c r="D26" s="44">
        <f t="shared" si="9"/>
        <v>0</v>
      </c>
      <c r="E26" s="41">
        <f t="shared" si="9"/>
        <v>0</v>
      </c>
      <c r="F26" s="41">
        <f t="shared" si="9"/>
        <v>7038365411778.8184</v>
      </c>
      <c r="G26" s="41">
        <f t="shared" si="9"/>
        <v>81176709736051</v>
      </c>
      <c r="H26" s="41">
        <f t="shared" si="9"/>
        <v>129260305833914.89</v>
      </c>
      <c r="I26" s="44">
        <f t="shared" si="9"/>
        <v>0</v>
      </c>
    </row>
    <row r="27" spans="1:9" x14ac:dyDescent="0.35">
      <c r="A27" s="36">
        <v>2040</v>
      </c>
      <c r="B27" s="43">
        <v>0</v>
      </c>
      <c r="C27" s="40">
        <f>Data!H$23*10^12</f>
        <v>45520500877482.617</v>
      </c>
      <c r="D27" s="43">
        <v>0</v>
      </c>
      <c r="E27" s="40">
        <f>Data!H$35*10^12</f>
        <v>0</v>
      </c>
      <c r="F27" s="40">
        <f>Data!H$45*10^12</f>
        <v>7146832328459.1406</v>
      </c>
      <c r="G27" s="40">
        <f>Data!H$50*10^12</f>
        <v>81887496149066.469</v>
      </c>
      <c r="H27" s="40">
        <f>Data!H$59*10^12</f>
        <v>130032597952137.17</v>
      </c>
      <c r="I27" s="43">
        <v>0</v>
      </c>
    </row>
    <row r="28" spans="1:9" x14ac:dyDescent="0.35">
      <c r="A28" s="36">
        <v>2041</v>
      </c>
      <c r="B28" s="44">
        <f>(B$32-B$27)/5*($A28-$A$27)+B$27</f>
        <v>0</v>
      </c>
      <c r="C28" s="41">
        <f t="shared" ref="C28:I28" si="10">(C$32-C$27)/5*($A28-$A$27)+C$27</f>
        <v>45984944148626.891</v>
      </c>
      <c r="D28" s="44">
        <f t="shared" si="10"/>
        <v>0</v>
      </c>
      <c r="E28" s="41">
        <f t="shared" si="10"/>
        <v>0</v>
      </c>
      <c r="F28" s="41">
        <f t="shared" si="10"/>
        <v>7255299245139.4629</v>
      </c>
      <c r="G28" s="41">
        <f t="shared" si="10"/>
        <v>82598282562081.938</v>
      </c>
      <c r="H28" s="41">
        <f t="shared" si="10"/>
        <v>130804890070359.5</v>
      </c>
      <c r="I28" s="44">
        <f t="shared" si="10"/>
        <v>0</v>
      </c>
    </row>
    <row r="29" spans="1:9" x14ac:dyDescent="0.35">
      <c r="A29" s="36">
        <v>2042</v>
      </c>
      <c r="B29" s="44">
        <f t="shared" ref="B29:I31" si="11">(B$32-B$27)/5*($A29-$A$27)+B$27</f>
        <v>0</v>
      </c>
      <c r="C29" s="41">
        <f t="shared" si="11"/>
        <v>46449387419771.164</v>
      </c>
      <c r="D29" s="44">
        <f t="shared" si="11"/>
        <v>0</v>
      </c>
      <c r="E29" s="41">
        <f t="shared" si="11"/>
        <v>0</v>
      </c>
      <c r="F29" s="41">
        <f t="shared" si="11"/>
        <v>7363766161819.7852</v>
      </c>
      <c r="G29" s="41">
        <f t="shared" si="11"/>
        <v>83309068975097.406</v>
      </c>
      <c r="H29" s="41">
        <f t="shared" si="11"/>
        <v>131577182188581.81</v>
      </c>
      <c r="I29" s="44">
        <f t="shared" si="11"/>
        <v>0</v>
      </c>
    </row>
    <row r="30" spans="1:9" x14ac:dyDescent="0.35">
      <c r="A30" s="36">
        <v>2043</v>
      </c>
      <c r="B30" s="44">
        <f t="shared" si="11"/>
        <v>0</v>
      </c>
      <c r="C30" s="41">
        <f t="shared" si="11"/>
        <v>46913830690915.438</v>
      </c>
      <c r="D30" s="44">
        <f t="shared" si="11"/>
        <v>0</v>
      </c>
      <c r="E30" s="41">
        <f t="shared" si="11"/>
        <v>0</v>
      </c>
      <c r="F30" s="41">
        <f t="shared" si="11"/>
        <v>7472233078500.1074</v>
      </c>
      <c r="G30" s="41">
        <f t="shared" si="11"/>
        <v>84019855388112.859</v>
      </c>
      <c r="H30" s="41">
        <f t="shared" si="11"/>
        <v>132349474306804.14</v>
      </c>
      <c r="I30" s="44">
        <f t="shared" si="11"/>
        <v>0</v>
      </c>
    </row>
    <row r="31" spans="1:9" x14ac:dyDescent="0.35">
      <c r="A31" s="36">
        <v>2044</v>
      </c>
      <c r="B31" s="44">
        <f t="shared" si="11"/>
        <v>0</v>
      </c>
      <c r="C31" s="41">
        <f t="shared" si="11"/>
        <v>47378273962059.711</v>
      </c>
      <c r="D31" s="44">
        <f t="shared" si="11"/>
        <v>0</v>
      </c>
      <c r="E31" s="41">
        <f t="shared" si="11"/>
        <v>0</v>
      </c>
      <c r="F31" s="41">
        <f t="shared" si="11"/>
        <v>7580699995180.4297</v>
      </c>
      <c r="G31" s="41">
        <f t="shared" si="11"/>
        <v>84730641801128.328</v>
      </c>
      <c r="H31" s="41">
        <f t="shared" si="11"/>
        <v>133121766425026.45</v>
      </c>
      <c r="I31" s="44">
        <f t="shared" si="11"/>
        <v>0</v>
      </c>
    </row>
    <row r="32" spans="1:9" x14ac:dyDescent="0.35">
      <c r="A32" s="36">
        <v>2045</v>
      </c>
      <c r="B32" s="43">
        <v>0</v>
      </c>
      <c r="C32" s="40">
        <f>Data!I$23*10^12</f>
        <v>47842717233203.984</v>
      </c>
      <c r="D32" s="43">
        <v>0</v>
      </c>
      <c r="E32" s="40">
        <f>Data!I$35*10^12</f>
        <v>0</v>
      </c>
      <c r="F32" s="40">
        <f>Data!I$45*10^12</f>
        <v>7689166911860.752</v>
      </c>
      <c r="G32" s="40">
        <f>Data!I$50*10^12</f>
        <v>85441428214143.797</v>
      </c>
      <c r="H32" s="40">
        <f>Data!I$59*10^12</f>
        <v>133894058543248.78</v>
      </c>
      <c r="I32" s="43">
        <v>0</v>
      </c>
    </row>
    <row r="33" spans="1:9" x14ac:dyDescent="0.35">
      <c r="A33" s="36">
        <v>2046</v>
      </c>
      <c r="B33" s="44">
        <f>(B$37-B$32)/5*($A33-$A$32)+B$32</f>
        <v>0</v>
      </c>
      <c r="C33" s="41">
        <f t="shared" ref="C33:I33" si="12">(C$37-C$32)/5*($A33-$A$32)+C$32</f>
        <v>48307160504348.258</v>
      </c>
      <c r="D33" s="44">
        <f t="shared" si="12"/>
        <v>0</v>
      </c>
      <c r="E33" s="41">
        <f t="shared" si="12"/>
        <v>0</v>
      </c>
      <c r="F33" s="41">
        <f t="shared" si="12"/>
        <v>7797633828541.0801</v>
      </c>
      <c r="G33" s="41">
        <f t="shared" si="12"/>
        <v>86152214627159.266</v>
      </c>
      <c r="H33" s="41">
        <f t="shared" si="12"/>
        <v>134666350661471.06</v>
      </c>
      <c r="I33" s="44">
        <f t="shared" si="12"/>
        <v>0</v>
      </c>
    </row>
    <row r="34" spans="1:9" x14ac:dyDescent="0.35">
      <c r="A34" s="36">
        <v>2047</v>
      </c>
      <c r="B34" s="44">
        <f t="shared" ref="B34:I36" si="13">(B$37-B$32)/5*($A34-$A$32)+B$32</f>
        <v>0</v>
      </c>
      <c r="C34" s="41">
        <f t="shared" si="13"/>
        <v>48771603775492.531</v>
      </c>
      <c r="D34" s="44">
        <f t="shared" si="13"/>
        <v>0</v>
      </c>
      <c r="E34" s="41">
        <f t="shared" si="13"/>
        <v>0</v>
      </c>
      <c r="F34" s="41">
        <f t="shared" si="13"/>
        <v>7906100745221.4082</v>
      </c>
      <c r="G34" s="41">
        <f t="shared" si="13"/>
        <v>86863001040174.734</v>
      </c>
      <c r="H34" s="41">
        <f t="shared" si="13"/>
        <v>135438642779693.33</v>
      </c>
      <c r="I34" s="44">
        <f t="shared" si="13"/>
        <v>0</v>
      </c>
    </row>
    <row r="35" spans="1:9" x14ac:dyDescent="0.35">
      <c r="A35" s="36">
        <v>2048</v>
      </c>
      <c r="B35" s="44">
        <f t="shared" si="13"/>
        <v>0</v>
      </c>
      <c r="C35" s="41">
        <f t="shared" si="13"/>
        <v>49236047046636.805</v>
      </c>
      <c r="D35" s="44">
        <f t="shared" si="13"/>
        <v>0</v>
      </c>
      <c r="E35" s="41">
        <f t="shared" si="13"/>
        <v>0</v>
      </c>
      <c r="F35" s="41">
        <f t="shared" si="13"/>
        <v>8014567661901.7363</v>
      </c>
      <c r="G35" s="41">
        <f t="shared" si="13"/>
        <v>87573787453190.188</v>
      </c>
      <c r="H35" s="41">
        <f t="shared" si="13"/>
        <v>136210934897915.61</v>
      </c>
      <c r="I35" s="44">
        <f t="shared" si="13"/>
        <v>0</v>
      </c>
    </row>
    <row r="36" spans="1:9" x14ac:dyDescent="0.35">
      <c r="A36" s="36">
        <v>2049</v>
      </c>
      <c r="B36" s="44">
        <f t="shared" si="13"/>
        <v>0</v>
      </c>
      <c r="C36" s="41">
        <f t="shared" si="13"/>
        <v>49700490317781.078</v>
      </c>
      <c r="D36" s="44">
        <f t="shared" si="13"/>
        <v>0</v>
      </c>
      <c r="E36" s="41">
        <f t="shared" si="13"/>
        <v>0</v>
      </c>
      <c r="F36" s="41">
        <f t="shared" si="13"/>
        <v>8123034578582.0645</v>
      </c>
      <c r="G36" s="41">
        <f t="shared" si="13"/>
        <v>88284573866205.656</v>
      </c>
      <c r="H36" s="41">
        <f t="shared" si="13"/>
        <v>136983227016137.88</v>
      </c>
      <c r="I36" s="44">
        <f t="shared" si="13"/>
        <v>0</v>
      </c>
    </row>
    <row r="37" spans="1:9" x14ac:dyDescent="0.35">
      <c r="A37" s="36">
        <v>2050</v>
      </c>
      <c r="B37" s="43">
        <v>0</v>
      </c>
      <c r="C37" s="40">
        <f>Data!J$23*10^12</f>
        <v>50164933588925.352</v>
      </c>
      <c r="D37" s="43">
        <v>0</v>
      </c>
      <c r="E37" s="40">
        <f>Data!J$35*10^12</f>
        <v>0</v>
      </c>
      <c r="F37" s="40">
        <f>Data!J$45*10^12</f>
        <v>8231501495262.3926</v>
      </c>
      <c r="G37" s="40">
        <f>Data!J$50*10^12</f>
        <v>88995360279221.125</v>
      </c>
      <c r="H37" s="40">
        <f>Data!J$59*10^12</f>
        <v>137755519134360.16</v>
      </c>
      <c r="I37" s="4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I37"/>
  <sheetViews>
    <sheetView zoomScaleNormal="100" workbookViewId="0">
      <selection activeCell="B3" sqref="B3"/>
    </sheetView>
  </sheetViews>
  <sheetFormatPr defaultColWidth="9" defaultRowHeight="14.5" x14ac:dyDescent="0.35"/>
  <cols>
    <col min="1" max="1" width="9" style="36"/>
    <col min="2" max="9" width="17.58203125" style="36" customWidth="1"/>
    <col min="10" max="16384" width="9" style="30"/>
  </cols>
  <sheetData>
    <row r="1" spans="1:9" x14ac:dyDescent="0.35">
      <c r="A1" s="36" t="s">
        <v>55</v>
      </c>
      <c r="B1" s="36" t="s">
        <v>56</v>
      </c>
      <c r="C1" s="36" t="s">
        <v>57</v>
      </c>
      <c r="D1" s="36" t="s">
        <v>58</v>
      </c>
      <c r="E1" s="36" t="s">
        <v>59</v>
      </c>
      <c r="F1" s="36" t="s">
        <v>60</v>
      </c>
      <c r="G1" s="36" t="s">
        <v>61</v>
      </c>
      <c r="H1" s="50" t="s">
        <v>91</v>
      </c>
      <c r="I1" s="36" t="s">
        <v>62</v>
      </c>
    </row>
    <row r="2" spans="1:9" x14ac:dyDescent="0.35">
      <c r="A2" s="36">
        <v>2015</v>
      </c>
      <c r="B2" s="43">
        <v>0</v>
      </c>
      <c r="C2" s="43">
        <v>0</v>
      </c>
      <c r="D2" s="43">
        <v>0</v>
      </c>
      <c r="E2" s="40">
        <f>Data!C$34*10^12</f>
        <v>3100000023.8418579</v>
      </c>
      <c r="F2" s="43">
        <v>0</v>
      </c>
      <c r="G2" s="40">
        <f>Data!C$49*10^12</f>
        <v>1938605120695.9846</v>
      </c>
      <c r="H2" s="40">
        <f>Data!C$58*10^12</f>
        <v>141811448235150.81</v>
      </c>
      <c r="I2" s="43">
        <v>0</v>
      </c>
    </row>
    <row r="3" spans="1:9" x14ac:dyDescent="0.35">
      <c r="A3" s="36">
        <v>2016</v>
      </c>
      <c r="B3" s="44">
        <f>(B$7-B$2)/5*($A3-$A$2)+B$2</f>
        <v>0</v>
      </c>
      <c r="C3" s="44">
        <f t="shared" ref="C3:I6" si="0">(C$7-C$2)/5*($A3-$A$2)+C$2</f>
        <v>0</v>
      </c>
      <c r="D3" s="44">
        <f t="shared" si="0"/>
        <v>0</v>
      </c>
      <c r="E3" s="41">
        <f t="shared" si="0"/>
        <v>3100000023.8418579</v>
      </c>
      <c r="F3" s="44">
        <f t="shared" si="0"/>
        <v>0</v>
      </c>
      <c r="G3" s="41">
        <f t="shared" si="0"/>
        <v>1956452587420.4453</v>
      </c>
      <c r="H3" s="41">
        <f t="shared" si="0"/>
        <v>142537131097938.88</v>
      </c>
      <c r="I3" s="44">
        <f t="shared" si="0"/>
        <v>0</v>
      </c>
    </row>
    <row r="4" spans="1:9" x14ac:dyDescent="0.35">
      <c r="A4" s="36">
        <v>2017</v>
      </c>
      <c r="B4" s="44">
        <f t="shared" ref="B4:I6" si="1">(B$7-B$2)/5*($A4-$A$2)+B$2</f>
        <v>0</v>
      </c>
      <c r="C4" s="44">
        <f t="shared" si="1"/>
        <v>0</v>
      </c>
      <c r="D4" s="44">
        <f t="shared" si="1"/>
        <v>0</v>
      </c>
      <c r="E4" s="41">
        <f t="shared" si="1"/>
        <v>3100000023.8418579</v>
      </c>
      <c r="F4" s="44">
        <f t="shared" si="1"/>
        <v>0</v>
      </c>
      <c r="G4" s="41">
        <f t="shared" si="1"/>
        <v>1974300054144.9058</v>
      </c>
      <c r="H4" s="41">
        <f t="shared" si="0"/>
        <v>143262813960726.97</v>
      </c>
      <c r="I4" s="44">
        <f t="shared" si="1"/>
        <v>0</v>
      </c>
    </row>
    <row r="5" spans="1:9" x14ac:dyDescent="0.35">
      <c r="A5" s="36">
        <v>2018</v>
      </c>
      <c r="B5" s="44">
        <f t="shared" si="1"/>
        <v>0</v>
      </c>
      <c r="C5" s="44">
        <f t="shared" si="1"/>
        <v>0</v>
      </c>
      <c r="D5" s="44">
        <f t="shared" si="1"/>
        <v>0</v>
      </c>
      <c r="E5" s="41">
        <f t="shared" si="1"/>
        <v>3100000023.8418579</v>
      </c>
      <c r="F5" s="44">
        <f t="shared" si="1"/>
        <v>0</v>
      </c>
      <c r="G5" s="41">
        <f t="shared" si="1"/>
        <v>1992147520869.3665</v>
      </c>
      <c r="H5" s="41">
        <f t="shared" si="0"/>
        <v>143988496823515.03</v>
      </c>
      <c r="I5" s="44">
        <f t="shared" si="1"/>
        <v>0</v>
      </c>
    </row>
    <row r="6" spans="1:9" x14ac:dyDescent="0.35">
      <c r="A6" s="36">
        <v>2019</v>
      </c>
      <c r="B6" s="44">
        <f t="shared" si="1"/>
        <v>0</v>
      </c>
      <c r="C6" s="44">
        <f t="shared" si="1"/>
        <v>0</v>
      </c>
      <c r="D6" s="44">
        <f t="shared" si="1"/>
        <v>0</v>
      </c>
      <c r="E6" s="41">
        <f t="shared" si="1"/>
        <v>3100000023.8418579</v>
      </c>
      <c r="F6" s="44">
        <f t="shared" si="1"/>
        <v>0</v>
      </c>
      <c r="G6" s="41">
        <f t="shared" si="1"/>
        <v>2009994987593.8269</v>
      </c>
      <c r="H6" s="41">
        <f t="shared" si="0"/>
        <v>144714179686303.13</v>
      </c>
      <c r="I6" s="44">
        <f t="shared" si="1"/>
        <v>0</v>
      </c>
    </row>
    <row r="7" spans="1:9" x14ac:dyDescent="0.35">
      <c r="A7" s="36">
        <v>2020</v>
      </c>
      <c r="B7" s="43">
        <v>0</v>
      </c>
      <c r="C7" s="43">
        <v>0</v>
      </c>
      <c r="D7" s="43">
        <v>0</v>
      </c>
      <c r="E7" s="40">
        <f>Data!D$34*10^12</f>
        <v>3100000023.8418579</v>
      </c>
      <c r="F7" s="43">
        <v>0</v>
      </c>
      <c r="G7" s="40">
        <f>Data!D$49*10^12</f>
        <v>2027842454318.2876</v>
      </c>
      <c r="H7" s="40">
        <f>Data!D$58*10^12</f>
        <v>145439862549091.19</v>
      </c>
      <c r="I7" s="43">
        <v>0</v>
      </c>
    </row>
    <row r="8" spans="1:9" x14ac:dyDescent="0.35">
      <c r="A8" s="36">
        <v>2021</v>
      </c>
      <c r="B8" s="44">
        <f>(B$12-B$7)/5*($A8-$A$7)+B$7</f>
        <v>0</v>
      </c>
      <c r="C8" s="44">
        <f t="shared" ref="C8:I11" si="2">(C$12-C$7)/5*($A8-$A$7)+C$7</f>
        <v>0</v>
      </c>
      <c r="D8" s="44">
        <f t="shared" si="2"/>
        <v>0</v>
      </c>
      <c r="E8" s="41">
        <f t="shared" si="2"/>
        <v>3100000023.8418579</v>
      </c>
      <c r="F8" s="44">
        <f t="shared" si="2"/>
        <v>0</v>
      </c>
      <c r="G8" s="41">
        <f t="shared" si="2"/>
        <v>2044473190329.4236</v>
      </c>
      <c r="H8" s="41">
        <f t="shared" si="2"/>
        <v>146255446423352.69</v>
      </c>
      <c r="I8" s="44">
        <f t="shared" si="2"/>
        <v>0</v>
      </c>
    </row>
    <row r="9" spans="1:9" x14ac:dyDescent="0.35">
      <c r="A9" s="36">
        <v>2022</v>
      </c>
      <c r="B9" s="44">
        <f t="shared" ref="B9:I11" si="3">(B$12-B$7)/5*($A9-$A$7)+B$7</f>
        <v>0</v>
      </c>
      <c r="C9" s="44">
        <f t="shared" si="3"/>
        <v>0</v>
      </c>
      <c r="D9" s="44">
        <f t="shared" si="3"/>
        <v>0</v>
      </c>
      <c r="E9" s="41">
        <f t="shared" si="3"/>
        <v>3100000023.8418579</v>
      </c>
      <c r="F9" s="44">
        <f t="shared" si="3"/>
        <v>0</v>
      </c>
      <c r="G9" s="41">
        <f t="shared" si="3"/>
        <v>2061103926340.5593</v>
      </c>
      <c r="H9" s="41">
        <f t="shared" si="2"/>
        <v>147071030297614.16</v>
      </c>
      <c r="I9" s="44">
        <f t="shared" si="3"/>
        <v>0</v>
      </c>
    </row>
    <row r="10" spans="1:9" x14ac:dyDescent="0.35">
      <c r="A10" s="36">
        <v>2023</v>
      </c>
      <c r="B10" s="44">
        <f t="shared" si="3"/>
        <v>0</v>
      </c>
      <c r="C10" s="44">
        <f t="shared" si="3"/>
        <v>0</v>
      </c>
      <c r="D10" s="44">
        <f t="shared" si="3"/>
        <v>0</v>
      </c>
      <c r="E10" s="41">
        <f t="shared" si="3"/>
        <v>3100000023.8418579</v>
      </c>
      <c r="F10" s="44">
        <f t="shared" si="3"/>
        <v>0</v>
      </c>
      <c r="G10" s="41">
        <f t="shared" si="3"/>
        <v>2077734662351.6953</v>
      </c>
      <c r="H10" s="41">
        <f t="shared" si="2"/>
        <v>147886614171875.66</v>
      </c>
      <c r="I10" s="44">
        <f t="shared" si="3"/>
        <v>0</v>
      </c>
    </row>
    <row r="11" spans="1:9" x14ac:dyDescent="0.35">
      <c r="A11" s="36">
        <v>2024</v>
      </c>
      <c r="B11" s="44">
        <f t="shared" si="3"/>
        <v>0</v>
      </c>
      <c r="C11" s="44">
        <f t="shared" si="3"/>
        <v>0</v>
      </c>
      <c r="D11" s="44">
        <f t="shared" si="3"/>
        <v>0</v>
      </c>
      <c r="E11" s="41">
        <f t="shared" si="3"/>
        <v>3100000023.8418579</v>
      </c>
      <c r="F11" s="44">
        <f t="shared" si="3"/>
        <v>0</v>
      </c>
      <c r="G11" s="41">
        <f t="shared" si="3"/>
        <v>2094365398362.8311</v>
      </c>
      <c r="H11" s="41">
        <f t="shared" si="2"/>
        <v>148702198046137.13</v>
      </c>
      <c r="I11" s="44">
        <f t="shared" si="3"/>
        <v>0</v>
      </c>
    </row>
    <row r="12" spans="1:9" x14ac:dyDescent="0.35">
      <c r="A12" s="36">
        <v>2025</v>
      </c>
      <c r="B12" s="43">
        <v>0</v>
      </c>
      <c r="C12" s="43">
        <v>0</v>
      </c>
      <c r="D12" s="43">
        <v>0</v>
      </c>
      <c r="E12" s="40">
        <f>Data!E$34*10^12</f>
        <v>3100000023.8418579</v>
      </c>
      <c r="F12" s="43">
        <v>0</v>
      </c>
      <c r="G12" s="40">
        <f>Data!E$49*10^12</f>
        <v>2110996134373.967</v>
      </c>
      <c r="H12" s="40">
        <f>Data!E$58*10^12</f>
        <v>149517781920398.63</v>
      </c>
      <c r="I12" s="43">
        <v>0</v>
      </c>
    </row>
    <row r="13" spans="1:9" x14ac:dyDescent="0.35">
      <c r="A13" s="36">
        <v>2026</v>
      </c>
      <c r="B13" s="44">
        <f>(B$17-B$12)/5*($A13-$A$12)+B$12</f>
        <v>0</v>
      </c>
      <c r="C13" s="44">
        <f t="shared" ref="C13:I16" si="4">(C$17-C$12)/5*($A13-$A$12)+C$12</f>
        <v>0</v>
      </c>
      <c r="D13" s="44">
        <f t="shared" si="4"/>
        <v>0</v>
      </c>
      <c r="E13" s="41">
        <f t="shared" si="4"/>
        <v>3100000023.8418579</v>
      </c>
      <c r="F13" s="44">
        <f t="shared" si="4"/>
        <v>0</v>
      </c>
      <c r="G13" s="41">
        <f t="shared" si="4"/>
        <v>2126421889877.6787</v>
      </c>
      <c r="H13" s="41">
        <f t="shared" si="4"/>
        <v>150429527134508.25</v>
      </c>
      <c r="I13" s="44">
        <f t="shared" si="4"/>
        <v>0</v>
      </c>
    </row>
    <row r="14" spans="1:9" x14ac:dyDescent="0.35">
      <c r="A14" s="36">
        <v>2027</v>
      </c>
      <c r="B14" s="44">
        <f t="shared" ref="B14:I16" si="5">(B$17-B$12)/5*($A14-$A$12)+B$12</f>
        <v>0</v>
      </c>
      <c r="C14" s="44">
        <f t="shared" si="5"/>
        <v>0</v>
      </c>
      <c r="D14" s="44">
        <f t="shared" si="5"/>
        <v>0</v>
      </c>
      <c r="E14" s="41">
        <f t="shared" si="5"/>
        <v>3100000023.8418579</v>
      </c>
      <c r="F14" s="44">
        <f t="shared" si="5"/>
        <v>0</v>
      </c>
      <c r="G14" s="41">
        <f t="shared" si="5"/>
        <v>2141847645381.3904</v>
      </c>
      <c r="H14" s="41">
        <f t="shared" si="4"/>
        <v>151341272348617.88</v>
      </c>
      <c r="I14" s="44">
        <f t="shared" si="5"/>
        <v>0</v>
      </c>
    </row>
    <row r="15" spans="1:9" x14ac:dyDescent="0.35">
      <c r="A15" s="36">
        <v>2028</v>
      </c>
      <c r="B15" s="44">
        <f t="shared" si="5"/>
        <v>0</v>
      </c>
      <c r="C15" s="44">
        <f t="shared" si="5"/>
        <v>0</v>
      </c>
      <c r="D15" s="44">
        <f t="shared" si="5"/>
        <v>0</v>
      </c>
      <c r="E15" s="41">
        <f t="shared" si="5"/>
        <v>3100000023.8418579</v>
      </c>
      <c r="F15" s="44">
        <f t="shared" si="5"/>
        <v>0</v>
      </c>
      <c r="G15" s="41">
        <f t="shared" si="5"/>
        <v>2157273400885.1023</v>
      </c>
      <c r="H15" s="41">
        <f t="shared" si="4"/>
        <v>152253017562727.5</v>
      </c>
      <c r="I15" s="44">
        <f t="shared" si="5"/>
        <v>0</v>
      </c>
    </row>
    <row r="16" spans="1:9" x14ac:dyDescent="0.35">
      <c r="A16" s="36">
        <v>2029</v>
      </c>
      <c r="B16" s="44">
        <f t="shared" si="5"/>
        <v>0</v>
      </c>
      <c r="C16" s="44">
        <f t="shared" si="5"/>
        <v>0</v>
      </c>
      <c r="D16" s="44">
        <f t="shared" si="5"/>
        <v>0</v>
      </c>
      <c r="E16" s="41">
        <f t="shared" si="5"/>
        <v>3100000023.8418579</v>
      </c>
      <c r="F16" s="44">
        <f t="shared" si="5"/>
        <v>0</v>
      </c>
      <c r="G16" s="41">
        <f t="shared" si="5"/>
        <v>2172699156388.814</v>
      </c>
      <c r="H16" s="41">
        <f t="shared" si="4"/>
        <v>153164762776837.13</v>
      </c>
      <c r="I16" s="44">
        <f t="shared" si="5"/>
        <v>0</v>
      </c>
    </row>
    <row r="17" spans="1:9" x14ac:dyDescent="0.35">
      <c r="A17" s="36">
        <v>2030</v>
      </c>
      <c r="B17" s="43">
        <v>0</v>
      </c>
      <c r="C17" s="43">
        <v>0</v>
      </c>
      <c r="D17" s="43">
        <v>0</v>
      </c>
      <c r="E17" s="40">
        <f>Data!F$34*10^12</f>
        <v>3100000023.8418579</v>
      </c>
      <c r="F17" s="43">
        <v>0</v>
      </c>
      <c r="G17" s="40">
        <f>Data!F$49*10^12</f>
        <v>2188124911892.5256</v>
      </c>
      <c r="H17" s="40">
        <f>Data!F$58*10^12</f>
        <v>154076507990946.75</v>
      </c>
      <c r="I17" s="43">
        <v>0</v>
      </c>
    </row>
    <row r="18" spans="1:9" x14ac:dyDescent="0.35">
      <c r="A18" s="36">
        <v>2031</v>
      </c>
      <c r="B18" s="44">
        <f>(B$22-B$17)/5*($A18-$A$17)+B$17</f>
        <v>0</v>
      </c>
      <c r="C18" s="44">
        <f t="shared" ref="C18:I18" si="6">(C$22-C$17)/5*($A18-$A$17)+C$17</f>
        <v>0</v>
      </c>
      <c r="D18" s="44">
        <f t="shared" si="6"/>
        <v>0</v>
      </c>
      <c r="E18" s="41">
        <f t="shared" si="6"/>
        <v>3100000023.8418579</v>
      </c>
      <c r="F18" s="44">
        <f t="shared" si="6"/>
        <v>0</v>
      </c>
      <c r="G18" s="41">
        <f t="shared" si="6"/>
        <v>2203550667396.2368</v>
      </c>
      <c r="H18" s="41">
        <f t="shared" si="6"/>
        <v>154988253205056.34</v>
      </c>
      <c r="I18" s="44">
        <f t="shared" si="6"/>
        <v>0</v>
      </c>
    </row>
    <row r="19" spans="1:9" x14ac:dyDescent="0.35">
      <c r="A19" s="36">
        <v>2032</v>
      </c>
      <c r="B19" s="44">
        <f t="shared" ref="B19:I21" si="7">(B$22-B$17)/5*($A19-$A$17)+B$17</f>
        <v>0</v>
      </c>
      <c r="C19" s="44">
        <f t="shared" si="7"/>
        <v>0</v>
      </c>
      <c r="D19" s="44">
        <f t="shared" si="7"/>
        <v>0</v>
      </c>
      <c r="E19" s="41">
        <f t="shared" si="7"/>
        <v>3100000023.8418579</v>
      </c>
      <c r="F19" s="44">
        <f t="shared" si="7"/>
        <v>0</v>
      </c>
      <c r="G19" s="41">
        <f t="shared" si="7"/>
        <v>2218976422899.9482</v>
      </c>
      <c r="H19" s="41">
        <f t="shared" si="7"/>
        <v>155899998419165.91</v>
      </c>
      <c r="I19" s="44">
        <f t="shared" si="7"/>
        <v>0</v>
      </c>
    </row>
    <row r="20" spans="1:9" x14ac:dyDescent="0.35">
      <c r="A20" s="36">
        <v>2033</v>
      </c>
      <c r="B20" s="44">
        <f t="shared" si="7"/>
        <v>0</v>
      </c>
      <c r="C20" s="44">
        <f t="shared" si="7"/>
        <v>0</v>
      </c>
      <c r="D20" s="44">
        <f t="shared" si="7"/>
        <v>0</v>
      </c>
      <c r="E20" s="41">
        <f t="shared" si="7"/>
        <v>3100000023.8418579</v>
      </c>
      <c r="F20" s="44">
        <f t="shared" si="7"/>
        <v>0</v>
      </c>
      <c r="G20" s="41">
        <f t="shared" si="7"/>
        <v>2234402178403.6597</v>
      </c>
      <c r="H20" s="41">
        <f t="shared" si="7"/>
        <v>156811743633275.5</v>
      </c>
      <c r="I20" s="44">
        <f t="shared" si="7"/>
        <v>0</v>
      </c>
    </row>
    <row r="21" spans="1:9" x14ac:dyDescent="0.35">
      <c r="A21" s="36">
        <v>2034</v>
      </c>
      <c r="B21" s="44">
        <f t="shared" si="7"/>
        <v>0</v>
      </c>
      <c r="C21" s="44">
        <f t="shared" si="7"/>
        <v>0</v>
      </c>
      <c r="D21" s="44">
        <f t="shared" si="7"/>
        <v>0</v>
      </c>
      <c r="E21" s="41">
        <f t="shared" si="7"/>
        <v>3100000023.8418579</v>
      </c>
      <c r="F21" s="44">
        <f t="shared" si="7"/>
        <v>0</v>
      </c>
      <c r="G21" s="41">
        <f t="shared" si="7"/>
        <v>2249827933907.3711</v>
      </c>
      <c r="H21" s="41">
        <f t="shared" si="7"/>
        <v>157723488847385.06</v>
      </c>
      <c r="I21" s="44">
        <f t="shared" si="7"/>
        <v>0</v>
      </c>
    </row>
    <row r="22" spans="1:9" x14ac:dyDescent="0.35">
      <c r="A22" s="36">
        <v>2035</v>
      </c>
      <c r="B22" s="43">
        <v>0</v>
      </c>
      <c r="C22" s="43">
        <v>0</v>
      </c>
      <c r="D22" s="43">
        <v>0</v>
      </c>
      <c r="E22" s="40">
        <f>Data!G$34*10^12</f>
        <v>3100000023.8418579</v>
      </c>
      <c r="F22" s="43">
        <v>0</v>
      </c>
      <c r="G22" s="40">
        <f>Data!G$49*10^12</f>
        <v>2265253689411.0825</v>
      </c>
      <c r="H22" s="40">
        <f>Data!G$58*10^12</f>
        <v>158635234061494.66</v>
      </c>
      <c r="I22" s="43">
        <v>0</v>
      </c>
    </row>
    <row r="23" spans="1:9" x14ac:dyDescent="0.35">
      <c r="A23" s="36">
        <v>2036</v>
      </c>
      <c r="B23" s="44">
        <f>(B$27-B$22)/5*($A23-$A$22)+B$22</f>
        <v>0</v>
      </c>
      <c r="C23" s="44">
        <f t="shared" ref="C23:I23" si="8">(C$27-C$22)/5*($A23-$A$22)+C$22</f>
        <v>0</v>
      </c>
      <c r="D23" s="44">
        <f t="shared" si="8"/>
        <v>0</v>
      </c>
      <c r="E23" s="41">
        <f t="shared" si="8"/>
        <v>3100000023.8418579</v>
      </c>
      <c r="F23" s="44">
        <f t="shared" si="8"/>
        <v>0</v>
      </c>
      <c r="G23" s="41">
        <f t="shared" si="8"/>
        <v>2280679444914.7944</v>
      </c>
      <c r="H23" s="41">
        <f t="shared" si="8"/>
        <v>159546979275604.28</v>
      </c>
      <c r="I23" s="44">
        <f t="shared" si="8"/>
        <v>0</v>
      </c>
    </row>
    <row r="24" spans="1:9" x14ac:dyDescent="0.35">
      <c r="A24" s="36">
        <v>2037</v>
      </c>
      <c r="B24" s="44">
        <f t="shared" ref="B24:I26" si="9">(B$27-B$22)/5*($A24-$A$22)+B$22</f>
        <v>0</v>
      </c>
      <c r="C24" s="44">
        <f t="shared" si="9"/>
        <v>0</v>
      </c>
      <c r="D24" s="44">
        <f t="shared" si="9"/>
        <v>0</v>
      </c>
      <c r="E24" s="41">
        <f t="shared" si="9"/>
        <v>3100000023.8418579</v>
      </c>
      <c r="F24" s="44">
        <f t="shared" si="9"/>
        <v>0</v>
      </c>
      <c r="G24" s="41">
        <f t="shared" si="9"/>
        <v>2296105200418.5063</v>
      </c>
      <c r="H24" s="41">
        <f t="shared" si="9"/>
        <v>160458724489713.91</v>
      </c>
      <c r="I24" s="44">
        <f t="shared" si="9"/>
        <v>0</v>
      </c>
    </row>
    <row r="25" spans="1:9" x14ac:dyDescent="0.35">
      <c r="A25" s="36">
        <v>2038</v>
      </c>
      <c r="B25" s="44">
        <f t="shared" si="9"/>
        <v>0</v>
      </c>
      <c r="C25" s="44">
        <f t="shared" si="9"/>
        <v>0</v>
      </c>
      <c r="D25" s="44">
        <f t="shared" si="9"/>
        <v>0</v>
      </c>
      <c r="E25" s="41">
        <f t="shared" si="9"/>
        <v>3100000023.8418579</v>
      </c>
      <c r="F25" s="44">
        <f t="shared" si="9"/>
        <v>0</v>
      </c>
      <c r="G25" s="41">
        <f t="shared" si="9"/>
        <v>2311530955922.2183</v>
      </c>
      <c r="H25" s="41">
        <f t="shared" si="9"/>
        <v>161370469703823.53</v>
      </c>
      <c r="I25" s="44">
        <f t="shared" si="9"/>
        <v>0</v>
      </c>
    </row>
    <row r="26" spans="1:9" x14ac:dyDescent="0.35">
      <c r="A26" s="36">
        <v>2039</v>
      </c>
      <c r="B26" s="44">
        <f t="shared" si="9"/>
        <v>0</v>
      </c>
      <c r="C26" s="44">
        <f t="shared" si="9"/>
        <v>0</v>
      </c>
      <c r="D26" s="44">
        <f t="shared" si="9"/>
        <v>0</v>
      </c>
      <c r="E26" s="41">
        <f t="shared" si="9"/>
        <v>3100000023.8418579</v>
      </c>
      <c r="F26" s="44">
        <f t="shared" si="9"/>
        <v>0</v>
      </c>
      <c r="G26" s="41">
        <f t="shared" si="9"/>
        <v>2326956711425.9302</v>
      </c>
      <c r="H26" s="41">
        <f t="shared" si="9"/>
        <v>162282214917933.16</v>
      </c>
      <c r="I26" s="44">
        <f t="shared" si="9"/>
        <v>0</v>
      </c>
    </row>
    <row r="27" spans="1:9" x14ac:dyDescent="0.35">
      <c r="A27" s="36">
        <v>2040</v>
      </c>
      <c r="B27" s="43">
        <v>0</v>
      </c>
      <c r="C27" s="43">
        <v>0</v>
      </c>
      <c r="D27" s="43">
        <v>0</v>
      </c>
      <c r="E27" s="40">
        <f>Data!H$34*10^12</f>
        <v>3100000023.8418579</v>
      </c>
      <c r="F27" s="43">
        <v>0</v>
      </c>
      <c r="G27" s="40">
        <f>Data!H$49*10^12</f>
        <v>2342382466929.6421</v>
      </c>
      <c r="H27" s="40">
        <f>Data!H$58*10^12</f>
        <v>163193960132042.78</v>
      </c>
      <c r="I27" s="43">
        <v>0</v>
      </c>
    </row>
    <row r="28" spans="1:9" x14ac:dyDescent="0.35">
      <c r="A28" s="36">
        <v>2041</v>
      </c>
      <c r="B28" s="44">
        <f>(B$32-B$27)/5*($A28-$A$27)+B$27</f>
        <v>0</v>
      </c>
      <c r="C28" s="44">
        <f t="shared" ref="C28:I28" si="10">(C$32-C$27)/5*($A28-$A$27)+C$27</f>
        <v>0</v>
      </c>
      <c r="D28" s="44">
        <f t="shared" si="10"/>
        <v>0</v>
      </c>
      <c r="E28" s="41">
        <f t="shared" si="10"/>
        <v>3100000023.8418579</v>
      </c>
      <c r="F28" s="44">
        <f t="shared" si="10"/>
        <v>0</v>
      </c>
      <c r="G28" s="41">
        <f t="shared" si="10"/>
        <v>2357808222433.3535</v>
      </c>
      <c r="H28" s="41">
        <f t="shared" si="10"/>
        <v>164105705346152.41</v>
      </c>
      <c r="I28" s="44">
        <f t="shared" si="10"/>
        <v>0</v>
      </c>
    </row>
    <row r="29" spans="1:9" x14ac:dyDescent="0.35">
      <c r="A29" s="36">
        <v>2042</v>
      </c>
      <c r="B29" s="44">
        <f t="shared" ref="B29:I31" si="11">(B$32-B$27)/5*($A29-$A$27)+B$27</f>
        <v>0</v>
      </c>
      <c r="C29" s="44">
        <f t="shared" si="11"/>
        <v>0</v>
      </c>
      <c r="D29" s="44">
        <f t="shared" si="11"/>
        <v>0</v>
      </c>
      <c r="E29" s="41">
        <f t="shared" si="11"/>
        <v>3100000023.8418579</v>
      </c>
      <c r="F29" s="44">
        <f t="shared" si="11"/>
        <v>0</v>
      </c>
      <c r="G29" s="41">
        <f t="shared" si="11"/>
        <v>2373233977937.0649</v>
      </c>
      <c r="H29" s="41">
        <f t="shared" si="11"/>
        <v>165017450560262.03</v>
      </c>
      <c r="I29" s="44">
        <f t="shared" si="11"/>
        <v>0</v>
      </c>
    </row>
    <row r="30" spans="1:9" x14ac:dyDescent="0.35">
      <c r="A30" s="36">
        <v>2043</v>
      </c>
      <c r="B30" s="44">
        <f t="shared" si="11"/>
        <v>0</v>
      </c>
      <c r="C30" s="44">
        <f t="shared" si="11"/>
        <v>0</v>
      </c>
      <c r="D30" s="44">
        <f t="shared" si="11"/>
        <v>0</v>
      </c>
      <c r="E30" s="41">
        <f t="shared" si="11"/>
        <v>3100000023.8418579</v>
      </c>
      <c r="F30" s="44">
        <f t="shared" si="11"/>
        <v>0</v>
      </c>
      <c r="G30" s="41">
        <f t="shared" si="11"/>
        <v>2388659733440.7759</v>
      </c>
      <c r="H30" s="41">
        <f t="shared" si="11"/>
        <v>165929195774371.66</v>
      </c>
      <c r="I30" s="44">
        <f t="shared" si="11"/>
        <v>0</v>
      </c>
    </row>
    <row r="31" spans="1:9" x14ac:dyDescent="0.35">
      <c r="A31" s="36">
        <v>2044</v>
      </c>
      <c r="B31" s="44">
        <f t="shared" si="11"/>
        <v>0</v>
      </c>
      <c r="C31" s="44">
        <f t="shared" si="11"/>
        <v>0</v>
      </c>
      <c r="D31" s="44">
        <f t="shared" si="11"/>
        <v>0</v>
      </c>
      <c r="E31" s="41">
        <f t="shared" si="11"/>
        <v>3100000023.8418579</v>
      </c>
      <c r="F31" s="44">
        <f t="shared" si="11"/>
        <v>0</v>
      </c>
      <c r="G31" s="41">
        <f t="shared" si="11"/>
        <v>2404085488944.4873</v>
      </c>
      <c r="H31" s="41">
        <f t="shared" si="11"/>
        <v>166840940988481.28</v>
      </c>
      <c r="I31" s="44">
        <f t="shared" si="11"/>
        <v>0</v>
      </c>
    </row>
    <row r="32" spans="1:9" x14ac:dyDescent="0.35">
      <c r="A32" s="36">
        <v>2045</v>
      </c>
      <c r="B32" s="43">
        <v>0</v>
      </c>
      <c r="C32" s="43">
        <v>0</v>
      </c>
      <c r="D32" s="43">
        <v>0</v>
      </c>
      <c r="E32" s="40">
        <f>Data!I$34*10^12</f>
        <v>3100000023.8418579</v>
      </c>
      <c r="F32" s="43">
        <v>0</v>
      </c>
      <c r="G32" s="40">
        <f>Data!I$49*10^12</f>
        <v>2419511244448.1987</v>
      </c>
      <c r="H32" s="40">
        <f>Data!I$58*10^12</f>
        <v>167752686202590.91</v>
      </c>
      <c r="I32" s="43">
        <v>0</v>
      </c>
    </row>
    <row r="33" spans="1:9" x14ac:dyDescent="0.35">
      <c r="A33" s="36">
        <v>2046</v>
      </c>
      <c r="B33" s="44">
        <f>(B$37-B$32)/5*($A33-$A$32)+B$32</f>
        <v>0</v>
      </c>
      <c r="C33" s="44">
        <f t="shared" ref="C33:I33" si="12">(C$37-C$32)/5*($A33-$A$32)+C$32</f>
        <v>0</v>
      </c>
      <c r="D33" s="44">
        <f t="shared" si="12"/>
        <v>0</v>
      </c>
      <c r="E33" s="41">
        <f t="shared" si="12"/>
        <v>3100000023.8418579</v>
      </c>
      <c r="F33" s="44">
        <f t="shared" si="12"/>
        <v>0</v>
      </c>
      <c r="G33" s="41">
        <f t="shared" si="12"/>
        <v>2434936999951.9106</v>
      </c>
      <c r="H33" s="41">
        <f t="shared" si="12"/>
        <v>168664431416700.53</v>
      </c>
      <c r="I33" s="44">
        <f t="shared" si="12"/>
        <v>0</v>
      </c>
    </row>
    <row r="34" spans="1:9" x14ac:dyDescent="0.35">
      <c r="A34" s="36">
        <v>2047</v>
      </c>
      <c r="B34" s="44">
        <f t="shared" ref="B34:I36" si="13">(B$37-B$32)/5*($A34-$A$32)+B$32</f>
        <v>0</v>
      </c>
      <c r="C34" s="44">
        <f t="shared" si="13"/>
        <v>0</v>
      </c>
      <c r="D34" s="44">
        <f t="shared" si="13"/>
        <v>0</v>
      </c>
      <c r="E34" s="41">
        <f t="shared" si="13"/>
        <v>3100000023.8418579</v>
      </c>
      <c r="F34" s="44">
        <f t="shared" si="13"/>
        <v>0</v>
      </c>
      <c r="G34" s="41">
        <f t="shared" si="13"/>
        <v>2450362755455.6226</v>
      </c>
      <c r="H34" s="41">
        <f t="shared" si="13"/>
        <v>169576176630810.16</v>
      </c>
      <c r="I34" s="44">
        <f t="shared" si="13"/>
        <v>0</v>
      </c>
    </row>
    <row r="35" spans="1:9" x14ac:dyDescent="0.35">
      <c r="A35" s="36">
        <v>2048</v>
      </c>
      <c r="B35" s="44">
        <f t="shared" si="13"/>
        <v>0</v>
      </c>
      <c r="C35" s="44">
        <f t="shared" si="13"/>
        <v>0</v>
      </c>
      <c r="D35" s="44">
        <f t="shared" si="13"/>
        <v>0</v>
      </c>
      <c r="E35" s="41">
        <f t="shared" si="13"/>
        <v>3100000023.8418579</v>
      </c>
      <c r="F35" s="44">
        <f t="shared" si="13"/>
        <v>0</v>
      </c>
      <c r="G35" s="41">
        <f t="shared" si="13"/>
        <v>2465788510959.3345</v>
      </c>
      <c r="H35" s="41">
        <f t="shared" si="13"/>
        <v>170487921844919.75</v>
      </c>
      <c r="I35" s="44">
        <f t="shared" si="13"/>
        <v>0</v>
      </c>
    </row>
    <row r="36" spans="1:9" x14ac:dyDescent="0.35">
      <c r="A36" s="36">
        <v>2049</v>
      </c>
      <c r="B36" s="44">
        <f t="shared" si="13"/>
        <v>0</v>
      </c>
      <c r="C36" s="44">
        <f t="shared" si="13"/>
        <v>0</v>
      </c>
      <c r="D36" s="44">
        <f t="shared" si="13"/>
        <v>0</v>
      </c>
      <c r="E36" s="41">
        <f t="shared" si="13"/>
        <v>3100000023.8418579</v>
      </c>
      <c r="F36" s="44">
        <f t="shared" si="13"/>
        <v>0</v>
      </c>
      <c r="G36" s="41">
        <f t="shared" si="13"/>
        <v>2481214266463.0464</v>
      </c>
      <c r="H36" s="41">
        <f t="shared" si="13"/>
        <v>171399667059029.38</v>
      </c>
      <c r="I36" s="44">
        <f t="shared" si="13"/>
        <v>0</v>
      </c>
    </row>
    <row r="37" spans="1:9" x14ac:dyDescent="0.35">
      <c r="A37" s="36">
        <v>2050</v>
      </c>
      <c r="B37" s="43">
        <v>0</v>
      </c>
      <c r="C37" s="43">
        <v>0</v>
      </c>
      <c r="D37" s="43">
        <v>0</v>
      </c>
      <c r="E37" s="40">
        <f>Data!J$34*10^12</f>
        <v>3100000023.8418579</v>
      </c>
      <c r="F37" s="43">
        <v>0</v>
      </c>
      <c r="G37" s="40">
        <f>Data!J$49*10^12</f>
        <v>2496640021966.7583</v>
      </c>
      <c r="H37" s="40">
        <f>Data!J$58*10^12</f>
        <v>172311412273139</v>
      </c>
      <c r="I37" s="43">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I37"/>
  <sheetViews>
    <sheetView workbookViewId="0">
      <selection activeCell="G16" sqref="G16"/>
    </sheetView>
  </sheetViews>
  <sheetFormatPr defaultColWidth="9" defaultRowHeight="14.5" x14ac:dyDescent="0.35"/>
  <cols>
    <col min="1" max="1" width="9" style="36"/>
    <col min="2" max="9" width="17.58203125" style="36" customWidth="1"/>
    <col min="10" max="16384" width="9" style="30"/>
  </cols>
  <sheetData>
    <row r="1" spans="1:9" x14ac:dyDescent="0.35">
      <c r="A1" s="36" t="s">
        <v>55</v>
      </c>
      <c r="B1" s="36" t="s">
        <v>56</v>
      </c>
      <c r="C1" s="36" t="s">
        <v>57</v>
      </c>
      <c r="D1" s="36" t="s">
        <v>58</v>
      </c>
      <c r="E1" s="36" t="s">
        <v>59</v>
      </c>
      <c r="F1" s="36" t="s">
        <v>60</v>
      </c>
      <c r="G1" s="36" t="s">
        <v>61</v>
      </c>
      <c r="H1" s="50" t="s">
        <v>91</v>
      </c>
      <c r="I1" s="36" t="s">
        <v>62</v>
      </c>
    </row>
    <row r="2" spans="1:9" x14ac:dyDescent="0.35">
      <c r="A2" s="36">
        <v>2015</v>
      </c>
      <c r="B2" s="43">
        <v>0</v>
      </c>
      <c r="C2" s="43">
        <v>0</v>
      </c>
      <c r="D2" s="43">
        <v>0</v>
      </c>
      <c r="E2" s="40">
        <f>Data!C$36*10^12</f>
        <v>2040036171573.1558</v>
      </c>
      <c r="F2" s="43">
        <v>0</v>
      </c>
      <c r="G2" s="43">
        <v>0</v>
      </c>
      <c r="H2" s="43">
        <v>0</v>
      </c>
      <c r="I2" s="40">
        <f>Data!C$69*10^12</f>
        <v>671186387013.16199</v>
      </c>
    </row>
    <row r="3" spans="1:9" x14ac:dyDescent="0.35">
      <c r="A3" s="36">
        <v>2016</v>
      </c>
      <c r="B3" s="44">
        <f>(B$7-B$2)/5*($A3-$A$2)+B$2</f>
        <v>0</v>
      </c>
      <c r="C3" s="44">
        <f t="shared" ref="C3:I6" si="0">(C$7-C$2)/5*($A3-$A$2)+C$2</f>
        <v>0</v>
      </c>
      <c r="D3" s="44">
        <f t="shared" si="0"/>
        <v>0</v>
      </c>
      <c r="E3" s="41">
        <f t="shared" si="0"/>
        <v>2202849825561.0981</v>
      </c>
      <c r="F3" s="44">
        <f t="shared" si="0"/>
        <v>0</v>
      </c>
      <c r="G3" s="44">
        <f t="shared" si="0"/>
        <v>0</v>
      </c>
      <c r="H3" s="44">
        <f t="shared" si="0"/>
        <v>0</v>
      </c>
      <c r="I3" s="41">
        <f t="shared" si="0"/>
        <v>696430786242.65735</v>
      </c>
    </row>
    <row r="4" spans="1:9" x14ac:dyDescent="0.35">
      <c r="A4" s="36">
        <v>2017</v>
      </c>
      <c r="B4" s="44">
        <f t="shared" ref="B4:I6" si="1">(B$7-B$2)/5*($A4-$A$2)+B$2</f>
        <v>0</v>
      </c>
      <c r="C4" s="44">
        <f t="shared" si="1"/>
        <v>0</v>
      </c>
      <c r="D4" s="44">
        <f t="shared" si="1"/>
        <v>0</v>
      </c>
      <c r="E4" s="41">
        <f t="shared" si="1"/>
        <v>2365663479549.0405</v>
      </c>
      <c r="F4" s="44">
        <f t="shared" si="1"/>
        <v>0</v>
      </c>
      <c r="G4" s="44">
        <f t="shared" si="1"/>
        <v>0</v>
      </c>
      <c r="H4" s="44">
        <f t="shared" si="0"/>
        <v>0</v>
      </c>
      <c r="I4" s="41">
        <f t="shared" si="1"/>
        <v>721675185472.15271</v>
      </c>
    </row>
    <row r="5" spans="1:9" x14ac:dyDescent="0.35">
      <c r="A5" s="36">
        <v>2018</v>
      </c>
      <c r="B5" s="44">
        <f t="shared" si="1"/>
        <v>0</v>
      </c>
      <c r="C5" s="44">
        <f t="shared" si="1"/>
        <v>0</v>
      </c>
      <c r="D5" s="44">
        <f t="shared" si="1"/>
        <v>0</v>
      </c>
      <c r="E5" s="41">
        <f t="shared" si="1"/>
        <v>2528477133536.9829</v>
      </c>
      <c r="F5" s="44">
        <f t="shared" si="1"/>
        <v>0</v>
      </c>
      <c r="G5" s="44">
        <f t="shared" si="1"/>
        <v>0</v>
      </c>
      <c r="H5" s="44">
        <f t="shared" si="0"/>
        <v>0</v>
      </c>
      <c r="I5" s="41">
        <f t="shared" si="1"/>
        <v>746919584701.64795</v>
      </c>
    </row>
    <row r="6" spans="1:9" x14ac:dyDescent="0.35">
      <c r="A6" s="36">
        <v>2019</v>
      </c>
      <c r="B6" s="44">
        <f t="shared" si="1"/>
        <v>0</v>
      </c>
      <c r="C6" s="44">
        <f t="shared" si="1"/>
        <v>0</v>
      </c>
      <c r="D6" s="44">
        <f t="shared" si="1"/>
        <v>0</v>
      </c>
      <c r="E6" s="41">
        <f t="shared" si="1"/>
        <v>2691290787524.9253</v>
      </c>
      <c r="F6" s="44">
        <f t="shared" si="1"/>
        <v>0</v>
      </c>
      <c r="G6" s="44">
        <f t="shared" si="1"/>
        <v>0</v>
      </c>
      <c r="H6" s="44">
        <f t="shared" si="0"/>
        <v>0</v>
      </c>
      <c r="I6" s="41">
        <f t="shared" si="1"/>
        <v>772163983931.14331</v>
      </c>
    </row>
    <row r="7" spans="1:9" x14ac:dyDescent="0.35">
      <c r="A7" s="36">
        <v>2020</v>
      </c>
      <c r="B7" s="43">
        <v>0</v>
      </c>
      <c r="C7" s="43">
        <v>0</v>
      </c>
      <c r="D7" s="43">
        <v>0</v>
      </c>
      <c r="E7" s="40">
        <f>Data!D$36*10^12</f>
        <v>2854104441512.8677</v>
      </c>
      <c r="F7" s="43">
        <v>0</v>
      </c>
      <c r="G7" s="43">
        <v>0</v>
      </c>
      <c r="H7" s="43">
        <v>0</v>
      </c>
      <c r="I7" s="40">
        <f>Data!D$69*10^12</f>
        <v>797408383160.63867</v>
      </c>
    </row>
    <row r="8" spans="1:9" x14ac:dyDescent="0.35">
      <c r="A8" s="36">
        <v>2021</v>
      </c>
      <c r="B8" s="44">
        <f>(B$12-B$7)/5*($A8-$A$7)+B$7</f>
        <v>0</v>
      </c>
      <c r="C8" s="44">
        <f t="shared" ref="C8:I11" si="2">(C$12-C$7)/5*($A8-$A$7)+C$7</f>
        <v>0</v>
      </c>
      <c r="D8" s="44">
        <f t="shared" si="2"/>
        <v>0</v>
      </c>
      <c r="E8" s="41">
        <f t="shared" si="2"/>
        <v>3184676186612.3174</v>
      </c>
      <c r="F8" s="44">
        <f t="shared" si="2"/>
        <v>0</v>
      </c>
      <c r="G8" s="44">
        <f t="shared" si="2"/>
        <v>0</v>
      </c>
      <c r="H8" s="44">
        <f t="shared" si="2"/>
        <v>0</v>
      </c>
      <c r="I8" s="41">
        <f t="shared" si="2"/>
        <v>828747092937.58582</v>
      </c>
    </row>
    <row r="9" spans="1:9" x14ac:dyDescent="0.35">
      <c r="A9" s="36">
        <v>2022</v>
      </c>
      <c r="B9" s="44">
        <f t="shared" ref="B9:I11" si="3">(B$12-B$7)/5*($A9-$A$7)+B$7</f>
        <v>0</v>
      </c>
      <c r="C9" s="44">
        <f t="shared" si="3"/>
        <v>0</v>
      </c>
      <c r="D9" s="44">
        <f t="shared" si="3"/>
        <v>0</v>
      </c>
      <c r="E9" s="41">
        <f t="shared" si="3"/>
        <v>3515247931711.7676</v>
      </c>
      <c r="F9" s="44">
        <f t="shared" si="3"/>
        <v>0</v>
      </c>
      <c r="G9" s="44">
        <f t="shared" si="3"/>
        <v>0</v>
      </c>
      <c r="H9" s="44">
        <f t="shared" si="2"/>
        <v>0</v>
      </c>
      <c r="I9" s="41">
        <f t="shared" si="3"/>
        <v>860085802714.53296</v>
      </c>
    </row>
    <row r="10" spans="1:9" x14ac:dyDescent="0.35">
      <c r="A10" s="36">
        <v>2023</v>
      </c>
      <c r="B10" s="44">
        <f t="shared" si="3"/>
        <v>0</v>
      </c>
      <c r="C10" s="44">
        <f t="shared" si="3"/>
        <v>0</v>
      </c>
      <c r="D10" s="44">
        <f t="shared" si="3"/>
        <v>0</v>
      </c>
      <c r="E10" s="41">
        <f t="shared" si="3"/>
        <v>3845819676811.2173</v>
      </c>
      <c r="F10" s="44">
        <f t="shared" si="3"/>
        <v>0</v>
      </c>
      <c r="G10" s="44">
        <f t="shared" si="3"/>
        <v>0</v>
      </c>
      <c r="H10" s="44">
        <f t="shared" si="2"/>
        <v>0</v>
      </c>
      <c r="I10" s="41">
        <f t="shared" si="3"/>
        <v>891424512491.48022</v>
      </c>
    </row>
    <row r="11" spans="1:9" x14ac:dyDescent="0.35">
      <c r="A11" s="36">
        <v>2024</v>
      </c>
      <c r="B11" s="44">
        <f t="shared" si="3"/>
        <v>0</v>
      </c>
      <c r="C11" s="44">
        <f t="shared" si="3"/>
        <v>0</v>
      </c>
      <c r="D11" s="44">
        <f t="shared" si="3"/>
        <v>0</v>
      </c>
      <c r="E11" s="41">
        <f t="shared" si="3"/>
        <v>4176391421910.667</v>
      </c>
      <c r="F11" s="44">
        <f t="shared" si="3"/>
        <v>0</v>
      </c>
      <c r="G11" s="44">
        <f t="shared" si="3"/>
        <v>0</v>
      </c>
      <c r="H11" s="44">
        <f t="shared" si="2"/>
        <v>0</v>
      </c>
      <c r="I11" s="41">
        <f t="shared" si="3"/>
        <v>922763222268.42737</v>
      </c>
    </row>
    <row r="12" spans="1:9" x14ac:dyDescent="0.35">
      <c r="A12" s="36">
        <v>2025</v>
      </c>
      <c r="B12" s="43">
        <v>0</v>
      </c>
      <c r="C12" s="43">
        <v>0</v>
      </c>
      <c r="D12" s="43">
        <v>0</v>
      </c>
      <c r="E12" s="40">
        <f>Data!E$36*10^12</f>
        <v>4506963167010.1172</v>
      </c>
      <c r="F12" s="43">
        <v>0</v>
      </c>
      <c r="G12" s="43">
        <v>0</v>
      </c>
      <c r="H12" s="43">
        <v>0</v>
      </c>
      <c r="I12" s="40">
        <f>Data!E$69*10^12</f>
        <v>954101932045.37451</v>
      </c>
    </row>
    <row r="13" spans="1:9" x14ac:dyDescent="0.35">
      <c r="A13" s="36">
        <v>2026</v>
      </c>
      <c r="B13" s="44">
        <f>(B$17-B$12)/5*($A13-$A$12)+B$12</f>
        <v>0</v>
      </c>
      <c r="C13" s="44">
        <f t="shared" ref="C13:I16" si="4">(C$17-C$12)/5*($A13-$A$12)+C$12</f>
        <v>0</v>
      </c>
      <c r="D13" s="44">
        <f t="shared" si="4"/>
        <v>0</v>
      </c>
      <c r="E13" s="41">
        <f t="shared" si="4"/>
        <v>4802089281273.0986</v>
      </c>
      <c r="F13" s="44">
        <f t="shared" si="4"/>
        <v>0</v>
      </c>
      <c r="G13" s="44">
        <f t="shared" si="4"/>
        <v>0</v>
      </c>
      <c r="H13" s="44">
        <f t="shared" si="4"/>
        <v>0</v>
      </c>
      <c r="I13" s="41">
        <f t="shared" si="4"/>
        <v>997005422595.89136</v>
      </c>
    </row>
    <row r="14" spans="1:9" x14ac:dyDescent="0.35">
      <c r="A14" s="36">
        <v>2027</v>
      </c>
      <c r="B14" s="44">
        <f t="shared" ref="B14:I16" si="5">(B$17-B$12)/5*($A14-$A$12)+B$12</f>
        <v>0</v>
      </c>
      <c r="C14" s="44">
        <f t="shared" si="5"/>
        <v>0</v>
      </c>
      <c r="D14" s="44">
        <f t="shared" si="5"/>
        <v>0</v>
      </c>
      <c r="E14" s="41">
        <f t="shared" si="5"/>
        <v>5097215395536.0801</v>
      </c>
      <c r="F14" s="44">
        <f t="shared" si="5"/>
        <v>0</v>
      </c>
      <c r="G14" s="44">
        <f t="shared" si="5"/>
        <v>0</v>
      </c>
      <c r="H14" s="44">
        <f t="shared" si="4"/>
        <v>0</v>
      </c>
      <c r="I14" s="41">
        <f t="shared" si="5"/>
        <v>1039908913146.4082</v>
      </c>
    </row>
    <row r="15" spans="1:9" x14ac:dyDescent="0.35">
      <c r="A15" s="36">
        <v>2028</v>
      </c>
      <c r="B15" s="44">
        <f t="shared" si="5"/>
        <v>0</v>
      </c>
      <c r="C15" s="44">
        <f t="shared" si="5"/>
        <v>0</v>
      </c>
      <c r="D15" s="44">
        <f t="shared" si="5"/>
        <v>0</v>
      </c>
      <c r="E15" s="41">
        <f t="shared" si="5"/>
        <v>5392341509799.0625</v>
      </c>
      <c r="F15" s="44">
        <f t="shared" si="5"/>
        <v>0</v>
      </c>
      <c r="G15" s="44">
        <f t="shared" si="5"/>
        <v>0</v>
      </c>
      <c r="H15" s="44">
        <f t="shared" si="4"/>
        <v>0</v>
      </c>
      <c r="I15" s="41">
        <f t="shared" si="5"/>
        <v>1082812403696.925</v>
      </c>
    </row>
    <row r="16" spans="1:9" x14ac:dyDescent="0.35">
      <c r="A16" s="36">
        <v>2029</v>
      </c>
      <c r="B16" s="44">
        <f t="shared" si="5"/>
        <v>0</v>
      </c>
      <c r="C16" s="44">
        <f t="shared" si="5"/>
        <v>0</v>
      </c>
      <c r="D16" s="44">
        <f t="shared" si="5"/>
        <v>0</v>
      </c>
      <c r="E16" s="41">
        <f t="shared" si="5"/>
        <v>5687467624062.0439</v>
      </c>
      <c r="F16" s="44">
        <f t="shared" si="5"/>
        <v>0</v>
      </c>
      <c r="G16" s="44">
        <f t="shared" si="5"/>
        <v>0</v>
      </c>
      <c r="H16" s="44">
        <f t="shared" si="4"/>
        <v>0</v>
      </c>
      <c r="I16" s="41">
        <f t="shared" si="5"/>
        <v>1125715894247.4419</v>
      </c>
    </row>
    <row r="17" spans="1:9" x14ac:dyDescent="0.35">
      <c r="A17" s="36">
        <v>2030</v>
      </c>
      <c r="B17" s="43">
        <v>0</v>
      </c>
      <c r="C17" s="43">
        <v>0</v>
      </c>
      <c r="D17" s="43">
        <v>0</v>
      </c>
      <c r="E17" s="40">
        <f>Data!F$36*10^12</f>
        <v>5982593738325.0254</v>
      </c>
      <c r="F17" s="43">
        <v>0</v>
      </c>
      <c r="G17" s="43">
        <v>0</v>
      </c>
      <c r="H17" s="43">
        <v>0</v>
      </c>
      <c r="I17" s="40">
        <f>Data!F$69*10^12</f>
        <v>1168619384797.9587</v>
      </c>
    </row>
    <row r="18" spans="1:9" x14ac:dyDescent="0.35">
      <c r="A18" s="36">
        <v>2031</v>
      </c>
      <c r="B18" s="44">
        <f>(B$22-B$17)/5*($A18-$A$17)+B$17</f>
        <v>0</v>
      </c>
      <c r="C18" s="44">
        <f t="shared" ref="C18:I18" si="6">(C$22-C$17)/5*($A18-$A$17)+C$17</f>
        <v>0</v>
      </c>
      <c r="D18" s="44">
        <f t="shared" si="6"/>
        <v>0</v>
      </c>
      <c r="E18" s="41">
        <f t="shared" si="6"/>
        <v>6277719852587.9863</v>
      </c>
      <c r="F18" s="44">
        <f t="shared" si="6"/>
        <v>0</v>
      </c>
      <c r="G18" s="44">
        <f t="shared" si="6"/>
        <v>0</v>
      </c>
      <c r="H18" s="44">
        <f t="shared" si="6"/>
        <v>0</v>
      </c>
      <c r="I18" s="41">
        <f t="shared" si="6"/>
        <v>1211522875348.4746</v>
      </c>
    </row>
    <row r="19" spans="1:9" x14ac:dyDescent="0.35">
      <c r="A19" s="36">
        <v>2032</v>
      </c>
      <c r="B19" s="44">
        <f t="shared" ref="B19:I21" si="7">(B$22-B$17)/5*($A19-$A$17)+B$17</f>
        <v>0</v>
      </c>
      <c r="C19" s="44">
        <f t="shared" si="7"/>
        <v>0</v>
      </c>
      <c r="D19" s="44">
        <f t="shared" si="7"/>
        <v>0</v>
      </c>
      <c r="E19" s="41">
        <f t="shared" si="7"/>
        <v>6572845966850.9473</v>
      </c>
      <c r="F19" s="44">
        <f t="shared" si="7"/>
        <v>0</v>
      </c>
      <c r="G19" s="44">
        <f t="shared" si="7"/>
        <v>0</v>
      </c>
      <c r="H19" s="44">
        <f t="shared" si="7"/>
        <v>0</v>
      </c>
      <c r="I19" s="41">
        <f t="shared" si="7"/>
        <v>1254426365898.9905</v>
      </c>
    </row>
    <row r="20" spans="1:9" x14ac:dyDescent="0.35">
      <c r="A20" s="36">
        <v>2033</v>
      </c>
      <c r="B20" s="44">
        <f t="shared" si="7"/>
        <v>0</v>
      </c>
      <c r="C20" s="44">
        <f t="shared" si="7"/>
        <v>0</v>
      </c>
      <c r="D20" s="44">
        <f t="shared" si="7"/>
        <v>0</v>
      </c>
      <c r="E20" s="41">
        <f t="shared" si="7"/>
        <v>6867972081113.9082</v>
      </c>
      <c r="F20" s="44">
        <f t="shared" si="7"/>
        <v>0</v>
      </c>
      <c r="G20" s="44">
        <f t="shared" si="7"/>
        <v>0</v>
      </c>
      <c r="H20" s="44">
        <f t="shared" si="7"/>
        <v>0</v>
      </c>
      <c r="I20" s="41">
        <f t="shared" si="7"/>
        <v>1297329856449.5061</v>
      </c>
    </row>
    <row r="21" spans="1:9" x14ac:dyDescent="0.35">
      <c r="A21" s="36">
        <v>2034</v>
      </c>
      <c r="B21" s="44">
        <f t="shared" si="7"/>
        <v>0</v>
      </c>
      <c r="C21" s="44">
        <f t="shared" si="7"/>
        <v>0</v>
      </c>
      <c r="D21" s="44">
        <f t="shared" si="7"/>
        <v>0</v>
      </c>
      <c r="E21" s="41">
        <f t="shared" si="7"/>
        <v>7163098195376.8701</v>
      </c>
      <c r="F21" s="44">
        <f t="shared" si="7"/>
        <v>0</v>
      </c>
      <c r="G21" s="44">
        <f t="shared" si="7"/>
        <v>0</v>
      </c>
      <c r="H21" s="44">
        <f t="shared" si="7"/>
        <v>0</v>
      </c>
      <c r="I21" s="41">
        <f t="shared" si="7"/>
        <v>1340233347000.022</v>
      </c>
    </row>
    <row r="22" spans="1:9" x14ac:dyDescent="0.35">
      <c r="A22" s="36">
        <v>2035</v>
      </c>
      <c r="B22" s="43">
        <v>0</v>
      </c>
      <c r="C22" s="43">
        <v>0</v>
      </c>
      <c r="D22" s="43">
        <v>0</v>
      </c>
      <c r="E22" s="40">
        <f>Data!G$36*10^12</f>
        <v>7458224309639.8311</v>
      </c>
      <c r="F22" s="43">
        <v>0</v>
      </c>
      <c r="G22" s="43">
        <v>0</v>
      </c>
      <c r="H22" s="43">
        <v>0</v>
      </c>
      <c r="I22" s="40">
        <f>Data!G$69*10^12</f>
        <v>1383136837550.5378</v>
      </c>
    </row>
    <row r="23" spans="1:9" x14ac:dyDescent="0.35">
      <c r="A23" s="36">
        <v>2036</v>
      </c>
      <c r="B23" s="44">
        <f>(B$27-B$22)/5*($A23-$A$22)+B$22</f>
        <v>0</v>
      </c>
      <c r="C23" s="44">
        <f t="shared" ref="C23:I23" si="8">(C$27-C$22)/5*($A23-$A$22)+C$22</f>
        <v>0</v>
      </c>
      <c r="D23" s="44">
        <f t="shared" si="8"/>
        <v>0</v>
      </c>
      <c r="E23" s="41">
        <f t="shared" si="8"/>
        <v>7753350423902.8154</v>
      </c>
      <c r="F23" s="44">
        <f t="shared" si="8"/>
        <v>0</v>
      </c>
      <c r="G23" s="44">
        <f t="shared" si="8"/>
        <v>0</v>
      </c>
      <c r="H23" s="44">
        <f t="shared" si="8"/>
        <v>0</v>
      </c>
      <c r="I23" s="41">
        <f t="shared" si="8"/>
        <v>1426040328101.0554</v>
      </c>
    </row>
    <row r="24" spans="1:9" x14ac:dyDescent="0.35">
      <c r="A24" s="36">
        <v>2037</v>
      </c>
      <c r="B24" s="44">
        <f t="shared" ref="B24:I26" si="9">(B$27-B$22)/5*($A24-$A$22)+B$22</f>
        <v>0</v>
      </c>
      <c r="C24" s="44">
        <f t="shared" si="9"/>
        <v>0</v>
      </c>
      <c r="D24" s="44">
        <f t="shared" si="9"/>
        <v>0</v>
      </c>
      <c r="E24" s="41">
        <f t="shared" si="9"/>
        <v>8048476538165.7998</v>
      </c>
      <c r="F24" s="44">
        <f t="shared" si="9"/>
        <v>0</v>
      </c>
      <c r="G24" s="44">
        <f t="shared" si="9"/>
        <v>0</v>
      </c>
      <c r="H24" s="44">
        <f t="shared" si="9"/>
        <v>0</v>
      </c>
      <c r="I24" s="41">
        <f t="shared" si="9"/>
        <v>1468943818651.573</v>
      </c>
    </row>
    <row r="25" spans="1:9" x14ac:dyDescent="0.35">
      <c r="A25" s="36">
        <v>2038</v>
      </c>
      <c r="B25" s="44">
        <f t="shared" si="9"/>
        <v>0</v>
      </c>
      <c r="C25" s="44">
        <f t="shared" si="9"/>
        <v>0</v>
      </c>
      <c r="D25" s="44">
        <f t="shared" si="9"/>
        <v>0</v>
      </c>
      <c r="E25" s="41">
        <f t="shared" si="9"/>
        <v>8343602652428.7852</v>
      </c>
      <c r="F25" s="44">
        <f t="shared" si="9"/>
        <v>0</v>
      </c>
      <c r="G25" s="44">
        <f t="shared" si="9"/>
        <v>0</v>
      </c>
      <c r="H25" s="44">
        <f t="shared" si="9"/>
        <v>0</v>
      </c>
      <c r="I25" s="41">
        <f t="shared" si="9"/>
        <v>1511847309202.0908</v>
      </c>
    </row>
    <row r="26" spans="1:9" x14ac:dyDescent="0.35">
      <c r="A26" s="36">
        <v>2039</v>
      </c>
      <c r="B26" s="44">
        <f t="shared" si="9"/>
        <v>0</v>
      </c>
      <c r="C26" s="44">
        <f t="shared" si="9"/>
        <v>0</v>
      </c>
      <c r="D26" s="44">
        <f t="shared" si="9"/>
        <v>0</v>
      </c>
      <c r="E26" s="41">
        <f t="shared" si="9"/>
        <v>8638728766691.7695</v>
      </c>
      <c r="F26" s="44">
        <f t="shared" si="9"/>
        <v>0</v>
      </c>
      <c r="G26" s="44">
        <f t="shared" si="9"/>
        <v>0</v>
      </c>
      <c r="H26" s="44">
        <f t="shared" si="9"/>
        <v>0</v>
      </c>
      <c r="I26" s="41">
        <f t="shared" si="9"/>
        <v>1554750799752.6084</v>
      </c>
    </row>
    <row r="27" spans="1:9" x14ac:dyDescent="0.35">
      <c r="A27" s="36">
        <v>2040</v>
      </c>
      <c r="B27" s="43">
        <v>0</v>
      </c>
      <c r="C27" s="43">
        <v>0</v>
      </c>
      <c r="D27" s="43">
        <v>0</v>
      </c>
      <c r="E27" s="40">
        <f>Data!H$36*10^12</f>
        <v>8933854880954.7539</v>
      </c>
      <c r="F27" s="43">
        <v>0</v>
      </c>
      <c r="G27" s="43">
        <v>0</v>
      </c>
      <c r="H27" s="43">
        <v>0</v>
      </c>
      <c r="I27" s="40">
        <f>Data!H$69*10^12</f>
        <v>1597654290303.126</v>
      </c>
    </row>
    <row r="28" spans="1:9" x14ac:dyDescent="0.35">
      <c r="A28" s="36">
        <v>2041</v>
      </c>
      <c r="B28" s="44">
        <f>(B$32-B$27)/5*($A28-$A$27)+B$27</f>
        <v>0</v>
      </c>
      <c r="C28" s="44">
        <f t="shared" ref="C28:I28" si="10">(C$32-C$27)/5*($A28-$A$27)+C$27</f>
        <v>0</v>
      </c>
      <c r="D28" s="44">
        <f t="shared" si="10"/>
        <v>0</v>
      </c>
      <c r="E28" s="41">
        <f t="shared" si="10"/>
        <v>9228980995217.7383</v>
      </c>
      <c r="F28" s="44">
        <f t="shared" si="10"/>
        <v>0</v>
      </c>
      <c r="G28" s="44">
        <f t="shared" si="10"/>
        <v>0</v>
      </c>
      <c r="H28" s="44">
        <f t="shared" si="10"/>
        <v>0</v>
      </c>
      <c r="I28" s="41">
        <f t="shared" si="10"/>
        <v>1640557780853.6436</v>
      </c>
    </row>
    <row r="29" spans="1:9" x14ac:dyDescent="0.35">
      <c r="A29" s="36">
        <v>2042</v>
      </c>
      <c r="B29" s="44">
        <f t="shared" ref="B29:I31" si="11">(B$32-B$27)/5*($A29-$A$27)+B$27</f>
        <v>0</v>
      </c>
      <c r="C29" s="44">
        <f t="shared" si="11"/>
        <v>0</v>
      </c>
      <c r="D29" s="44">
        <f t="shared" si="11"/>
        <v>0</v>
      </c>
      <c r="E29" s="41">
        <f t="shared" si="11"/>
        <v>9524107109480.7227</v>
      </c>
      <c r="F29" s="44">
        <f t="shared" si="11"/>
        <v>0</v>
      </c>
      <c r="G29" s="44">
        <f t="shared" si="11"/>
        <v>0</v>
      </c>
      <c r="H29" s="44">
        <f t="shared" si="11"/>
        <v>0</v>
      </c>
      <c r="I29" s="41">
        <f t="shared" si="11"/>
        <v>1683461271404.1611</v>
      </c>
    </row>
    <row r="30" spans="1:9" x14ac:dyDescent="0.35">
      <c r="A30" s="36">
        <v>2043</v>
      </c>
      <c r="B30" s="44">
        <f t="shared" si="11"/>
        <v>0</v>
      </c>
      <c r="C30" s="44">
        <f t="shared" si="11"/>
        <v>0</v>
      </c>
      <c r="D30" s="44">
        <f t="shared" si="11"/>
        <v>0</v>
      </c>
      <c r="E30" s="41">
        <f t="shared" si="11"/>
        <v>9819233223743.709</v>
      </c>
      <c r="F30" s="44">
        <f t="shared" si="11"/>
        <v>0</v>
      </c>
      <c r="G30" s="44">
        <f t="shared" si="11"/>
        <v>0</v>
      </c>
      <c r="H30" s="44">
        <f t="shared" si="11"/>
        <v>0</v>
      </c>
      <c r="I30" s="41">
        <f t="shared" si="11"/>
        <v>1726364761954.679</v>
      </c>
    </row>
    <row r="31" spans="1:9" x14ac:dyDescent="0.35">
      <c r="A31" s="36">
        <v>2044</v>
      </c>
      <c r="B31" s="44">
        <f t="shared" si="11"/>
        <v>0</v>
      </c>
      <c r="C31" s="44">
        <f t="shared" si="11"/>
        <v>0</v>
      </c>
      <c r="D31" s="44">
        <f t="shared" si="11"/>
        <v>0</v>
      </c>
      <c r="E31" s="41">
        <f t="shared" si="11"/>
        <v>10114359338006.693</v>
      </c>
      <c r="F31" s="44">
        <f t="shared" si="11"/>
        <v>0</v>
      </c>
      <c r="G31" s="44">
        <f t="shared" si="11"/>
        <v>0</v>
      </c>
      <c r="H31" s="44">
        <f t="shared" si="11"/>
        <v>0</v>
      </c>
      <c r="I31" s="41">
        <f t="shared" si="11"/>
        <v>1769268252505.1965</v>
      </c>
    </row>
    <row r="32" spans="1:9" x14ac:dyDescent="0.35">
      <c r="A32" s="36">
        <v>2045</v>
      </c>
      <c r="B32" s="43">
        <v>0</v>
      </c>
      <c r="C32" s="43">
        <v>0</v>
      </c>
      <c r="D32" s="43">
        <v>0</v>
      </c>
      <c r="E32" s="40">
        <f>Data!I$36*10^12</f>
        <v>10409485452269.678</v>
      </c>
      <c r="F32" s="43">
        <v>0</v>
      </c>
      <c r="G32" s="43">
        <v>0</v>
      </c>
      <c r="H32" s="43">
        <v>0</v>
      </c>
      <c r="I32" s="40">
        <f>Data!I$69*10^12</f>
        <v>1812171743055.7141</v>
      </c>
    </row>
    <row r="33" spans="1:9" x14ac:dyDescent="0.35">
      <c r="A33" s="36">
        <v>2046</v>
      </c>
      <c r="B33" s="44">
        <f>(B$37-B$32)/5*($A33-$A$32)+B$32</f>
        <v>0</v>
      </c>
      <c r="C33" s="44">
        <f t="shared" ref="C33:I33" si="12">(C$37-C$32)/5*($A33-$A$32)+C$32</f>
        <v>0</v>
      </c>
      <c r="D33" s="44">
        <f t="shared" si="12"/>
        <v>0</v>
      </c>
      <c r="E33" s="41">
        <f t="shared" si="12"/>
        <v>10704611566532.662</v>
      </c>
      <c r="F33" s="44">
        <f t="shared" si="12"/>
        <v>0</v>
      </c>
      <c r="G33" s="44">
        <f t="shared" si="12"/>
        <v>0</v>
      </c>
      <c r="H33" s="44">
        <f t="shared" si="12"/>
        <v>0</v>
      </c>
      <c r="I33" s="41">
        <f t="shared" si="12"/>
        <v>1855075233606.229</v>
      </c>
    </row>
    <row r="34" spans="1:9" x14ac:dyDescent="0.35">
      <c r="A34" s="36">
        <v>2047</v>
      </c>
      <c r="B34" s="44">
        <f t="shared" ref="B34:I36" si="13">(B$37-B$32)/5*($A34-$A$32)+B$32</f>
        <v>0</v>
      </c>
      <c r="C34" s="44">
        <f t="shared" si="13"/>
        <v>0</v>
      </c>
      <c r="D34" s="44">
        <f t="shared" si="13"/>
        <v>0</v>
      </c>
      <c r="E34" s="41">
        <f t="shared" si="13"/>
        <v>10999737680795.646</v>
      </c>
      <c r="F34" s="44">
        <f t="shared" si="13"/>
        <v>0</v>
      </c>
      <c r="G34" s="44">
        <f t="shared" si="13"/>
        <v>0</v>
      </c>
      <c r="H34" s="44">
        <f t="shared" si="13"/>
        <v>0</v>
      </c>
      <c r="I34" s="41">
        <f t="shared" si="13"/>
        <v>1897978724156.7437</v>
      </c>
    </row>
    <row r="35" spans="1:9" x14ac:dyDescent="0.35">
      <c r="A35" s="36">
        <v>2048</v>
      </c>
      <c r="B35" s="44">
        <f t="shared" si="13"/>
        <v>0</v>
      </c>
      <c r="C35" s="44">
        <f t="shared" si="13"/>
        <v>0</v>
      </c>
      <c r="D35" s="44">
        <f t="shared" si="13"/>
        <v>0</v>
      </c>
      <c r="E35" s="41">
        <f t="shared" si="13"/>
        <v>11294863795058.633</v>
      </c>
      <c r="F35" s="44">
        <f t="shared" si="13"/>
        <v>0</v>
      </c>
      <c r="G35" s="44">
        <f t="shared" si="13"/>
        <v>0</v>
      </c>
      <c r="H35" s="44">
        <f t="shared" si="13"/>
        <v>0</v>
      </c>
      <c r="I35" s="41">
        <f t="shared" si="13"/>
        <v>1940882214707.2585</v>
      </c>
    </row>
    <row r="36" spans="1:9" x14ac:dyDescent="0.35">
      <c r="A36" s="36">
        <v>2049</v>
      </c>
      <c r="B36" s="44">
        <f t="shared" si="13"/>
        <v>0</v>
      </c>
      <c r="C36" s="44">
        <f t="shared" si="13"/>
        <v>0</v>
      </c>
      <c r="D36" s="44">
        <f t="shared" si="13"/>
        <v>0</v>
      </c>
      <c r="E36" s="41">
        <f t="shared" si="13"/>
        <v>11589989909321.617</v>
      </c>
      <c r="F36" s="44">
        <f t="shared" si="13"/>
        <v>0</v>
      </c>
      <c r="G36" s="44">
        <f t="shared" si="13"/>
        <v>0</v>
      </c>
      <c r="H36" s="44">
        <f t="shared" si="13"/>
        <v>0</v>
      </c>
      <c r="I36" s="41">
        <f t="shared" si="13"/>
        <v>1983785705257.7732</v>
      </c>
    </row>
    <row r="37" spans="1:9" x14ac:dyDescent="0.35">
      <c r="A37" s="36">
        <v>2050</v>
      </c>
      <c r="B37" s="43">
        <v>0</v>
      </c>
      <c r="C37" s="43">
        <v>0</v>
      </c>
      <c r="D37" s="43">
        <v>0</v>
      </c>
      <c r="E37" s="40">
        <f>Data!J$36*10^12</f>
        <v>11885116023584.602</v>
      </c>
      <c r="F37" s="43">
        <v>0</v>
      </c>
      <c r="G37" s="43">
        <v>0</v>
      </c>
      <c r="H37" s="43">
        <v>0</v>
      </c>
      <c r="I37" s="40">
        <f>Data!J$69*10^12</f>
        <v>2026689195808.2881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Data</vt:lpstr>
      <vt:lpstr>2010 CO2 Process Emissions</vt:lpstr>
      <vt:lpstr>Population</vt:lpstr>
      <vt:lpstr>BPEiC-CO2</vt:lpstr>
      <vt:lpstr>BPEiC-CH4</vt:lpstr>
      <vt:lpstr>BPEiC-N2O</vt:lpstr>
      <vt:lpstr>BPEiC-F-gases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Emily Grubert</dc:creator>
  <cp:lastModifiedBy>Robbie</cp:lastModifiedBy>
  <dcterms:created xsi:type="dcterms:W3CDTF">2014-02-10T04:46:48Z</dcterms:created>
  <dcterms:modified xsi:type="dcterms:W3CDTF">2017-01-24T08:18:16Z</dcterms:modified>
</cp:coreProperties>
</file>