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Starter Package\"/>
    </mc:Choice>
  </mc:AlternateContent>
  <xr:revisionPtr revIDLastSave="0" documentId="13_ncr:1_{995DD731-E513-4D25-B309-72A5AEEC8EAB}" xr6:coauthVersionLast="47" xr6:coauthVersionMax="47" xr10:uidLastSave="{00000000-0000-0000-0000-000000000000}"/>
  <bookViews>
    <workbookView xWindow="-120" yWindow="-120" windowWidth="29040" windowHeight="17640" firstSheet="3" activeTab="5"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956" i="23" l="1"/>
  <c r="U946" i="23" l="1"/>
  <c r="U677" i="23"/>
  <c r="AN6" i="3"/>
  <c r="U3" i="23"/>
  <c r="C1" i="2"/>
  <c r="A6" i="3" s="1"/>
  <c r="B6" i="3" s="1"/>
  <c r="T350" i="23"/>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<sst xmlns="http://schemas.openxmlformats.org/spreadsheetml/2006/main" count="32060" uniqueCount="2370">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</sst>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405">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5546875" defaultRowHeight="15" x14ac:dyDescent="0.25"/>
  <cols>
    <col min="1" max="1" width="28.7109375" style="114" customWidth="1"/>
    <col min="2" max="2" width="24.28515625" style="114" customWidth="1"/>
    <col min="3" max="3" width="13.42578125" style="114" customWidth="1"/>
    <col min="4" max="6" width="8.85546875" style="114" customWidth="1"/>
    <col min="7" max="7" width="13.28515625" style="114" customWidth="1"/>
    <col min="8" max="16384" width="8.85546875" style="114"/>
  </cols>
  <sheetData>
    <row r="1" spans="1:8" x14ac:dyDescent="0.25">
      <c r="A1" s="29" t="s">
        <v>0</v>
      </c>
      <c r="B1" s="98" t="s">
        <v>49</v>
      </c>
      <c r="C1" s="168">
        <v>44307</v>
      </c>
      <c r="G1" s="98" t="s">
        <v>2</v>
      </c>
      <c r="H1" s="98" t="s">
        <v>3</v>
      </c>
    </row>
    <row r="2" spans="1:8" x14ac:dyDescent="0.25">
      <c r="G2" s="98" t="s">
        <v>4</v>
      </c>
      <c r="H2" s="98" t="s">
        <v>5</v>
      </c>
    </row>
    <row r="3" spans="1:8" x14ac:dyDescent="0.25">
      <c r="A3" t="s">
        <v>6</v>
      </c>
      <c r="G3" s="98" t="s">
        <v>7</v>
      </c>
      <c r="H3" s="98" t="s">
        <v>8</v>
      </c>
    </row>
    <row r="4" spans="1:8" x14ac:dyDescent="0.25">
      <c r="A4" t="s">
        <v>9</v>
      </c>
      <c r="G4" s="98" t="s">
        <v>10</v>
      </c>
      <c r="H4" s="98" t="s">
        <v>11</v>
      </c>
    </row>
    <row r="5" spans="1:8" x14ac:dyDescent="0.25">
      <c r="A5" t="s">
        <v>12</v>
      </c>
      <c r="G5" s="98" t="s">
        <v>13</v>
      </c>
      <c r="H5" s="98" t="s">
        <v>14</v>
      </c>
    </row>
    <row r="6" spans="1:8" x14ac:dyDescent="0.25">
      <c r="A6" t="s">
        <v>15</v>
      </c>
      <c r="G6" s="98" t="s">
        <v>16</v>
      </c>
      <c r="H6" s="98" t="s">
        <v>17</v>
      </c>
    </row>
    <row r="7" spans="1:8" x14ac:dyDescent="0.25">
      <c r="G7" s="98" t="s">
        <v>18</v>
      </c>
      <c r="H7" s="98" t="s">
        <v>19</v>
      </c>
    </row>
    <row r="8" spans="1:8" x14ac:dyDescent="0.25">
      <c r="A8" t="s">
        <v>20</v>
      </c>
      <c r="G8" s="98" t="s">
        <v>21</v>
      </c>
      <c r="H8" s="98" t="s">
        <v>22</v>
      </c>
    </row>
    <row r="9" spans="1:8" x14ac:dyDescent="0.25">
      <c r="A9" t="s">
        <v>23</v>
      </c>
      <c r="G9" s="98" t="s">
        <v>24</v>
      </c>
      <c r="H9" s="98" t="s">
        <v>25</v>
      </c>
    </row>
    <row r="10" spans="1:8" x14ac:dyDescent="0.25">
      <c r="A10" s="21" t="s">
        <v>26</v>
      </c>
      <c r="G10" s="98" t="s">
        <v>27</v>
      </c>
      <c r="H10" s="98" t="s">
        <v>28</v>
      </c>
    </row>
    <row r="11" spans="1:8" x14ac:dyDescent="0.25">
      <c r="A11" s="21"/>
      <c r="G11" s="98" t="s">
        <v>29</v>
      </c>
      <c r="H11" s="98" t="s">
        <v>30</v>
      </c>
    </row>
    <row r="12" spans="1:8" x14ac:dyDescent="0.25">
      <c r="A12" t="s">
        <v>31</v>
      </c>
      <c r="G12" s="98" t="s">
        <v>32</v>
      </c>
      <c r="H12" s="98" t="s">
        <v>33</v>
      </c>
    </row>
    <row r="13" spans="1:8" x14ac:dyDescent="0.25">
      <c r="A13" t="s">
        <v>34</v>
      </c>
      <c r="G13" s="98" t="s">
        <v>35</v>
      </c>
      <c r="H13" s="98" t="s">
        <v>36</v>
      </c>
    </row>
    <row r="14" spans="1:8" x14ac:dyDescent="0.25">
      <c r="A14" t="s">
        <v>37</v>
      </c>
      <c r="G14" s="98" t="s">
        <v>38</v>
      </c>
      <c r="H14" s="98" t="s">
        <v>39</v>
      </c>
    </row>
    <row r="15" spans="1:8" x14ac:dyDescent="0.25">
      <c r="G15" s="98" t="s">
        <v>40</v>
      </c>
      <c r="H15" s="98" t="s">
        <v>41</v>
      </c>
    </row>
    <row r="16" spans="1:8" x14ac:dyDescent="0.25">
      <c r="A16" s="22" t="s">
        <v>42</v>
      </c>
      <c r="B16" s="64"/>
      <c r="G16" s="98" t="s">
        <v>43</v>
      </c>
      <c r="H16" s="98" t="s">
        <v>44</v>
      </c>
    </row>
    <row r="17" spans="1:8" x14ac:dyDescent="0.25">
      <c r="A17" t="s">
        <v>45</v>
      </c>
      <c r="B17" s="43">
        <f>MAX(PolicyLevers!H:H)</f>
        <v>1511</v>
      </c>
      <c r="G17" s="98" t="s">
        <v>46</v>
      </c>
      <c r="H17" s="98"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 customHeight="1" x14ac:dyDescent="0.2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25">
      <c r="G20" s="98" t="s">
        <v>54</v>
      </c>
      <c r="H20" s="98" t="s">
        <v>55</v>
      </c>
    </row>
    <row r="21" spans="1:8" x14ac:dyDescent="0.25">
      <c r="A21" s="22" t="s">
        <v>56</v>
      </c>
      <c r="B21" s="64"/>
      <c r="G21" s="98" t="s">
        <v>57</v>
      </c>
      <c r="H21" s="98" t="s">
        <v>58</v>
      </c>
    </row>
    <row r="22" spans="1:8" x14ac:dyDescent="0.25">
      <c r="A22" t="s">
        <v>59</v>
      </c>
      <c r="G22" s="98" t="s">
        <v>60</v>
      </c>
      <c r="H22" s="98" t="s">
        <v>61</v>
      </c>
    </row>
    <row r="23" spans="1:8" x14ac:dyDescent="0.25">
      <c r="A23" t="s">
        <v>62</v>
      </c>
      <c r="G23" s="98" t="s">
        <v>63</v>
      </c>
      <c r="H23" s="98" t="s">
        <v>64</v>
      </c>
    </row>
    <row r="24" spans="1:8" x14ac:dyDescent="0.25">
      <c r="A24" t="s">
        <v>65</v>
      </c>
      <c r="G24" s="98" t="s">
        <v>66</v>
      </c>
      <c r="H24" s="98" t="s">
        <v>67</v>
      </c>
    </row>
    <row r="25" spans="1:8" x14ac:dyDescent="0.25">
      <c r="A25" t="s">
        <v>68</v>
      </c>
      <c r="G25" s="98" t="s">
        <v>69</v>
      </c>
      <c r="H25" s="98" t="s">
        <v>70</v>
      </c>
    </row>
    <row r="26" spans="1:8" x14ac:dyDescent="0.25">
      <c r="A26" t="s">
        <v>71</v>
      </c>
      <c r="G26" s="98" t="s">
        <v>72</v>
      </c>
      <c r="H26" s="98" t="s">
        <v>73</v>
      </c>
    </row>
    <row r="27" spans="1:8" x14ac:dyDescent="0.25">
      <c r="G27" s="98" t="s">
        <v>74</v>
      </c>
      <c r="H27" s="98" t="s">
        <v>75</v>
      </c>
    </row>
    <row r="28" spans="1:8" x14ac:dyDescent="0.25">
      <c r="A28" t="s">
        <v>76</v>
      </c>
      <c r="G28" s="98" t="s">
        <v>77</v>
      </c>
      <c r="H28" s="98" t="s">
        <v>78</v>
      </c>
    </row>
    <row r="29" spans="1:8" x14ac:dyDescent="0.25">
      <c r="A29" t="s">
        <v>79</v>
      </c>
      <c r="G29" s="98" t="s">
        <v>80</v>
      </c>
      <c r="H29" s="98" t="s">
        <v>81</v>
      </c>
    </row>
    <row r="30" spans="1:8" x14ac:dyDescent="0.25">
      <c r="A30" t="s">
        <v>82</v>
      </c>
      <c r="G30" s="98" t="s">
        <v>83</v>
      </c>
      <c r="H30" s="98" t="s">
        <v>84</v>
      </c>
    </row>
    <row r="31" spans="1:8" x14ac:dyDescent="0.25">
      <c r="G31" s="98" t="s">
        <v>85</v>
      </c>
      <c r="H31" s="98" t="s">
        <v>86</v>
      </c>
    </row>
    <row r="32" spans="1:8" x14ac:dyDescent="0.25">
      <c r="A32" t="s">
        <v>87</v>
      </c>
      <c r="G32" s="98" t="s">
        <v>88</v>
      </c>
      <c r="H32" s="98" t="s">
        <v>89</v>
      </c>
    </row>
    <row r="33" spans="1:8" x14ac:dyDescent="0.25">
      <c r="A33" t="s">
        <v>90</v>
      </c>
      <c r="G33" s="98" t="s">
        <v>91</v>
      </c>
      <c r="H33" s="98" t="s">
        <v>92</v>
      </c>
    </row>
    <row r="34" spans="1:8" x14ac:dyDescent="0.25">
      <c r="A34" t="s">
        <v>93</v>
      </c>
      <c r="G34" s="98" t="s">
        <v>94</v>
      </c>
      <c r="H34" s="98" t="s">
        <v>95</v>
      </c>
    </row>
    <row r="35" spans="1:8" x14ac:dyDescent="0.25">
      <c r="G35" s="98" t="s">
        <v>96</v>
      </c>
      <c r="H35" s="98" t="s">
        <v>97</v>
      </c>
    </row>
    <row r="36" spans="1:8" x14ac:dyDescent="0.25">
      <c r="A36" t="s">
        <v>98</v>
      </c>
      <c r="G36" s="98" t="s">
        <v>99</v>
      </c>
      <c r="H36" s="98" t="s">
        <v>100</v>
      </c>
    </row>
    <row r="37" spans="1:8" x14ac:dyDescent="0.25">
      <c r="A37" t="s">
        <v>101</v>
      </c>
      <c r="G37" s="98" t="s">
        <v>102</v>
      </c>
      <c r="H37" s="98" t="s">
        <v>103</v>
      </c>
    </row>
    <row r="38" spans="1:8" x14ac:dyDescent="0.25">
      <c r="A38" t="s">
        <v>104</v>
      </c>
      <c r="G38" s="98" t="s">
        <v>105</v>
      </c>
      <c r="H38" s="98" t="s">
        <v>106</v>
      </c>
    </row>
    <row r="39" spans="1:8" x14ac:dyDescent="0.25">
      <c r="G39" s="98" t="s">
        <v>107</v>
      </c>
      <c r="H39" s="98" t="s">
        <v>108</v>
      </c>
    </row>
    <row r="40" spans="1:8" x14ac:dyDescent="0.25">
      <c r="A40" s="22" t="s">
        <v>109</v>
      </c>
      <c r="B40" s="64"/>
      <c r="G40" s="98" t="s">
        <v>110</v>
      </c>
      <c r="H40" s="98" t="s">
        <v>111</v>
      </c>
    </row>
    <row r="41" spans="1:8" x14ac:dyDescent="0.25">
      <c r="A41" t="s">
        <v>112</v>
      </c>
      <c r="G41" s="98" t="s">
        <v>113</v>
      </c>
      <c r="H41" s="98" t="s">
        <v>114</v>
      </c>
    </row>
    <row r="42" spans="1:8" x14ac:dyDescent="0.25">
      <c r="A42" t="s">
        <v>115</v>
      </c>
      <c r="G42" s="98" t="s">
        <v>116</v>
      </c>
      <c r="H42" s="98" t="s">
        <v>117</v>
      </c>
    </row>
    <row r="43" spans="1:8" x14ac:dyDescent="0.25">
      <c r="G43" s="98" t="s">
        <v>118</v>
      </c>
      <c r="H43" s="98" t="s">
        <v>119</v>
      </c>
    </row>
    <row r="44" spans="1:8" x14ac:dyDescent="0.25">
      <c r="A44" t="s">
        <v>120</v>
      </c>
      <c r="G44" s="98" t="s">
        <v>121</v>
      </c>
      <c r="H44" s="98" t="s">
        <v>122</v>
      </c>
    </row>
    <row r="45" spans="1:8" x14ac:dyDescent="0.25">
      <c r="A45" t="s">
        <v>123</v>
      </c>
      <c r="G45" s="98" t="s">
        <v>124</v>
      </c>
      <c r="H45" s="98" t="s">
        <v>125</v>
      </c>
    </row>
    <row r="46" spans="1:8" x14ac:dyDescent="0.25">
      <c r="A46" t="s">
        <v>126</v>
      </c>
      <c r="G46" s="98" t="s">
        <v>127</v>
      </c>
      <c r="H46" s="98" t="s">
        <v>128</v>
      </c>
    </row>
    <row r="47" spans="1:8" x14ac:dyDescent="0.25">
      <c r="A47" t="s">
        <v>129</v>
      </c>
      <c r="G47" s="98" t="s">
        <v>130</v>
      </c>
      <c r="H47" s="98" t="s">
        <v>131</v>
      </c>
    </row>
    <row r="48" spans="1:8" x14ac:dyDescent="0.25">
      <c r="G48" s="98" t="s">
        <v>132</v>
      </c>
      <c r="H48" s="98" t="s">
        <v>133</v>
      </c>
    </row>
    <row r="49" spans="1:8" x14ac:dyDescent="0.25">
      <c r="G49" s="98" t="s">
        <v>1</v>
      </c>
      <c r="H49" s="98" t="s">
        <v>134</v>
      </c>
    </row>
    <row r="50" spans="1:8" x14ac:dyDescent="0.25">
      <c r="A50" s="29" t="s">
        <v>135</v>
      </c>
      <c r="G50" s="98" t="s">
        <v>136</v>
      </c>
      <c r="H50" s="98" t="s">
        <v>137</v>
      </c>
    </row>
    <row r="51" spans="1:8" x14ac:dyDescent="0.25">
      <c r="A51" t="s">
        <v>138</v>
      </c>
    </row>
    <row r="52" spans="1:8" x14ac:dyDescent="0.25">
      <c r="A52" t="s">
        <v>139</v>
      </c>
    </row>
    <row r="54" spans="1:8" x14ac:dyDescent="0.25">
      <c r="A54" t="s">
        <v>140</v>
      </c>
      <c r="B54" s="29" t="s">
        <v>141</v>
      </c>
    </row>
    <row r="55" spans="1:8" ht="15.95" customHeight="1" x14ac:dyDescent="0.25">
      <c r="A55" s="106" t="s">
        <v>142</v>
      </c>
      <c r="B55" s="114" t="s">
        <v>2036</v>
      </c>
    </row>
    <row r="56" spans="1:8" x14ac:dyDescent="0.25">
      <c r="A56" s="108" t="s">
        <v>143</v>
      </c>
    </row>
    <row r="57" spans="1:8" ht="15.95" customHeight="1" x14ac:dyDescent="0.25">
      <c r="A57" s="107" t="s">
        <v>144</v>
      </c>
    </row>
    <row r="58" spans="1:8" ht="15.95" customHeight="1" x14ac:dyDescent="0.25">
      <c r="A58" s="107" t="s">
        <v>145</v>
      </c>
    </row>
    <row r="59" spans="1:8" ht="15.95" customHeight="1" x14ac:dyDescent="0.25">
      <c r="A59" s="107" t="s">
        <v>146</v>
      </c>
    </row>
    <row r="60" spans="1:8" x14ac:dyDescent="0.25">
      <c r="A60" s="108" t="s">
        <v>147</v>
      </c>
    </row>
    <row r="61" spans="1:8" ht="15.95" customHeight="1" x14ac:dyDescent="0.25">
      <c r="A61" s="113" t="s">
        <v>148</v>
      </c>
    </row>
    <row r="62" spans="1:8" ht="15.95" customHeight="1" x14ac:dyDescent="0.25">
      <c r="A62" s="113" t="s">
        <v>149</v>
      </c>
    </row>
    <row r="64" spans="1:8" ht="32.1" customHeight="1" x14ac:dyDescent="0.25">
      <c r="A64" s="103" t="s">
        <v>150</v>
      </c>
      <c r="B64" t="s">
        <v>2039</v>
      </c>
    </row>
    <row r="65" spans="1:1" x14ac:dyDescent="0.25">
      <c r="A65" t="s">
        <v>143</v>
      </c>
    </row>
    <row r="66" spans="1:1" ht="15.95" customHeight="1" x14ac:dyDescent="0.25">
      <c r="A66" s="113" t="s">
        <v>148</v>
      </c>
    </row>
    <row r="67" spans="1:1" ht="15.95" customHeight="1" x14ac:dyDescent="0.2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2069</v>
      </c>
    </row>
    <row r="2" spans="1:10" x14ac:dyDescent="0.25">
      <c r="A2" s="29" t="s">
        <v>2065</v>
      </c>
    </row>
    <row r="3" spans="1:10" ht="15.75" x14ac:dyDescent="0.25">
      <c r="A3" s="245" t="s">
        <v>1897</v>
      </c>
      <c r="B3" s="245" t="s">
        <v>1898</v>
      </c>
      <c r="C3" s="245" t="s">
        <v>1899</v>
      </c>
      <c r="D3" s="245" t="s">
        <v>1900</v>
      </c>
      <c r="E3" s="245" t="s">
        <v>1901</v>
      </c>
      <c r="F3" s="245" t="s">
        <v>1902</v>
      </c>
      <c r="G3" s="245" t="s">
        <v>1903</v>
      </c>
      <c r="H3" s="245" t="s">
        <v>1904</v>
      </c>
      <c r="I3" s="245" t="s">
        <v>1905</v>
      </c>
      <c r="J3" s="245" t="s">
        <v>1906</v>
      </c>
    </row>
    <row r="4" spans="1:10" ht="15.75" x14ac:dyDescent="0.25">
      <c r="A4" s="245">
        <v>2020</v>
      </c>
      <c r="B4" s="245">
        <v>0</v>
      </c>
      <c r="C4" s="245">
        <v>1.59965</v>
      </c>
      <c r="D4" s="245">
        <v>7.6132600000000004</v>
      </c>
      <c r="E4" s="245">
        <v>3.6472799999999999</v>
      </c>
      <c r="F4" s="245">
        <v>14.0167</v>
      </c>
      <c r="G4" s="245">
        <v>12.6975</v>
      </c>
      <c r="H4" s="245">
        <v>26.9559</v>
      </c>
      <c r="I4" s="245">
        <v>0</v>
      </c>
      <c r="J4" s="245">
        <v>-6.4383600000000003</v>
      </c>
    </row>
    <row r="5" spans="1:10" x14ac:dyDescent="0.25">
      <c r="A5" s="29"/>
    </row>
    <row r="7" spans="1:10" ht="30" x14ac:dyDescent="0.25">
      <c r="A7" s="170" t="s">
        <v>2067</v>
      </c>
      <c r="B7" s="6" t="s">
        <v>2068</v>
      </c>
    </row>
    <row r="8" spans="1:10" x14ac:dyDescent="0.25">
      <c r="A8" s="172">
        <v>0.45</v>
      </c>
    </row>
    <row r="9" spans="1:10" x14ac:dyDescent="0.25">
      <c r="A9" s="73" t="s">
        <v>1897</v>
      </c>
      <c r="B9" s="169"/>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Louisiana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v>2005</v>
      </c>
      <c r="C2" s="71" t="s">
        <v>1874</v>
      </c>
      <c r="D2" s="71" t="s">
        <v>1875</v>
      </c>
      <c r="E2" s="71" t="s">
        <v>1876</v>
      </c>
      <c r="F2" s="71" t="s">
        <v>1877</v>
      </c>
      <c r="G2" s="71" t="s">
        <v>1878</v>
      </c>
      <c r="H2" s="72" t="s">
        <v>2066</v>
      </c>
      <c r="I2" s="71" t="s">
        <v>1879</v>
      </c>
      <c r="J2" s="71" t="s">
        <v>1880</v>
      </c>
      <c r="K2" s="69" t="s">
        <v>1881</v>
      </c>
      <c r="L2" s="69"/>
      <c r="M2" s="69" t="s">
        <v>1882</v>
      </c>
      <c r="N2" s="69"/>
      <c r="O2" s="69"/>
      <c r="P2" s="69"/>
      <c r="Q2" s="69"/>
      <c r="R2" s="69"/>
      <c r="S2" s="69"/>
      <c r="T2" s="69"/>
      <c r="U2" s="69"/>
      <c r="V2" s="69"/>
      <c r="W2" s="69"/>
      <c r="X2" s="69"/>
      <c r="Y2" s="69"/>
      <c r="Z2" s="69"/>
    </row>
    <row r="3" spans="1:26" x14ac:dyDescent="0.2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x14ac:dyDescent="0.2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x14ac:dyDescent="0.2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x14ac:dyDescent="0.2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x14ac:dyDescent="0.25">
      <c r="A7" s="73" t="s">
        <v>774</v>
      </c>
      <c r="B7" s="116">
        <f>'State 2005 Data'!J9</f>
        <v>7.4822620999226386</v>
      </c>
      <c r="C7" s="118">
        <f>D28</f>
        <v>7.6132600000000004</v>
      </c>
      <c r="D7" s="75">
        <v>0.06</v>
      </c>
      <c r="E7" s="75">
        <v>0.02</v>
      </c>
      <c r="F7" s="117">
        <f t="shared" si="0"/>
        <v>7.1564643999999999</v>
      </c>
      <c r="G7" s="117">
        <f t="shared" si="0"/>
        <v>7.4609947999999999</v>
      </c>
      <c r="H7" s="69"/>
      <c r="I7" s="76">
        <f t="shared" si="1"/>
        <v>4.3542674069918963E-2</v>
      </c>
      <c r="J7" s="76">
        <f t="shared" si="3"/>
        <v>2.8423623282133326E-3</v>
      </c>
      <c r="K7" s="69" t="str">
        <f t="shared" si="2"/>
        <v>In a scenario limiting global warming to 1.5 °C, Louisiana would need to cut its agriculture emissions by 0 to 4 percent of 2005 levels.</v>
      </c>
      <c r="L7" s="69"/>
      <c r="M7" s="69"/>
      <c r="N7" s="69"/>
      <c r="O7" s="69"/>
      <c r="P7" s="69"/>
      <c r="Q7" s="69"/>
      <c r="R7" s="69"/>
      <c r="S7" s="69"/>
      <c r="T7" s="69"/>
      <c r="U7" s="69"/>
      <c r="V7" s="69"/>
      <c r="W7" s="69"/>
      <c r="X7" s="69"/>
      <c r="Y7" s="69"/>
      <c r="Z7" s="69"/>
    </row>
    <row r="8" spans="1:26" x14ac:dyDescent="0.2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Louisiana would need to cut its land use * emissions by 0 to 0 percent of 2005 levels.</v>
      </c>
      <c r="L8" s="69"/>
      <c r="M8" s="69"/>
      <c r="N8" s="69"/>
      <c r="O8" s="69"/>
      <c r="P8" s="69"/>
      <c r="Q8" s="69"/>
      <c r="R8" s="69"/>
      <c r="S8" s="69"/>
      <c r="T8" s="69"/>
      <c r="U8" s="69"/>
      <c r="V8" s="69"/>
      <c r="W8" s="69"/>
      <c r="X8" s="69"/>
      <c r="Y8" s="69"/>
      <c r="Z8" s="69"/>
    </row>
    <row r="9" spans="1:26" x14ac:dyDescent="0.25">
      <c r="A9" s="73" t="s">
        <v>1861</v>
      </c>
      <c r="B9" s="116">
        <f>'State 2005 Data'!J11</f>
        <v>3.8008074147584492</v>
      </c>
      <c r="C9" s="118">
        <f>C28</f>
        <v>1.59965</v>
      </c>
      <c r="D9" s="75">
        <v>0.06</v>
      </c>
      <c r="E9" s="75">
        <v>0.02</v>
      </c>
      <c r="F9" s="117">
        <f t="shared" si="0"/>
        <v>1.503671</v>
      </c>
      <c r="G9" s="117">
        <f t="shared" si="0"/>
        <v>1.5676570000000001</v>
      </c>
      <c r="H9" s="69"/>
      <c r="I9" s="76">
        <f t="shared" si="1"/>
        <v>0.60438116539099573</v>
      </c>
      <c r="J9" s="76">
        <f t="shared" si="3"/>
        <v>0.58754632136508067</v>
      </c>
      <c r="K9" s="69" t="str">
        <f t="shared" si="2"/>
        <v>In a scenario limiting global warming to 1.5 °C, Louisiana would need to cut its waste emissions by 59 to 60 percent of 2005 levels.</v>
      </c>
      <c r="L9" s="69"/>
      <c r="M9" s="69"/>
      <c r="N9" s="69"/>
      <c r="O9" s="69"/>
      <c r="P9" s="69"/>
      <c r="Q9" s="69"/>
      <c r="R9" s="69"/>
      <c r="S9" s="69"/>
      <c r="T9" s="69"/>
      <c r="U9" s="69"/>
      <c r="V9" s="69"/>
      <c r="W9" s="69"/>
      <c r="X9" s="69"/>
      <c r="Y9" s="69"/>
      <c r="Z9" s="69"/>
    </row>
    <row r="10" spans="1:26" x14ac:dyDescent="0.25">
      <c r="A10" s="73" t="s">
        <v>1864</v>
      </c>
      <c r="B10" s="119">
        <f>SUM(B3:B9)</f>
        <v>4.844709514681087</v>
      </c>
      <c r="C10" s="119">
        <f>SUM(C3:C9)</f>
        <v>60.091929999999991</v>
      </c>
      <c r="D10" s="76">
        <f>1-F10/$C10</f>
        <v>0.52651809652311032</v>
      </c>
      <c r="E10" s="76">
        <f>1-G10/$C10</f>
        <v>0.37781239843686165</v>
      </c>
      <c r="F10" s="117">
        <f>SUM(F3:F9)</f>
        <v>28.452441400000005</v>
      </c>
      <c r="G10" s="117">
        <f>SUM(G3:G9)</f>
        <v>37.388453799999994</v>
      </c>
      <c r="H10" s="171">
        <f>IFERROR(B10*(1-'Unique State Inputs'!A$8),"")</f>
        <v>2.6645902330745979</v>
      </c>
      <c r="I10" s="76">
        <f t="shared" si="1"/>
        <v>-4.8728890377802037</v>
      </c>
      <c r="J10" s="76">
        <f t="shared" si="3"/>
        <v>-6.7173778297131124</v>
      </c>
      <c r="K10" s="69" t="str">
        <f t="shared" si="2"/>
        <v>In a scenario limiting global warming to 1.5 °C, Louisiana would need to cut its total (including land use) emissions by -672 to -487 percent of 2005 levels.</v>
      </c>
      <c r="L10" s="69"/>
      <c r="M10" s="69"/>
      <c r="N10" s="69"/>
      <c r="O10" s="69"/>
      <c r="P10" s="69"/>
      <c r="Q10" s="69"/>
      <c r="R10" s="69"/>
      <c r="S10" s="69"/>
      <c r="T10" s="69"/>
      <c r="U10" s="69"/>
      <c r="V10" s="69"/>
      <c r="W10" s="69"/>
      <c r="X10" s="69"/>
      <c r="Y10" s="69"/>
      <c r="Z10" s="69"/>
    </row>
    <row r="11" spans="1:26" x14ac:dyDescent="0.25">
      <c r="A11" s="73" t="s">
        <v>1866</v>
      </c>
      <c r="B11" s="119">
        <f>SUM(B3:B9)-B8</f>
        <v>11.283069514681088</v>
      </c>
      <c r="C11" s="119">
        <f>SUM(C3:C9)-C8</f>
        <v>66.530289999999994</v>
      </c>
      <c r="D11" s="76">
        <f>1-F11/$C11</f>
        <v>0.47556516888773503</v>
      </c>
      <c r="E11" s="76">
        <f>1-G11/$C11</f>
        <v>0.34125022151564344</v>
      </c>
      <c r="F11" s="117">
        <f>F10-F8</f>
        <v>34.890801400000008</v>
      </c>
      <c r="G11" s="117">
        <f>G10-G8</f>
        <v>43.826813799999996</v>
      </c>
      <c r="H11" s="171">
        <f>IFERROR(B11*(1-'Unique State Inputs'!A$8),"")</f>
        <v>6.205688233074599</v>
      </c>
      <c r="I11" s="76">
        <f t="shared" si="1"/>
        <v>-2.0923146715174861</v>
      </c>
      <c r="J11" s="76">
        <f t="shared" si="3"/>
        <v>-2.8842988375613801</v>
      </c>
      <c r="K11" s="69" t="str">
        <f t="shared" si="2"/>
        <v>In a scenario limiting global warming to 1.5 °C, Louisiana would need to cut its total (excluding land use) emissions by -288 to -209 percent of 2005 levels.</v>
      </c>
      <c r="L11" s="69"/>
      <c r="M11" s="69"/>
      <c r="N11" s="69"/>
      <c r="O11" s="69"/>
      <c r="P11" s="69"/>
      <c r="Q11" s="69"/>
      <c r="R11" s="69"/>
      <c r="S11" s="69"/>
      <c r="T11" s="69"/>
      <c r="U11" s="69"/>
      <c r="V11" s="69"/>
      <c r="W11" s="69"/>
      <c r="X11" s="69"/>
      <c r="Y11" s="69"/>
      <c r="Z11" s="69"/>
    </row>
    <row r="12" spans="1:26" x14ac:dyDescent="0.2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x14ac:dyDescent="0.2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x14ac:dyDescent="0.2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x14ac:dyDescent="0.2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x14ac:dyDescent="0.2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x14ac:dyDescent="0.2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2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2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25">
      <c r="K26" s="69"/>
      <c r="L26" s="69"/>
      <c r="M26" s="69"/>
      <c r="N26" s="69"/>
      <c r="O26" s="69"/>
      <c r="P26" s="69"/>
      <c r="Q26" s="69"/>
      <c r="R26" s="69"/>
      <c r="S26" s="69"/>
      <c r="T26" s="69"/>
      <c r="U26" s="69"/>
      <c r="V26" s="69"/>
      <c r="W26" s="69"/>
      <c r="X26" s="69"/>
      <c r="Y26" s="69"/>
      <c r="Z26" s="69"/>
    </row>
    <row r="27" spans="1:26" ht="15.75" customHeight="1" x14ac:dyDescent="0.2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2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2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2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2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2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2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2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2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2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opLeftCell="M1" zoomScale="70" zoomScaleNormal="70" workbookViewId="0">
      <pane ySplit="2" topLeftCell="A945" activePane="bottomLeft" state="frozen"/>
      <selection activeCell="D1" sqref="D1"/>
      <selection pane="bottomLeft" activeCell="U961" sqref="U961"/>
    </sheetView>
  </sheetViews>
  <sheetFormatPr defaultRowHeight="15" x14ac:dyDescent="0.25"/>
  <cols>
    <col min="1" max="1" width="17.140625" style="277" customWidth="1"/>
    <col min="2" max="2" width="7" style="278" customWidth="1"/>
    <col min="3" max="3" width="32.5703125" style="277" customWidth="1"/>
    <col min="4" max="4" width="38.5703125" style="277" customWidth="1"/>
    <col min="5" max="5" width="26.5703125" style="277" customWidth="1"/>
    <col min="6" max="10" width="9.140625" style="277" customWidth="1"/>
    <col min="11" max="11" width="6.7109375" style="277" customWidth="1"/>
    <col min="12" max="12" width="71.7109375" style="277" customWidth="1"/>
    <col min="13" max="13" width="11.5703125" style="278" customWidth="1"/>
    <col min="14" max="14" width="13.42578125" style="277" customWidth="1"/>
    <col min="15" max="15" width="53.85546875" style="277" customWidth="1"/>
    <col min="16" max="17" width="11" style="277" customWidth="1"/>
    <col min="18" max="18" width="21.28515625" style="277" customWidth="1"/>
    <col min="19" max="19" width="26.42578125" style="277" customWidth="1"/>
    <col min="20" max="20" width="30.7109375" style="277" customWidth="1"/>
    <col min="21" max="21" width="166.28515625" style="306" customWidth="1"/>
    <col min="22" max="16384" width="9.140625" style="277"/>
  </cols>
  <sheetData>
    <row r="1" spans="1:21" x14ac:dyDescent="0.25">
      <c r="C1" s="279" t="s">
        <v>2190</v>
      </c>
      <c r="D1" s="278"/>
      <c r="E1" s="278"/>
      <c r="F1" s="278"/>
      <c r="G1" s="278"/>
      <c r="H1" s="278"/>
      <c r="I1" s="278"/>
      <c r="J1" s="278"/>
      <c r="K1" s="278"/>
      <c r="L1" s="278" t="s">
        <v>2191</v>
      </c>
      <c r="N1" s="280" t="s">
        <v>2192</v>
      </c>
      <c r="O1" s="280" t="s">
        <v>2192</v>
      </c>
      <c r="P1" s="280" t="s">
        <v>2192</v>
      </c>
      <c r="Q1" s="280" t="s">
        <v>2193</v>
      </c>
      <c r="R1" s="280" t="s">
        <v>2194</v>
      </c>
      <c r="S1" s="280"/>
      <c r="T1" s="280" t="s">
        <v>2195</v>
      </c>
      <c r="U1" s="304" t="s">
        <v>2196</v>
      </c>
    </row>
    <row r="2" spans="1:21" s="281" customFormat="1" x14ac:dyDescent="0.25">
      <c r="B2" s="279"/>
      <c r="C2" s="282" t="s">
        <v>283</v>
      </c>
      <c r="D2" s="282" t="s">
        <v>284</v>
      </c>
      <c r="E2" s="282" t="s">
        <v>285</v>
      </c>
      <c r="F2" s="282" t="s">
        <v>286</v>
      </c>
      <c r="G2" s="282" t="s">
        <v>287</v>
      </c>
      <c r="H2" s="282" t="s">
        <v>288</v>
      </c>
      <c r="I2" s="282" t="s">
        <v>289</v>
      </c>
      <c r="J2" s="282" t="s">
        <v>290</v>
      </c>
      <c r="K2" s="282" t="s">
        <v>291</v>
      </c>
      <c r="L2" s="282" t="s">
        <v>2197</v>
      </c>
      <c r="M2" s="283"/>
      <c r="N2" s="282" t="s">
        <v>2198</v>
      </c>
      <c r="O2" s="282" t="s">
        <v>2199</v>
      </c>
      <c r="P2" s="282" t="s">
        <v>2200</v>
      </c>
      <c r="Q2" s="282" t="s">
        <v>2201</v>
      </c>
      <c r="R2" s="282" t="s">
        <v>2202</v>
      </c>
      <c r="S2" s="282"/>
      <c r="T2" s="282" t="s">
        <v>2203</v>
      </c>
      <c r="U2" s="304"/>
    </row>
    <row r="3" spans="1:21" s="286" customFormat="1" ht="45" x14ac:dyDescent="0.25">
      <c r="A3" s="284" t="s">
        <v>2204</v>
      </c>
      <c r="B3" s="285"/>
      <c r="C3" s="284" t="s">
        <v>304</v>
      </c>
      <c r="D3" s="284" t="s">
        <v>305</v>
      </c>
      <c r="E3" s="286" t="str">
        <f>E4</f>
        <v>Percentage Reduction of Separately Regulated Pollutants</v>
      </c>
      <c r="M3" s="287"/>
      <c r="N3" s="286" t="s">
        <v>2205</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6" t="s">
        <v>2206</v>
      </c>
      <c r="Q3" s="286" t="s">
        <v>310</v>
      </c>
      <c r="U3" s="288"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25">
      <c r="A4" s="211" t="s">
        <v>2207</v>
      </c>
      <c r="B4" s="289"/>
      <c r="C4" s="184" t="s">
        <v>304</v>
      </c>
      <c r="D4" s="184" t="s">
        <v>305</v>
      </c>
      <c r="E4" s="184" t="s">
        <v>306</v>
      </c>
      <c r="F4" s="184" t="s">
        <v>307</v>
      </c>
      <c r="G4" s="184" t="s">
        <v>308</v>
      </c>
      <c r="H4" s="184" t="s">
        <v>307</v>
      </c>
      <c r="I4" s="184" t="s">
        <v>309</v>
      </c>
      <c r="J4" s="185">
        <v>300</v>
      </c>
      <c r="K4" s="186" t="s">
        <v>310</v>
      </c>
      <c r="L4" s="188" t="s">
        <v>2305</v>
      </c>
      <c r="N4" s="211" t="s">
        <v>2205</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90" t="s">
        <v>2206</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11" t="s">
        <v>2207</v>
      </c>
      <c r="B5" s="289"/>
      <c r="C5" s="191" t="s">
        <v>304</v>
      </c>
      <c r="D5" s="191" t="s">
        <v>305</v>
      </c>
      <c r="E5" s="191" t="s">
        <v>306</v>
      </c>
      <c r="F5" s="184" t="s">
        <v>307</v>
      </c>
      <c r="G5" s="184" t="s">
        <v>17</v>
      </c>
      <c r="H5" s="184" t="s">
        <v>307</v>
      </c>
      <c r="I5" s="184" t="s">
        <v>17</v>
      </c>
      <c r="J5" s="185">
        <v>301</v>
      </c>
      <c r="K5" s="186" t="s">
        <v>310</v>
      </c>
      <c r="L5" s="188" t="s">
        <v>2305</v>
      </c>
      <c r="N5" s="211" t="s">
        <v>2205</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90" t="s">
        <v>2206</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11" t="s">
        <v>2207</v>
      </c>
      <c r="B6" s="289"/>
      <c r="C6" s="191" t="s">
        <v>304</v>
      </c>
      <c r="D6" s="191" t="s">
        <v>305</v>
      </c>
      <c r="E6" s="191" t="s">
        <v>306</v>
      </c>
      <c r="F6" s="184" t="s">
        <v>307</v>
      </c>
      <c r="G6" s="184" t="s">
        <v>318</v>
      </c>
      <c r="H6" s="184" t="s">
        <v>307</v>
      </c>
      <c r="I6" s="184" t="s">
        <v>318</v>
      </c>
      <c r="J6" s="185">
        <v>302</v>
      </c>
      <c r="K6" s="186" t="s">
        <v>310</v>
      </c>
      <c r="L6" s="188" t="s">
        <v>2305</v>
      </c>
      <c r="N6" s="211" t="s">
        <v>2205</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90" t="s">
        <v>2206</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11" t="s">
        <v>2207</v>
      </c>
      <c r="B7" s="289"/>
      <c r="C7" s="191" t="s">
        <v>304</v>
      </c>
      <c r="D7" s="191" t="s">
        <v>305</v>
      </c>
      <c r="E7" s="191" t="s">
        <v>306</v>
      </c>
      <c r="F7" s="184" t="s">
        <v>307</v>
      </c>
      <c r="G7" s="184" t="s">
        <v>320</v>
      </c>
      <c r="H7" s="184" t="s">
        <v>307</v>
      </c>
      <c r="I7" s="184" t="s">
        <v>320</v>
      </c>
      <c r="J7" s="185">
        <v>303</v>
      </c>
      <c r="K7" s="186" t="s">
        <v>310</v>
      </c>
      <c r="L7" s="188" t="s">
        <v>2305</v>
      </c>
      <c r="N7" s="211" t="s">
        <v>2205</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90" t="s">
        <v>2206</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11" t="s">
        <v>2207</v>
      </c>
      <c r="B8" s="289"/>
      <c r="C8" s="191" t="s">
        <v>304</v>
      </c>
      <c r="D8" s="191" t="s">
        <v>305</v>
      </c>
      <c r="E8" s="191" t="s">
        <v>306</v>
      </c>
      <c r="F8" s="184" t="s">
        <v>307</v>
      </c>
      <c r="G8" s="184" t="s">
        <v>322</v>
      </c>
      <c r="H8" s="184" t="s">
        <v>307</v>
      </c>
      <c r="I8" s="184" t="s">
        <v>323</v>
      </c>
      <c r="J8" s="185">
        <v>304</v>
      </c>
      <c r="K8" s="186" t="s">
        <v>310</v>
      </c>
      <c r="L8" s="188" t="s">
        <v>2305</v>
      </c>
      <c r="N8" s="211" t="s">
        <v>2205</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90" t="s">
        <v>2206</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11" t="s">
        <v>2207</v>
      </c>
      <c r="B9" s="289"/>
      <c r="C9" s="191" t="s">
        <v>304</v>
      </c>
      <c r="D9" s="191" t="s">
        <v>305</v>
      </c>
      <c r="E9" s="191" t="s">
        <v>306</v>
      </c>
      <c r="F9" s="184" t="s">
        <v>307</v>
      </c>
      <c r="G9" s="184" t="s">
        <v>325</v>
      </c>
      <c r="H9" s="184" t="s">
        <v>307</v>
      </c>
      <c r="I9" s="184" t="s">
        <v>325</v>
      </c>
      <c r="J9" s="185">
        <v>305</v>
      </c>
      <c r="K9" s="186" t="s">
        <v>310</v>
      </c>
      <c r="L9" s="188" t="s">
        <v>2305</v>
      </c>
      <c r="N9" s="211" t="s">
        <v>2205</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90" t="s">
        <v>2206</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11" t="s">
        <v>2207</v>
      </c>
      <c r="B10" s="289"/>
      <c r="C10" s="191" t="s">
        <v>304</v>
      </c>
      <c r="D10" s="191" t="s">
        <v>305</v>
      </c>
      <c r="E10" s="191" t="s">
        <v>306</v>
      </c>
      <c r="F10" s="184" t="s">
        <v>307</v>
      </c>
      <c r="G10" s="184" t="s">
        <v>327</v>
      </c>
      <c r="H10" s="184" t="s">
        <v>307</v>
      </c>
      <c r="I10" s="184" t="s">
        <v>327</v>
      </c>
      <c r="J10" s="185">
        <v>306</v>
      </c>
      <c r="K10" s="186" t="s">
        <v>310</v>
      </c>
      <c r="L10" s="188" t="s">
        <v>2305</v>
      </c>
      <c r="N10" s="211" t="s">
        <v>2205</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90" t="s">
        <v>2206</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11" t="s">
        <v>2207</v>
      </c>
      <c r="B11" s="289"/>
      <c r="C11" s="191" t="s">
        <v>304</v>
      </c>
      <c r="D11" s="191" t="s">
        <v>305</v>
      </c>
      <c r="E11" s="191" t="s">
        <v>306</v>
      </c>
      <c r="F11" s="184" t="s">
        <v>307</v>
      </c>
      <c r="G11" s="184" t="s">
        <v>329</v>
      </c>
      <c r="H11" s="184" t="s">
        <v>307</v>
      </c>
      <c r="I11" s="184" t="s">
        <v>329</v>
      </c>
      <c r="J11" s="185">
        <v>307</v>
      </c>
      <c r="K11" s="186" t="s">
        <v>310</v>
      </c>
      <c r="L11" s="188" t="s">
        <v>2305</v>
      </c>
      <c r="N11" s="211" t="s">
        <v>2205</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90" t="s">
        <v>2206</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11" t="s">
        <v>2207</v>
      </c>
      <c r="B12" s="289"/>
      <c r="C12" s="191" t="s">
        <v>304</v>
      </c>
      <c r="D12" s="191" t="s">
        <v>305</v>
      </c>
      <c r="E12" s="191" t="s">
        <v>306</v>
      </c>
      <c r="F12" s="184" t="s">
        <v>307</v>
      </c>
      <c r="G12" s="184" t="s">
        <v>331</v>
      </c>
      <c r="H12" s="184" t="s">
        <v>307</v>
      </c>
      <c r="I12" s="184" t="s">
        <v>331</v>
      </c>
      <c r="J12" s="185">
        <v>308</v>
      </c>
      <c r="K12" s="193" t="s">
        <v>332</v>
      </c>
      <c r="L12" s="188"/>
      <c r="N12" s="211" t="s">
        <v>2205</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90" t="s">
        <v>2206</v>
      </c>
      <c r="Q12" s="290" t="s">
        <v>310</v>
      </c>
      <c r="R12" s="290" t="str">
        <f t="shared" si="0"/>
        <v>CH4 emitted by LDVs</v>
      </c>
      <c r="S12" s="290" t="str">
        <f t="shared" si="2"/>
        <v>//**CH4 emitted by LDVs: **</v>
      </c>
      <c r="T12" s="277" t="str">
        <f t="shared" si="1"/>
        <v/>
      </c>
    </row>
    <row r="13" spans="1:21" x14ac:dyDescent="0.25">
      <c r="A13" s="211" t="s">
        <v>2207</v>
      </c>
      <c r="B13" s="289"/>
      <c r="C13" s="191" t="s">
        <v>304</v>
      </c>
      <c r="D13" s="191" t="s">
        <v>305</v>
      </c>
      <c r="E13" s="191" t="s">
        <v>306</v>
      </c>
      <c r="F13" s="184" t="s">
        <v>307</v>
      </c>
      <c r="G13" s="184" t="s">
        <v>333</v>
      </c>
      <c r="H13" s="184" t="s">
        <v>307</v>
      </c>
      <c r="I13" s="184" t="s">
        <v>333</v>
      </c>
      <c r="J13" s="185">
        <v>309</v>
      </c>
      <c r="K13" s="193" t="s">
        <v>332</v>
      </c>
      <c r="L13" s="188"/>
      <c r="N13" s="211" t="s">
        <v>2205</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90" t="s">
        <v>2206</v>
      </c>
      <c r="Q13" s="290" t="s">
        <v>310</v>
      </c>
      <c r="R13" s="290" t="str">
        <f t="shared" si="0"/>
        <v>N2O emitted by LDVs</v>
      </c>
      <c r="S13" s="290" t="str">
        <f t="shared" si="2"/>
        <v>//**N2O emitted by LDVs: **</v>
      </c>
      <c r="T13" s="277" t="str">
        <f t="shared" si="1"/>
        <v/>
      </c>
    </row>
    <row r="14" spans="1:21" x14ac:dyDescent="0.25">
      <c r="A14" s="211" t="s">
        <v>2207</v>
      </c>
      <c r="B14" s="289"/>
      <c r="C14" s="191" t="s">
        <v>304</v>
      </c>
      <c r="D14" s="191" t="s">
        <v>305</v>
      </c>
      <c r="E14" s="191" t="s">
        <v>306</v>
      </c>
      <c r="F14" s="184" t="s">
        <v>334</v>
      </c>
      <c r="G14" s="184" t="s">
        <v>308</v>
      </c>
      <c r="H14" s="184" t="s">
        <v>334</v>
      </c>
      <c r="I14" s="184" t="s">
        <v>309</v>
      </c>
      <c r="J14" s="185">
        <v>310</v>
      </c>
      <c r="K14" s="186" t="s">
        <v>310</v>
      </c>
      <c r="L14" s="188" t="s">
        <v>2305</v>
      </c>
      <c r="N14" s="211" t="s">
        <v>2205</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90" t="s">
        <v>2206</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11" t="s">
        <v>2207</v>
      </c>
      <c r="B15" s="289"/>
      <c r="C15" s="191" t="s">
        <v>304</v>
      </c>
      <c r="D15" s="191" t="s">
        <v>305</v>
      </c>
      <c r="E15" s="191" t="s">
        <v>306</v>
      </c>
      <c r="F15" s="184" t="s">
        <v>334</v>
      </c>
      <c r="G15" s="184" t="s">
        <v>17</v>
      </c>
      <c r="H15" s="184" t="s">
        <v>334</v>
      </c>
      <c r="I15" s="184" t="s">
        <v>17</v>
      </c>
      <c r="J15" s="185">
        <v>311</v>
      </c>
      <c r="K15" s="186" t="s">
        <v>310</v>
      </c>
      <c r="L15" s="188" t="s">
        <v>2305</v>
      </c>
      <c r="N15" s="211" t="s">
        <v>2205</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90" t="s">
        <v>2206</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11" t="s">
        <v>2207</v>
      </c>
      <c r="B16" s="289"/>
      <c r="C16" s="191" t="s">
        <v>304</v>
      </c>
      <c r="D16" s="191" t="s">
        <v>305</v>
      </c>
      <c r="E16" s="191" t="s">
        <v>306</v>
      </c>
      <c r="F16" s="184" t="s">
        <v>334</v>
      </c>
      <c r="G16" s="184" t="s">
        <v>318</v>
      </c>
      <c r="H16" s="184" t="s">
        <v>334</v>
      </c>
      <c r="I16" s="184" t="s">
        <v>318</v>
      </c>
      <c r="J16" s="185">
        <v>312</v>
      </c>
      <c r="K16" s="186" t="s">
        <v>310</v>
      </c>
      <c r="L16" s="188" t="s">
        <v>2305</v>
      </c>
      <c r="N16" s="211" t="s">
        <v>2205</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90" t="s">
        <v>2206</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25">
      <c r="A17" s="211" t="s">
        <v>2207</v>
      </c>
      <c r="B17" s="289"/>
      <c r="C17" s="191" t="s">
        <v>304</v>
      </c>
      <c r="D17" s="191" t="s">
        <v>305</v>
      </c>
      <c r="E17" s="191" t="s">
        <v>306</v>
      </c>
      <c r="F17" s="184" t="s">
        <v>334</v>
      </c>
      <c r="G17" s="184" t="s">
        <v>320</v>
      </c>
      <c r="H17" s="184" t="s">
        <v>334</v>
      </c>
      <c r="I17" s="184" t="s">
        <v>320</v>
      </c>
      <c r="J17" s="185">
        <v>313</v>
      </c>
      <c r="K17" s="186" t="s">
        <v>310</v>
      </c>
      <c r="L17" s="188" t="s">
        <v>2305</v>
      </c>
      <c r="M17" s="278"/>
      <c r="N17" s="211" t="s">
        <v>2205</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90" t="s">
        <v>2206</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25">
      <c r="A18" s="211" t="s">
        <v>2207</v>
      </c>
      <c r="B18" s="289"/>
      <c r="C18" s="191" t="s">
        <v>304</v>
      </c>
      <c r="D18" s="191" t="s">
        <v>305</v>
      </c>
      <c r="E18" s="191" t="s">
        <v>306</v>
      </c>
      <c r="F18" s="184" t="s">
        <v>334</v>
      </c>
      <c r="G18" s="184" t="s">
        <v>322</v>
      </c>
      <c r="H18" s="184" t="s">
        <v>334</v>
      </c>
      <c r="I18" s="184" t="s">
        <v>323</v>
      </c>
      <c r="J18" s="185">
        <v>314</v>
      </c>
      <c r="K18" s="186" t="s">
        <v>310</v>
      </c>
      <c r="L18" s="188" t="s">
        <v>2305</v>
      </c>
      <c r="M18" s="278"/>
      <c r="N18" s="211" t="s">
        <v>2205</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90" t="s">
        <v>2206</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25">
      <c r="A19" s="211" t="s">
        <v>2207</v>
      </c>
      <c r="B19" s="289"/>
      <c r="C19" s="191" t="s">
        <v>304</v>
      </c>
      <c r="D19" s="191" t="s">
        <v>305</v>
      </c>
      <c r="E19" s="191" t="s">
        <v>306</v>
      </c>
      <c r="F19" s="184" t="s">
        <v>334</v>
      </c>
      <c r="G19" s="184" t="s">
        <v>325</v>
      </c>
      <c r="H19" s="184" t="s">
        <v>334</v>
      </c>
      <c r="I19" s="184" t="s">
        <v>325</v>
      </c>
      <c r="J19" s="185">
        <v>315</v>
      </c>
      <c r="K19" s="186" t="s">
        <v>310</v>
      </c>
      <c r="L19" s="188" t="s">
        <v>2305</v>
      </c>
      <c r="M19" s="278"/>
      <c r="N19" s="211" t="s">
        <v>2205</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90" t="s">
        <v>2206</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25">
      <c r="A20" s="211" t="s">
        <v>2207</v>
      </c>
      <c r="B20" s="289"/>
      <c r="C20" s="191" t="s">
        <v>304</v>
      </c>
      <c r="D20" s="191" t="s">
        <v>305</v>
      </c>
      <c r="E20" s="191" t="s">
        <v>306</v>
      </c>
      <c r="F20" s="184" t="s">
        <v>334</v>
      </c>
      <c r="G20" s="184" t="s">
        <v>327</v>
      </c>
      <c r="H20" s="184" t="s">
        <v>334</v>
      </c>
      <c r="I20" s="184" t="s">
        <v>327</v>
      </c>
      <c r="J20" s="185">
        <v>316</v>
      </c>
      <c r="K20" s="186" t="s">
        <v>310</v>
      </c>
      <c r="L20" s="188" t="s">
        <v>2305</v>
      </c>
      <c r="M20" s="278"/>
      <c r="N20" s="211" t="s">
        <v>2205</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90" t="s">
        <v>2206</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25">
      <c r="A21" s="211" t="s">
        <v>2207</v>
      </c>
      <c r="B21" s="289"/>
      <c r="C21" s="191" t="s">
        <v>304</v>
      </c>
      <c r="D21" s="191" t="s">
        <v>305</v>
      </c>
      <c r="E21" s="191" t="s">
        <v>306</v>
      </c>
      <c r="F21" s="184" t="s">
        <v>334</v>
      </c>
      <c r="G21" s="184" t="s">
        <v>329</v>
      </c>
      <c r="H21" s="184" t="s">
        <v>334</v>
      </c>
      <c r="I21" s="184" t="s">
        <v>329</v>
      </c>
      <c r="J21" s="185">
        <v>317</v>
      </c>
      <c r="K21" s="186" t="s">
        <v>310</v>
      </c>
      <c r="L21" s="188" t="s">
        <v>2305</v>
      </c>
      <c r="M21" s="278"/>
      <c r="N21" s="211" t="s">
        <v>2205</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90" t="s">
        <v>2206</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25">
      <c r="A22" s="211" t="s">
        <v>2207</v>
      </c>
      <c r="B22" s="289"/>
      <c r="C22" s="191" t="s">
        <v>304</v>
      </c>
      <c r="D22" s="191" t="s">
        <v>305</v>
      </c>
      <c r="E22" s="191" t="s">
        <v>306</v>
      </c>
      <c r="F22" s="184" t="s">
        <v>334</v>
      </c>
      <c r="G22" s="184" t="s">
        <v>331</v>
      </c>
      <c r="H22" s="184" t="s">
        <v>334</v>
      </c>
      <c r="I22" s="184" t="s">
        <v>331</v>
      </c>
      <c r="J22" s="185">
        <v>318</v>
      </c>
      <c r="K22" s="193" t="s">
        <v>332</v>
      </c>
      <c r="L22" s="188"/>
      <c r="M22" s="278"/>
      <c r="N22" s="211" t="s">
        <v>2205</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90" t="s">
        <v>2206</v>
      </c>
      <c r="Q22" s="290" t="s">
        <v>310</v>
      </c>
      <c r="R22" s="290" t="str">
        <f t="shared" si="0"/>
        <v>CH4 emitted by HDVs</v>
      </c>
      <c r="S22" s="290" t="str">
        <f t="shared" si="2"/>
        <v>//**CH4 emitted by HDVs: **</v>
      </c>
      <c r="T22" s="277" t="str">
        <f t="shared" si="1"/>
        <v/>
      </c>
      <c r="U22" s="306"/>
    </row>
    <row r="23" spans="1:21" s="291" customFormat="1" x14ac:dyDescent="0.25">
      <c r="A23" s="211" t="s">
        <v>2207</v>
      </c>
      <c r="B23" s="289"/>
      <c r="C23" s="191" t="s">
        <v>304</v>
      </c>
      <c r="D23" s="191" t="s">
        <v>305</v>
      </c>
      <c r="E23" s="191" t="s">
        <v>306</v>
      </c>
      <c r="F23" s="184" t="s">
        <v>334</v>
      </c>
      <c r="G23" s="184" t="s">
        <v>333</v>
      </c>
      <c r="H23" s="184" t="s">
        <v>334</v>
      </c>
      <c r="I23" s="184" t="s">
        <v>333</v>
      </c>
      <c r="J23" s="185">
        <v>319</v>
      </c>
      <c r="K23" s="193" t="s">
        <v>332</v>
      </c>
      <c r="L23" s="188"/>
      <c r="M23" s="278"/>
      <c r="N23" s="211" t="s">
        <v>2205</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90" t="s">
        <v>2206</v>
      </c>
      <c r="Q23" s="290" t="s">
        <v>310</v>
      </c>
      <c r="R23" s="290" t="str">
        <f t="shared" si="0"/>
        <v>N2O emitted by HDVs</v>
      </c>
      <c r="S23" s="290" t="str">
        <f t="shared" si="2"/>
        <v>//**N2O emitted by HDVs: **</v>
      </c>
      <c r="T23" s="277" t="str">
        <f t="shared" si="1"/>
        <v/>
      </c>
      <c r="U23" s="306"/>
    </row>
    <row r="24" spans="1:21" s="291" customFormat="1" x14ac:dyDescent="0.25">
      <c r="A24" s="211" t="s">
        <v>2207</v>
      </c>
      <c r="B24" s="289"/>
      <c r="C24" s="191" t="s">
        <v>304</v>
      </c>
      <c r="D24" s="191" t="s">
        <v>305</v>
      </c>
      <c r="E24" s="191" t="s">
        <v>306</v>
      </c>
      <c r="F24" s="184" t="s">
        <v>343</v>
      </c>
      <c r="G24" s="184" t="s">
        <v>308</v>
      </c>
      <c r="H24" s="184" t="s">
        <v>343</v>
      </c>
      <c r="I24" s="184" t="s">
        <v>309</v>
      </c>
      <c r="J24" s="185">
        <v>320</v>
      </c>
      <c r="K24" s="186" t="s">
        <v>310</v>
      </c>
      <c r="L24" s="188" t="s">
        <v>2305</v>
      </c>
      <c r="M24" s="278"/>
      <c r="N24" s="211" t="s">
        <v>2205</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90" t="s">
        <v>2206</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25">
      <c r="A25" s="211" t="s">
        <v>2207</v>
      </c>
      <c r="B25" s="289"/>
      <c r="C25" s="191" t="s">
        <v>304</v>
      </c>
      <c r="D25" s="191" t="s">
        <v>305</v>
      </c>
      <c r="E25" s="191" t="s">
        <v>306</v>
      </c>
      <c r="F25" s="184" t="s">
        <v>343</v>
      </c>
      <c r="G25" s="184" t="s">
        <v>17</v>
      </c>
      <c r="H25" s="184" t="s">
        <v>343</v>
      </c>
      <c r="I25" s="184" t="s">
        <v>17</v>
      </c>
      <c r="J25" s="185">
        <v>321</v>
      </c>
      <c r="K25" s="193" t="s">
        <v>332</v>
      </c>
      <c r="L25" s="188"/>
      <c r="M25" s="278"/>
      <c r="N25" s="211" t="s">
        <v>2205</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90" t="s">
        <v>2206</v>
      </c>
      <c r="Q25" s="290" t="s">
        <v>310</v>
      </c>
      <c r="R25" s="290" t="str">
        <f t="shared" si="0"/>
        <v>CO emitted by aircraft</v>
      </c>
      <c r="S25" s="290" t="str">
        <f t="shared" si="2"/>
        <v>//**CO emitted by aircraft: **</v>
      </c>
      <c r="T25" s="277" t="str">
        <f t="shared" si="1"/>
        <v/>
      </c>
      <c r="U25" s="306"/>
    </row>
    <row r="26" spans="1:21" s="291" customFormat="1" x14ac:dyDescent="0.25">
      <c r="A26" s="211" t="s">
        <v>2207</v>
      </c>
      <c r="B26" s="289"/>
      <c r="C26" s="191" t="s">
        <v>304</v>
      </c>
      <c r="D26" s="191" t="s">
        <v>305</v>
      </c>
      <c r="E26" s="191" t="s">
        <v>306</v>
      </c>
      <c r="F26" s="184" t="s">
        <v>343</v>
      </c>
      <c r="G26" s="184" t="s">
        <v>318</v>
      </c>
      <c r="H26" s="184" t="s">
        <v>343</v>
      </c>
      <c r="I26" s="184" t="s">
        <v>318</v>
      </c>
      <c r="J26" s="185">
        <v>322</v>
      </c>
      <c r="K26" s="186" t="s">
        <v>310</v>
      </c>
      <c r="L26" s="188" t="s">
        <v>2305</v>
      </c>
      <c r="M26" s="278"/>
      <c r="N26" s="211" t="s">
        <v>2205</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90" t="s">
        <v>2206</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25">
      <c r="A27" s="211" t="s">
        <v>2207</v>
      </c>
      <c r="B27" s="289"/>
      <c r="C27" s="191" t="s">
        <v>304</v>
      </c>
      <c r="D27" s="191" t="s">
        <v>305</v>
      </c>
      <c r="E27" s="191" t="s">
        <v>306</v>
      </c>
      <c r="F27" s="184" t="s">
        <v>343</v>
      </c>
      <c r="G27" s="184" t="s">
        <v>320</v>
      </c>
      <c r="H27" s="184" t="s">
        <v>343</v>
      </c>
      <c r="I27" s="184" t="s">
        <v>320</v>
      </c>
      <c r="J27" s="185">
        <v>323</v>
      </c>
      <c r="K27" s="193" t="s">
        <v>332</v>
      </c>
      <c r="L27" s="188"/>
      <c r="M27" s="278"/>
      <c r="N27" s="211" t="s">
        <v>2205</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90" t="s">
        <v>2206</v>
      </c>
      <c r="Q27" s="290" t="s">
        <v>310</v>
      </c>
      <c r="R27" s="290" t="str">
        <f t="shared" si="0"/>
        <v>PM10 emitted by aircraft</v>
      </c>
      <c r="S27" s="290" t="str">
        <f t="shared" si="2"/>
        <v>//**PM10 emitted by aircraft: **</v>
      </c>
      <c r="T27" s="277" t="str">
        <f t="shared" si="1"/>
        <v/>
      </c>
      <c r="U27" s="306"/>
    </row>
    <row r="28" spans="1:21" s="291" customFormat="1" x14ac:dyDescent="0.25">
      <c r="A28" s="211" t="s">
        <v>2207</v>
      </c>
      <c r="B28" s="289"/>
      <c r="C28" s="191" t="s">
        <v>304</v>
      </c>
      <c r="D28" s="191" t="s">
        <v>305</v>
      </c>
      <c r="E28" s="191" t="s">
        <v>306</v>
      </c>
      <c r="F28" s="184" t="s">
        <v>343</v>
      </c>
      <c r="G28" s="184" t="s">
        <v>322</v>
      </c>
      <c r="H28" s="184" t="s">
        <v>343</v>
      </c>
      <c r="I28" s="184" t="s">
        <v>323</v>
      </c>
      <c r="J28" s="185">
        <v>324</v>
      </c>
      <c r="K28" s="193" t="s">
        <v>332</v>
      </c>
      <c r="L28" s="188"/>
      <c r="M28" s="278"/>
      <c r="N28" s="211" t="s">
        <v>2205</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90" t="s">
        <v>2206</v>
      </c>
      <c r="Q28" s="290" t="s">
        <v>310</v>
      </c>
      <c r="R28" s="290" t="str">
        <f t="shared" si="0"/>
        <v>PM2.5 emitted by aircraft</v>
      </c>
      <c r="S28" s="290" t="str">
        <f t="shared" si="2"/>
        <v>//**PM2.5 emitted by aircraft: **</v>
      </c>
      <c r="T28" s="277" t="str">
        <f t="shared" si="1"/>
        <v/>
      </c>
      <c r="U28" s="306"/>
    </row>
    <row r="29" spans="1:21" s="291" customFormat="1" x14ac:dyDescent="0.25">
      <c r="A29" s="211" t="s">
        <v>2207</v>
      </c>
      <c r="B29" s="289"/>
      <c r="C29" s="191" t="s">
        <v>304</v>
      </c>
      <c r="D29" s="191" t="s">
        <v>305</v>
      </c>
      <c r="E29" s="191" t="s">
        <v>306</v>
      </c>
      <c r="F29" s="184" t="s">
        <v>343</v>
      </c>
      <c r="G29" s="184" t="s">
        <v>325</v>
      </c>
      <c r="H29" s="184" t="s">
        <v>343</v>
      </c>
      <c r="I29" s="184" t="s">
        <v>325</v>
      </c>
      <c r="J29" s="185">
        <v>325</v>
      </c>
      <c r="K29" s="193" t="s">
        <v>332</v>
      </c>
      <c r="L29" s="188"/>
      <c r="M29" s="278"/>
      <c r="N29" s="211" t="s">
        <v>2205</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90" t="s">
        <v>2206</v>
      </c>
      <c r="Q29" s="290" t="s">
        <v>310</v>
      </c>
      <c r="R29" s="290" t="str">
        <f t="shared" si="0"/>
        <v>SOx emitted by aircraft</v>
      </c>
      <c r="S29" s="290" t="str">
        <f t="shared" si="2"/>
        <v>//**SOx emitted by aircraft: **</v>
      </c>
      <c r="T29" s="277" t="str">
        <f t="shared" si="1"/>
        <v/>
      </c>
      <c r="U29" s="306"/>
    </row>
    <row r="30" spans="1:21" s="291" customFormat="1" x14ac:dyDescent="0.25">
      <c r="A30" s="211" t="s">
        <v>2207</v>
      </c>
      <c r="B30" s="289"/>
      <c r="C30" s="191" t="s">
        <v>304</v>
      </c>
      <c r="D30" s="191" t="s">
        <v>305</v>
      </c>
      <c r="E30" s="191" t="s">
        <v>306</v>
      </c>
      <c r="F30" s="184" t="s">
        <v>343</v>
      </c>
      <c r="G30" s="184" t="s">
        <v>327</v>
      </c>
      <c r="H30" s="184" t="s">
        <v>343</v>
      </c>
      <c r="I30" s="184" t="s">
        <v>327</v>
      </c>
      <c r="J30" s="185">
        <v>326</v>
      </c>
      <c r="K30" s="193" t="s">
        <v>332</v>
      </c>
      <c r="L30" s="188"/>
      <c r="M30" s="278"/>
      <c r="N30" s="211" t="s">
        <v>2205</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90" t="s">
        <v>2206</v>
      </c>
      <c r="Q30" s="290" t="s">
        <v>310</v>
      </c>
      <c r="R30" s="290" t="str">
        <f t="shared" si="0"/>
        <v>BC emitted by aircraft</v>
      </c>
      <c r="S30" s="290" t="str">
        <f t="shared" si="2"/>
        <v>//**BC emitted by aircraft: **</v>
      </c>
      <c r="T30" s="277" t="str">
        <f t="shared" si="1"/>
        <v/>
      </c>
      <c r="U30" s="306"/>
    </row>
    <row r="31" spans="1:21" s="291" customFormat="1" x14ac:dyDescent="0.25">
      <c r="A31" s="211" t="s">
        <v>2207</v>
      </c>
      <c r="B31" s="289"/>
      <c r="C31" s="191" t="s">
        <v>304</v>
      </c>
      <c r="D31" s="191" t="s">
        <v>305</v>
      </c>
      <c r="E31" s="191" t="s">
        <v>306</v>
      </c>
      <c r="F31" s="184" t="s">
        <v>343</v>
      </c>
      <c r="G31" s="184" t="s">
        <v>329</v>
      </c>
      <c r="H31" s="184" t="s">
        <v>343</v>
      </c>
      <c r="I31" s="184" t="s">
        <v>329</v>
      </c>
      <c r="J31" s="185">
        <v>327</v>
      </c>
      <c r="K31" s="193" t="s">
        <v>332</v>
      </c>
      <c r="L31" s="188"/>
      <c r="M31" s="278"/>
      <c r="N31" s="211" t="s">
        <v>2205</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90" t="s">
        <v>2206</v>
      </c>
      <c r="Q31" s="290" t="s">
        <v>310</v>
      </c>
      <c r="R31" s="290" t="str">
        <f t="shared" si="0"/>
        <v>OC emitted by aircraft</v>
      </c>
      <c r="S31" s="290" t="str">
        <f t="shared" si="2"/>
        <v>//**OC emitted by aircraft: **</v>
      </c>
      <c r="T31" s="277" t="str">
        <f t="shared" si="1"/>
        <v/>
      </c>
      <c r="U31" s="306"/>
    </row>
    <row r="32" spans="1:21" s="291" customFormat="1" x14ac:dyDescent="0.25">
      <c r="A32" s="211" t="s">
        <v>2207</v>
      </c>
      <c r="B32" s="289"/>
      <c r="C32" s="191" t="s">
        <v>304</v>
      </c>
      <c r="D32" s="191" t="s">
        <v>305</v>
      </c>
      <c r="E32" s="191" t="s">
        <v>306</v>
      </c>
      <c r="F32" s="184" t="s">
        <v>343</v>
      </c>
      <c r="G32" s="184" t="s">
        <v>331</v>
      </c>
      <c r="H32" s="184" t="s">
        <v>343</v>
      </c>
      <c r="I32" s="184" t="s">
        <v>331</v>
      </c>
      <c r="J32" s="185">
        <v>328</v>
      </c>
      <c r="K32" s="193" t="s">
        <v>332</v>
      </c>
      <c r="L32" s="188"/>
      <c r="M32" s="278"/>
      <c r="N32" s="211" t="s">
        <v>2205</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90" t="s">
        <v>2206</v>
      </c>
      <c r="Q32" s="290" t="s">
        <v>310</v>
      </c>
      <c r="R32" s="290" t="str">
        <f t="shared" si="0"/>
        <v>CH4 emitted by aircraft</v>
      </c>
      <c r="S32" s="290" t="str">
        <f t="shared" si="2"/>
        <v>//**CH4 emitted by aircraft: **</v>
      </c>
      <c r="T32" s="277" t="str">
        <f t="shared" si="1"/>
        <v/>
      </c>
      <c r="U32" s="306"/>
    </row>
    <row r="33" spans="1:21" s="291" customFormat="1" x14ac:dyDescent="0.25">
      <c r="A33" s="211" t="s">
        <v>2207</v>
      </c>
      <c r="B33" s="289"/>
      <c r="C33" s="191" t="s">
        <v>304</v>
      </c>
      <c r="D33" s="191" t="s">
        <v>305</v>
      </c>
      <c r="E33" s="191" t="s">
        <v>306</v>
      </c>
      <c r="F33" s="184" t="s">
        <v>343</v>
      </c>
      <c r="G33" s="184" t="s">
        <v>333</v>
      </c>
      <c r="H33" s="184" t="s">
        <v>343</v>
      </c>
      <c r="I33" s="184" t="s">
        <v>333</v>
      </c>
      <c r="J33" s="185">
        <v>329</v>
      </c>
      <c r="K33" s="193" t="s">
        <v>332</v>
      </c>
      <c r="L33" s="188"/>
      <c r="M33" s="278"/>
      <c r="N33" s="211" t="s">
        <v>2205</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90" t="s">
        <v>2206</v>
      </c>
      <c r="Q33" s="290" t="s">
        <v>310</v>
      </c>
      <c r="R33" s="290" t="str">
        <f t="shared" si="0"/>
        <v>N2O emitted by aircraft</v>
      </c>
      <c r="S33" s="290" t="str">
        <f t="shared" si="2"/>
        <v>//**N2O emitted by aircraft: **</v>
      </c>
      <c r="T33" s="277" t="str">
        <f t="shared" si="1"/>
        <v/>
      </c>
      <c r="U33" s="306"/>
    </row>
    <row r="34" spans="1:21" s="291" customFormat="1" x14ac:dyDescent="0.25">
      <c r="A34" s="211" t="s">
        <v>2207</v>
      </c>
      <c r="B34" s="289"/>
      <c r="C34" s="191" t="s">
        <v>304</v>
      </c>
      <c r="D34" s="191" t="s">
        <v>305</v>
      </c>
      <c r="E34" s="191" t="s">
        <v>306</v>
      </c>
      <c r="F34" s="184" t="s">
        <v>346</v>
      </c>
      <c r="G34" s="184" t="s">
        <v>308</v>
      </c>
      <c r="H34" s="184" t="s">
        <v>346</v>
      </c>
      <c r="I34" s="184" t="s">
        <v>309</v>
      </c>
      <c r="J34" s="185">
        <v>330</v>
      </c>
      <c r="K34" s="186" t="s">
        <v>310</v>
      </c>
      <c r="L34" s="188" t="s">
        <v>2305</v>
      </c>
      <c r="M34" s="278"/>
      <c r="N34" s="211" t="s">
        <v>2205</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90" t="s">
        <v>2206</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25">
      <c r="A35" s="211" t="s">
        <v>2207</v>
      </c>
      <c r="B35" s="289"/>
      <c r="C35" s="191" t="s">
        <v>304</v>
      </c>
      <c r="D35" s="191" t="s">
        <v>305</v>
      </c>
      <c r="E35" s="191" t="s">
        <v>306</v>
      </c>
      <c r="F35" s="184" t="s">
        <v>346</v>
      </c>
      <c r="G35" s="184" t="s">
        <v>17</v>
      </c>
      <c r="H35" s="184" t="s">
        <v>346</v>
      </c>
      <c r="I35" s="184" t="s">
        <v>17</v>
      </c>
      <c r="J35" s="185">
        <v>331</v>
      </c>
      <c r="K35" s="186" t="s">
        <v>310</v>
      </c>
      <c r="L35" s="188" t="s">
        <v>2305</v>
      </c>
      <c r="M35" s="278"/>
      <c r="N35" s="211" t="s">
        <v>2205</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90" t="s">
        <v>2206</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25">
      <c r="A36" s="211" t="s">
        <v>2207</v>
      </c>
      <c r="B36" s="289"/>
      <c r="C36" s="191" t="s">
        <v>304</v>
      </c>
      <c r="D36" s="191" t="s">
        <v>305</v>
      </c>
      <c r="E36" s="191" t="s">
        <v>306</v>
      </c>
      <c r="F36" s="184" t="s">
        <v>346</v>
      </c>
      <c r="G36" s="184" t="s">
        <v>318</v>
      </c>
      <c r="H36" s="184" t="s">
        <v>346</v>
      </c>
      <c r="I36" s="184" t="s">
        <v>318</v>
      </c>
      <c r="J36" s="185">
        <v>332</v>
      </c>
      <c r="K36" s="186" t="s">
        <v>310</v>
      </c>
      <c r="L36" s="188" t="s">
        <v>2305</v>
      </c>
      <c r="M36" s="278"/>
      <c r="N36" s="211" t="s">
        <v>2205</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90" t="s">
        <v>2206</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25">
      <c r="A37" s="211" t="s">
        <v>2207</v>
      </c>
      <c r="B37" s="289"/>
      <c r="C37" s="191" t="s">
        <v>304</v>
      </c>
      <c r="D37" s="191" t="s">
        <v>305</v>
      </c>
      <c r="E37" s="191" t="s">
        <v>306</v>
      </c>
      <c r="F37" s="184" t="s">
        <v>346</v>
      </c>
      <c r="G37" s="184" t="s">
        <v>320</v>
      </c>
      <c r="H37" s="184" t="s">
        <v>346</v>
      </c>
      <c r="I37" s="184" t="s">
        <v>320</v>
      </c>
      <c r="J37" s="185">
        <v>333</v>
      </c>
      <c r="K37" s="186" t="s">
        <v>310</v>
      </c>
      <c r="L37" s="188" t="s">
        <v>2305</v>
      </c>
      <c r="M37" s="278"/>
      <c r="N37" s="211" t="s">
        <v>2205</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90" t="s">
        <v>2206</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25">
      <c r="A38" s="211" t="s">
        <v>2207</v>
      </c>
      <c r="B38" s="289"/>
      <c r="C38" s="191" t="s">
        <v>304</v>
      </c>
      <c r="D38" s="191" t="s">
        <v>305</v>
      </c>
      <c r="E38" s="191" t="s">
        <v>306</v>
      </c>
      <c r="F38" s="184" t="s">
        <v>346</v>
      </c>
      <c r="G38" s="184" t="s">
        <v>322</v>
      </c>
      <c r="H38" s="184" t="s">
        <v>346</v>
      </c>
      <c r="I38" s="184" t="s">
        <v>323</v>
      </c>
      <c r="J38" s="185">
        <v>334</v>
      </c>
      <c r="K38" s="186" t="s">
        <v>310</v>
      </c>
      <c r="L38" s="188" t="s">
        <v>2305</v>
      </c>
      <c r="M38" s="278"/>
      <c r="N38" s="211" t="s">
        <v>2205</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90" t="s">
        <v>2206</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25">
      <c r="A39" s="211" t="s">
        <v>2207</v>
      </c>
      <c r="B39" s="289"/>
      <c r="C39" s="191" t="s">
        <v>304</v>
      </c>
      <c r="D39" s="191" t="s">
        <v>305</v>
      </c>
      <c r="E39" s="191" t="s">
        <v>306</v>
      </c>
      <c r="F39" s="184" t="s">
        <v>346</v>
      </c>
      <c r="G39" s="184" t="s">
        <v>325</v>
      </c>
      <c r="H39" s="184" t="s">
        <v>346</v>
      </c>
      <c r="I39" s="184" t="s">
        <v>325</v>
      </c>
      <c r="J39" s="185">
        <v>335</v>
      </c>
      <c r="K39" s="193" t="s">
        <v>332</v>
      </c>
      <c r="L39" s="188"/>
      <c r="M39" s="278"/>
      <c r="N39" s="211" t="s">
        <v>2205</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90" t="s">
        <v>2206</v>
      </c>
      <c r="Q39" s="290" t="s">
        <v>310</v>
      </c>
      <c r="R39" s="290" t="str">
        <f t="shared" si="0"/>
        <v>SOx emitted by rail</v>
      </c>
      <c r="S39" s="290" t="str">
        <f t="shared" si="2"/>
        <v>//**SOx emitted by rail: **</v>
      </c>
      <c r="T39" s="277" t="str">
        <f t="shared" si="1"/>
        <v/>
      </c>
      <c r="U39" s="306"/>
    </row>
    <row r="40" spans="1:21" s="291" customFormat="1" x14ac:dyDescent="0.25">
      <c r="A40" s="211" t="s">
        <v>2207</v>
      </c>
      <c r="B40" s="289"/>
      <c r="C40" s="191" t="s">
        <v>304</v>
      </c>
      <c r="D40" s="191" t="s">
        <v>305</v>
      </c>
      <c r="E40" s="191" t="s">
        <v>306</v>
      </c>
      <c r="F40" s="184" t="s">
        <v>346</v>
      </c>
      <c r="G40" s="184" t="s">
        <v>327</v>
      </c>
      <c r="H40" s="184" t="s">
        <v>346</v>
      </c>
      <c r="I40" s="184" t="s">
        <v>327</v>
      </c>
      <c r="J40" s="185">
        <v>336</v>
      </c>
      <c r="K40" s="186" t="s">
        <v>310</v>
      </c>
      <c r="L40" s="188" t="s">
        <v>2305</v>
      </c>
      <c r="M40" s="278"/>
      <c r="N40" s="211" t="s">
        <v>2205</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90" t="s">
        <v>2206</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25">
      <c r="A41" s="211" t="s">
        <v>2207</v>
      </c>
      <c r="B41" s="289"/>
      <c r="C41" s="191" t="s">
        <v>304</v>
      </c>
      <c r="D41" s="191" t="s">
        <v>305</v>
      </c>
      <c r="E41" s="191" t="s">
        <v>306</v>
      </c>
      <c r="F41" s="184" t="s">
        <v>346</v>
      </c>
      <c r="G41" s="184" t="s">
        <v>329</v>
      </c>
      <c r="H41" s="184" t="s">
        <v>346</v>
      </c>
      <c r="I41" s="184" t="s">
        <v>329</v>
      </c>
      <c r="J41" s="185">
        <v>337</v>
      </c>
      <c r="K41" s="186" t="s">
        <v>310</v>
      </c>
      <c r="L41" s="188" t="s">
        <v>2305</v>
      </c>
      <c r="M41" s="278"/>
      <c r="N41" s="211" t="s">
        <v>2205</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90" t="s">
        <v>2206</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25">
      <c r="A42" s="211" t="s">
        <v>2207</v>
      </c>
      <c r="B42" s="289"/>
      <c r="C42" s="191" t="s">
        <v>304</v>
      </c>
      <c r="D42" s="191" t="s">
        <v>305</v>
      </c>
      <c r="E42" s="191" t="s">
        <v>306</v>
      </c>
      <c r="F42" s="184" t="s">
        <v>346</v>
      </c>
      <c r="G42" s="184" t="s">
        <v>331</v>
      </c>
      <c r="H42" s="184" t="s">
        <v>346</v>
      </c>
      <c r="I42" s="184" t="s">
        <v>331</v>
      </c>
      <c r="J42" s="185">
        <v>338</v>
      </c>
      <c r="K42" s="193" t="s">
        <v>332</v>
      </c>
      <c r="L42" s="188"/>
      <c r="M42" s="278"/>
      <c r="N42" s="211" t="s">
        <v>2205</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90" t="s">
        <v>2206</v>
      </c>
      <c r="Q42" s="290" t="s">
        <v>310</v>
      </c>
      <c r="R42" s="290" t="str">
        <f t="shared" si="0"/>
        <v>CH4 emitted by rail</v>
      </c>
      <c r="S42" s="290" t="str">
        <f t="shared" si="2"/>
        <v>//**CH4 emitted by rail: **</v>
      </c>
      <c r="T42" s="277" t="str">
        <f t="shared" si="1"/>
        <v/>
      </c>
      <c r="U42" s="306"/>
    </row>
    <row r="43" spans="1:21" s="291" customFormat="1" x14ac:dyDescent="0.25">
      <c r="A43" s="211" t="s">
        <v>2207</v>
      </c>
      <c r="B43" s="289"/>
      <c r="C43" s="191" t="s">
        <v>304</v>
      </c>
      <c r="D43" s="191" t="s">
        <v>305</v>
      </c>
      <c r="E43" s="191" t="s">
        <v>306</v>
      </c>
      <c r="F43" s="184" t="s">
        <v>346</v>
      </c>
      <c r="G43" s="184" t="s">
        <v>333</v>
      </c>
      <c r="H43" s="184" t="s">
        <v>346</v>
      </c>
      <c r="I43" s="184" t="s">
        <v>333</v>
      </c>
      <c r="J43" s="185">
        <v>339</v>
      </c>
      <c r="K43" s="193" t="s">
        <v>332</v>
      </c>
      <c r="L43" s="188"/>
      <c r="M43" s="278"/>
      <c r="N43" s="211" t="s">
        <v>2205</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90" t="s">
        <v>2206</v>
      </c>
      <c r="Q43" s="290" t="s">
        <v>310</v>
      </c>
      <c r="R43" s="290" t="str">
        <f t="shared" si="0"/>
        <v>N2O emitted by rail</v>
      </c>
      <c r="S43" s="290" t="str">
        <f t="shared" si="2"/>
        <v>//**N2O emitted by rail: **</v>
      </c>
      <c r="T43" s="277" t="str">
        <f t="shared" si="1"/>
        <v/>
      </c>
      <c r="U43" s="306"/>
    </row>
    <row r="44" spans="1:21" s="291" customFormat="1" x14ac:dyDescent="0.25">
      <c r="A44" s="211" t="s">
        <v>2207</v>
      </c>
      <c r="B44" s="289"/>
      <c r="C44" s="191" t="s">
        <v>304</v>
      </c>
      <c r="D44" s="191" t="s">
        <v>305</v>
      </c>
      <c r="E44" s="191" t="s">
        <v>306</v>
      </c>
      <c r="F44" s="184" t="s">
        <v>354</v>
      </c>
      <c r="G44" s="184" t="s">
        <v>308</v>
      </c>
      <c r="H44" s="184" t="s">
        <v>354</v>
      </c>
      <c r="I44" s="184" t="s">
        <v>309</v>
      </c>
      <c r="J44" s="185">
        <v>340</v>
      </c>
      <c r="K44" s="186" t="s">
        <v>310</v>
      </c>
      <c r="L44" s="188" t="s">
        <v>2305</v>
      </c>
      <c r="M44" s="278"/>
      <c r="N44" s="211" t="s">
        <v>2205</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90" t="s">
        <v>2206</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25">
      <c r="A45" s="211" t="s">
        <v>2207</v>
      </c>
      <c r="B45" s="289"/>
      <c r="C45" s="191" t="s">
        <v>304</v>
      </c>
      <c r="D45" s="191" t="s">
        <v>305</v>
      </c>
      <c r="E45" s="191" t="s">
        <v>306</v>
      </c>
      <c r="F45" s="184" t="s">
        <v>354</v>
      </c>
      <c r="G45" s="184" t="s">
        <v>17</v>
      </c>
      <c r="H45" s="184" t="s">
        <v>354</v>
      </c>
      <c r="I45" s="184" t="s">
        <v>17</v>
      </c>
      <c r="J45" s="185">
        <v>341</v>
      </c>
      <c r="K45" s="186" t="s">
        <v>310</v>
      </c>
      <c r="L45" s="188" t="s">
        <v>2305</v>
      </c>
      <c r="M45" s="278"/>
      <c r="N45" s="211" t="s">
        <v>2205</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90" t="s">
        <v>2206</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25">
      <c r="A46" s="211" t="s">
        <v>2207</v>
      </c>
      <c r="B46" s="289"/>
      <c r="C46" s="191" t="s">
        <v>304</v>
      </c>
      <c r="D46" s="191" t="s">
        <v>305</v>
      </c>
      <c r="E46" s="191" t="s">
        <v>306</v>
      </c>
      <c r="F46" s="184" t="s">
        <v>354</v>
      </c>
      <c r="G46" s="184" t="s">
        <v>318</v>
      </c>
      <c r="H46" s="184" t="s">
        <v>354</v>
      </c>
      <c r="I46" s="184" t="s">
        <v>318</v>
      </c>
      <c r="J46" s="185">
        <v>342</v>
      </c>
      <c r="K46" s="186" t="s">
        <v>310</v>
      </c>
      <c r="L46" s="188" t="s">
        <v>2305</v>
      </c>
      <c r="M46" s="278"/>
      <c r="N46" s="211" t="s">
        <v>2205</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90" t="s">
        <v>2206</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25">
      <c r="A47" s="211" t="s">
        <v>2207</v>
      </c>
      <c r="B47" s="289"/>
      <c r="C47" s="191" t="s">
        <v>304</v>
      </c>
      <c r="D47" s="191" t="s">
        <v>305</v>
      </c>
      <c r="E47" s="191" t="s">
        <v>306</v>
      </c>
      <c r="F47" s="184" t="s">
        <v>354</v>
      </c>
      <c r="G47" s="184" t="s">
        <v>320</v>
      </c>
      <c r="H47" s="184" t="s">
        <v>354</v>
      </c>
      <c r="I47" s="184" t="s">
        <v>320</v>
      </c>
      <c r="J47" s="185">
        <v>343</v>
      </c>
      <c r="K47" s="186" t="s">
        <v>310</v>
      </c>
      <c r="L47" s="188" t="s">
        <v>2305</v>
      </c>
      <c r="M47" s="278"/>
      <c r="N47" s="211" t="s">
        <v>2205</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90" t="s">
        <v>2206</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25">
      <c r="A48" s="211" t="s">
        <v>2207</v>
      </c>
      <c r="B48" s="289"/>
      <c r="C48" s="191" t="s">
        <v>304</v>
      </c>
      <c r="D48" s="191" t="s">
        <v>305</v>
      </c>
      <c r="E48" s="191" t="s">
        <v>306</v>
      </c>
      <c r="F48" s="184" t="s">
        <v>354</v>
      </c>
      <c r="G48" s="184" t="s">
        <v>322</v>
      </c>
      <c r="H48" s="184" t="s">
        <v>354</v>
      </c>
      <c r="I48" s="184" t="s">
        <v>323</v>
      </c>
      <c r="J48" s="185">
        <v>344</v>
      </c>
      <c r="K48" s="186" t="s">
        <v>310</v>
      </c>
      <c r="L48" s="188" t="s">
        <v>2305</v>
      </c>
      <c r="M48" s="278"/>
      <c r="N48" s="211" t="s">
        <v>2205</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90" t="s">
        <v>2206</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25">
      <c r="A49" s="211" t="s">
        <v>2207</v>
      </c>
      <c r="B49" s="289"/>
      <c r="C49" s="191" t="s">
        <v>304</v>
      </c>
      <c r="D49" s="191" t="s">
        <v>305</v>
      </c>
      <c r="E49" s="191" t="s">
        <v>306</v>
      </c>
      <c r="F49" s="184" t="s">
        <v>354</v>
      </c>
      <c r="G49" s="184" t="s">
        <v>325</v>
      </c>
      <c r="H49" s="184" t="s">
        <v>354</v>
      </c>
      <c r="I49" s="184" t="s">
        <v>325</v>
      </c>
      <c r="J49" s="185">
        <v>345</v>
      </c>
      <c r="K49" s="193" t="s">
        <v>332</v>
      </c>
      <c r="L49" s="188"/>
      <c r="N49" s="211" t="s">
        <v>2205</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90" t="s">
        <v>2206</v>
      </c>
      <c r="Q49" s="290" t="s">
        <v>310</v>
      </c>
      <c r="R49" s="290" t="str">
        <f t="shared" si="0"/>
        <v>SOx emitted by ships</v>
      </c>
      <c r="S49" s="290" t="str">
        <f t="shared" si="2"/>
        <v>//**SOx emitted by ships: **</v>
      </c>
      <c r="T49" s="277" t="str">
        <f t="shared" si="1"/>
        <v/>
      </c>
    </row>
    <row r="50" spans="1:21" x14ac:dyDescent="0.25">
      <c r="A50" s="211" t="s">
        <v>2207</v>
      </c>
      <c r="B50" s="289"/>
      <c r="C50" s="191" t="s">
        <v>304</v>
      </c>
      <c r="D50" s="191" t="s">
        <v>305</v>
      </c>
      <c r="E50" s="191" t="s">
        <v>306</v>
      </c>
      <c r="F50" s="184" t="s">
        <v>354</v>
      </c>
      <c r="G50" s="184" t="s">
        <v>327</v>
      </c>
      <c r="H50" s="184" t="s">
        <v>354</v>
      </c>
      <c r="I50" s="184" t="s">
        <v>327</v>
      </c>
      <c r="J50" s="185">
        <v>346</v>
      </c>
      <c r="K50" s="186" t="s">
        <v>310</v>
      </c>
      <c r="L50" s="188" t="s">
        <v>2305</v>
      </c>
      <c r="N50" s="211" t="s">
        <v>2205</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90" t="s">
        <v>2206</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11" t="s">
        <v>2207</v>
      </c>
      <c r="B51" s="289"/>
      <c r="C51" s="191" t="s">
        <v>304</v>
      </c>
      <c r="D51" s="191" t="s">
        <v>305</v>
      </c>
      <c r="E51" s="191" t="s">
        <v>306</v>
      </c>
      <c r="F51" s="184" t="s">
        <v>354</v>
      </c>
      <c r="G51" s="184" t="s">
        <v>329</v>
      </c>
      <c r="H51" s="184" t="s">
        <v>354</v>
      </c>
      <c r="I51" s="184" t="s">
        <v>329</v>
      </c>
      <c r="J51" s="185">
        <v>347</v>
      </c>
      <c r="K51" s="186" t="s">
        <v>310</v>
      </c>
      <c r="L51" s="188" t="s">
        <v>2305</v>
      </c>
      <c r="N51" s="211" t="s">
        <v>2205</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90" t="s">
        <v>2206</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11" t="s">
        <v>2207</v>
      </c>
      <c r="B52" s="289"/>
      <c r="C52" s="191" t="s">
        <v>304</v>
      </c>
      <c r="D52" s="191" t="s">
        <v>305</v>
      </c>
      <c r="E52" s="191" t="s">
        <v>306</v>
      </c>
      <c r="F52" s="184" t="s">
        <v>354</v>
      </c>
      <c r="G52" s="184" t="s">
        <v>331</v>
      </c>
      <c r="H52" s="184" t="s">
        <v>354</v>
      </c>
      <c r="I52" s="184" t="s">
        <v>331</v>
      </c>
      <c r="J52" s="185">
        <v>348</v>
      </c>
      <c r="K52" s="193" t="s">
        <v>332</v>
      </c>
      <c r="L52" s="188"/>
      <c r="N52" s="211" t="s">
        <v>2205</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90" t="s">
        <v>2206</v>
      </c>
      <c r="Q52" s="290" t="s">
        <v>310</v>
      </c>
      <c r="R52" s="290" t="str">
        <f t="shared" si="0"/>
        <v>CH4 emitted by ships</v>
      </c>
      <c r="S52" s="290" t="str">
        <f t="shared" si="2"/>
        <v>//**CH4 emitted by ships: **</v>
      </c>
      <c r="T52" s="277" t="str">
        <f t="shared" si="1"/>
        <v/>
      </c>
    </row>
    <row r="53" spans="1:21" x14ac:dyDescent="0.25">
      <c r="A53" s="211" t="s">
        <v>2207</v>
      </c>
      <c r="B53" s="289"/>
      <c r="C53" s="191" t="s">
        <v>304</v>
      </c>
      <c r="D53" s="191" t="s">
        <v>305</v>
      </c>
      <c r="E53" s="191" t="s">
        <v>306</v>
      </c>
      <c r="F53" s="184" t="s">
        <v>354</v>
      </c>
      <c r="G53" s="184" t="s">
        <v>333</v>
      </c>
      <c r="H53" s="184" t="s">
        <v>354</v>
      </c>
      <c r="I53" s="184" t="s">
        <v>333</v>
      </c>
      <c r="J53" s="185">
        <v>349</v>
      </c>
      <c r="K53" s="193" t="s">
        <v>332</v>
      </c>
      <c r="L53" s="188"/>
      <c r="N53" s="211" t="s">
        <v>2205</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90" t="s">
        <v>2206</v>
      </c>
      <c r="Q53" s="290" t="s">
        <v>310</v>
      </c>
      <c r="R53" s="290" t="str">
        <f t="shared" si="0"/>
        <v>N2O emitted by ships</v>
      </c>
      <c r="S53" s="290" t="str">
        <f t="shared" si="2"/>
        <v>//**N2O emitted by ships: **</v>
      </c>
      <c r="T53" s="277" t="str">
        <f t="shared" si="1"/>
        <v/>
      </c>
    </row>
    <row r="54" spans="1:21" x14ac:dyDescent="0.25">
      <c r="A54" s="211" t="s">
        <v>2207</v>
      </c>
      <c r="B54" s="289"/>
      <c r="C54" s="191" t="s">
        <v>304</v>
      </c>
      <c r="D54" s="191" t="s">
        <v>305</v>
      </c>
      <c r="E54" s="191" t="s">
        <v>306</v>
      </c>
      <c r="F54" s="184" t="s">
        <v>362</v>
      </c>
      <c r="G54" s="184" t="s">
        <v>308</v>
      </c>
      <c r="H54" s="184" t="s">
        <v>362</v>
      </c>
      <c r="I54" s="184" t="s">
        <v>309</v>
      </c>
      <c r="J54" s="185">
        <v>350</v>
      </c>
      <c r="K54" s="186" t="s">
        <v>310</v>
      </c>
      <c r="L54" s="188" t="s">
        <v>2305</v>
      </c>
      <c r="N54" s="211" t="s">
        <v>2205</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90" t="s">
        <v>2206</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11" t="s">
        <v>2207</v>
      </c>
      <c r="B55" s="289"/>
      <c r="C55" s="191" t="s">
        <v>304</v>
      </c>
      <c r="D55" s="191" t="s">
        <v>305</v>
      </c>
      <c r="E55" s="191" t="s">
        <v>306</v>
      </c>
      <c r="F55" s="184" t="s">
        <v>362</v>
      </c>
      <c r="G55" s="184" t="s">
        <v>17</v>
      </c>
      <c r="H55" s="184" t="s">
        <v>362</v>
      </c>
      <c r="I55" s="184" t="s">
        <v>17</v>
      </c>
      <c r="J55" s="185">
        <v>351</v>
      </c>
      <c r="K55" s="186" t="s">
        <v>310</v>
      </c>
      <c r="L55" s="188" t="s">
        <v>2305</v>
      </c>
      <c r="N55" s="211" t="s">
        <v>2205</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90" t="s">
        <v>2206</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11" t="s">
        <v>2207</v>
      </c>
      <c r="B56" s="289"/>
      <c r="C56" s="191" t="s">
        <v>304</v>
      </c>
      <c r="D56" s="191" t="s">
        <v>305</v>
      </c>
      <c r="E56" s="191" t="s">
        <v>306</v>
      </c>
      <c r="F56" s="184" t="s">
        <v>362</v>
      </c>
      <c r="G56" s="184" t="s">
        <v>318</v>
      </c>
      <c r="H56" s="184" t="s">
        <v>362</v>
      </c>
      <c r="I56" s="184" t="s">
        <v>318</v>
      </c>
      <c r="J56" s="185">
        <v>352</v>
      </c>
      <c r="K56" s="186" t="s">
        <v>310</v>
      </c>
      <c r="L56" s="188" t="s">
        <v>2305</v>
      </c>
      <c r="N56" s="211" t="s">
        <v>2205</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90" t="s">
        <v>2206</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11" t="s">
        <v>2207</v>
      </c>
      <c r="B57" s="289"/>
      <c r="C57" s="191" t="s">
        <v>304</v>
      </c>
      <c r="D57" s="191" t="s">
        <v>305</v>
      </c>
      <c r="E57" s="191" t="s">
        <v>306</v>
      </c>
      <c r="F57" s="184" t="s">
        <v>362</v>
      </c>
      <c r="G57" s="184" t="s">
        <v>320</v>
      </c>
      <c r="H57" s="184" t="s">
        <v>362</v>
      </c>
      <c r="I57" s="184" t="s">
        <v>320</v>
      </c>
      <c r="J57" s="185">
        <v>353</v>
      </c>
      <c r="K57" s="186" t="s">
        <v>310</v>
      </c>
      <c r="L57" s="188" t="s">
        <v>2305</v>
      </c>
      <c r="N57" s="211" t="s">
        <v>2205</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90" t="s">
        <v>2206</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11" t="s">
        <v>2207</v>
      </c>
      <c r="B58" s="289"/>
      <c r="C58" s="191" t="s">
        <v>304</v>
      </c>
      <c r="D58" s="191" t="s">
        <v>305</v>
      </c>
      <c r="E58" s="191" t="s">
        <v>306</v>
      </c>
      <c r="F58" s="184" t="s">
        <v>362</v>
      </c>
      <c r="G58" s="184" t="s">
        <v>322</v>
      </c>
      <c r="H58" s="184" t="s">
        <v>362</v>
      </c>
      <c r="I58" s="184" t="s">
        <v>323</v>
      </c>
      <c r="J58" s="185">
        <v>354</v>
      </c>
      <c r="K58" s="186" t="s">
        <v>310</v>
      </c>
      <c r="L58" s="188" t="s">
        <v>2305</v>
      </c>
      <c r="N58" s="211" t="s">
        <v>2205</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90" t="s">
        <v>2206</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11" t="s">
        <v>2207</v>
      </c>
      <c r="B59" s="289"/>
      <c r="C59" s="191" t="s">
        <v>304</v>
      </c>
      <c r="D59" s="191" t="s">
        <v>305</v>
      </c>
      <c r="E59" s="191" t="s">
        <v>306</v>
      </c>
      <c r="F59" s="184" t="s">
        <v>362</v>
      </c>
      <c r="G59" s="184" t="s">
        <v>325</v>
      </c>
      <c r="H59" s="184" t="s">
        <v>362</v>
      </c>
      <c r="I59" s="184" t="s">
        <v>325</v>
      </c>
      <c r="J59" s="185">
        <v>355</v>
      </c>
      <c r="K59" s="186" t="s">
        <v>310</v>
      </c>
      <c r="L59" s="188" t="s">
        <v>2305</v>
      </c>
      <c r="N59" s="211" t="s">
        <v>2205</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90" t="s">
        <v>2206</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11" t="s">
        <v>2207</v>
      </c>
      <c r="B60" s="289"/>
      <c r="C60" s="191" t="s">
        <v>304</v>
      </c>
      <c r="D60" s="191" t="s">
        <v>305</v>
      </c>
      <c r="E60" s="191" t="s">
        <v>306</v>
      </c>
      <c r="F60" s="184" t="s">
        <v>362</v>
      </c>
      <c r="G60" s="184" t="s">
        <v>327</v>
      </c>
      <c r="H60" s="184" t="s">
        <v>362</v>
      </c>
      <c r="I60" s="184" t="s">
        <v>327</v>
      </c>
      <c r="J60" s="185">
        <v>356</v>
      </c>
      <c r="K60" s="186" t="s">
        <v>310</v>
      </c>
      <c r="L60" s="188" t="s">
        <v>2305</v>
      </c>
      <c r="N60" s="211" t="s">
        <v>2205</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90" t="s">
        <v>2206</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11" t="s">
        <v>2207</v>
      </c>
      <c r="B61" s="289"/>
      <c r="C61" s="191" t="s">
        <v>304</v>
      </c>
      <c r="D61" s="191" t="s">
        <v>305</v>
      </c>
      <c r="E61" s="191" t="s">
        <v>306</v>
      </c>
      <c r="F61" s="184" t="s">
        <v>362</v>
      </c>
      <c r="G61" s="184" t="s">
        <v>329</v>
      </c>
      <c r="H61" s="184" t="s">
        <v>362</v>
      </c>
      <c r="I61" s="184" t="s">
        <v>329</v>
      </c>
      <c r="J61" s="185">
        <v>357</v>
      </c>
      <c r="K61" s="186" t="s">
        <v>310</v>
      </c>
      <c r="L61" s="188" t="s">
        <v>2305</v>
      </c>
      <c r="N61" s="211" t="s">
        <v>2205</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90" t="s">
        <v>2206</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11" t="s">
        <v>2207</v>
      </c>
      <c r="B62" s="289"/>
      <c r="C62" s="191" t="s">
        <v>304</v>
      </c>
      <c r="D62" s="191" t="s">
        <v>305</v>
      </c>
      <c r="E62" s="191" t="s">
        <v>306</v>
      </c>
      <c r="F62" s="184" t="s">
        <v>362</v>
      </c>
      <c r="G62" s="184" t="s">
        <v>331</v>
      </c>
      <c r="H62" s="184" t="s">
        <v>362</v>
      </c>
      <c r="I62" s="184" t="s">
        <v>331</v>
      </c>
      <c r="J62" s="185">
        <v>358</v>
      </c>
      <c r="K62" s="193" t="s">
        <v>332</v>
      </c>
      <c r="L62" s="188"/>
      <c r="N62" s="211" t="s">
        <v>2205</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90" t="s">
        <v>2206</v>
      </c>
      <c r="Q62" s="290" t="s">
        <v>310</v>
      </c>
      <c r="R62" s="290" t="str">
        <f t="shared" si="0"/>
        <v>CH4 emitted by motorbikes</v>
      </c>
      <c r="S62" s="290" t="str">
        <f t="shared" si="2"/>
        <v>//**CH4 emitted by motorbikes: **</v>
      </c>
      <c r="T62" s="277" t="str">
        <f t="shared" si="1"/>
        <v/>
      </c>
    </row>
    <row r="63" spans="1:21" x14ac:dyDescent="0.25">
      <c r="A63" s="211" t="s">
        <v>2207</v>
      </c>
      <c r="B63" s="289"/>
      <c r="C63" s="191" t="s">
        <v>304</v>
      </c>
      <c r="D63" s="191" t="s">
        <v>305</v>
      </c>
      <c r="E63" s="191" t="s">
        <v>306</v>
      </c>
      <c r="F63" s="184" t="s">
        <v>362</v>
      </c>
      <c r="G63" s="184" t="s">
        <v>333</v>
      </c>
      <c r="H63" s="184" t="s">
        <v>362</v>
      </c>
      <c r="I63" s="184" t="s">
        <v>333</v>
      </c>
      <c r="J63" s="185">
        <v>359</v>
      </c>
      <c r="K63" s="193" t="s">
        <v>332</v>
      </c>
      <c r="L63" s="315"/>
      <c r="N63" s="211" t="s">
        <v>2205</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90" t="s">
        <v>2206</v>
      </c>
      <c r="Q63" s="290" t="s">
        <v>310</v>
      </c>
      <c r="R63" s="290" t="str">
        <f t="shared" si="0"/>
        <v>N2O emitted by motorbikes</v>
      </c>
      <c r="S63" s="290" t="str">
        <f>IF(R63="","","//**"&amp;R63&amp;": **")</f>
        <v>//**N2O emitted by motorbikes: **</v>
      </c>
      <c r="T63" s="277" t="str">
        <f t="shared" si="1"/>
        <v/>
      </c>
    </row>
    <row r="64" spans="1:21" s="292" customFormat="1" ht="60" x14ac:dyDescent="0.25">
      <c r="A64" s="292" t="s">
        <v>2204</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M64" s="279"/>
      <c r="N64" s="294" t="s">
        <v>2205</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2206</v>
      </c>
      <c r="Q64" s="293" t="s">
        <v>332</v>
      </c>
      <c r="R64" s="293"/>
      <c r="S64" s="292" t="str">
        <f t="shared" si="2"/>
        <v/>
      </c>
      <c r="T64" s="292" t="str">
        <f t="shared" si="1"/>
        <v>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row>
    <row r="65" spans="1:21" s="292" customFormat="1" ht="75" x14ac:dyDescent="0.25">
      <c r="A65" s="292" t="s">
        <v>2204</v>
      </c>
      <c r="B65" s="278"/>
      <c r="C65" s="320" t="s">
        <v>304</v>
      </c>
      <c r="D65" s="316" t="s">
        <v>378</v>
      </c>
      <c r="E65" s="316" t="s">
        <v>379</v>
      </c>
      <c r="F65" s="321"/>
      <c r="G65" s="321"/>
      <c r="H65" s="321"/>
      <c r="I65" s="321"/>
      <c r="J65" s="317">
        <v>361</v>
      </c>
      <c r="K65" s="321" t="s">
        <v>310</v>
      </c>
      <c r="L65" s="322" t="s">
        <v>2306</v>
      </c>
      <c r="M65" s="279"/>
      <c r="N65" s="294" t="s">
        <v>2205</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2206</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409.5" x14ac:dyDescent="0.25">
      <c r="A66" s="292" t="s">
        <v>2204</v>
      </c>
      <c r="B66" s="278"/>
      <c r="C66" s="320" t="s">
        <v>304</v>
      </c>
      <c r="D66" s="320" t="s">
        <v>2188</v>
      </c>
      <c r="E66" s="320" t="str">
        <f>E67</f>
        <v>Additional Minimum Required EV Sales Percentage</v>
      </c>
      <c r="F66" s="320"/>
      <c r="G66" s="320"/>
      <c r="H66" s="320"/>
      <c r="I66" s="320"/>
      <c r="J66" s="320"/>
      <c r="K66" s="320"/>
      <c r="L66" s="320"/>
      <c r="M66" s="279"/>
      <c r="N66" s="294" t="s">
        <v>2205</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2206</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11" t="s">
        <v>2207</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N67" s="211" t="s">
        <v>2205</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2206</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U67" s="307"/>
    </row>
    <row r="68" spans="1:21" x14ac:dyDescent="0.25">
      <c r="A68" s="211" t="s">
        <v>2207</v>
      </c>
      <c r="B68" s="289"/>
      <c r="C68" s="191" t="s">
        <v>304</v>
      </c>
      <c r="D68" s="191" t="s">
        <v>386</v>
      </c>
      <c r="E68" s="191" t="s">
        <v>387</v>
      </c>
      <c r="F68" s="184" t="s">
        <v>396</v>
      </c>
      <c r="G68" s="184" t="s">
        <v>307</v>
      </c>
      <c r="H68" s="184" t="s">
        <v>397</v>
      </c>
      <c r="I68" s="184" t="s">
        <v>307</v>
      </c>
      <c r="J68" s="185">
        <v>203</v>
      </c>
      <c r="K68" s="193" t="s">
        <v>310</v>
      </c>
      <c r="L68" s="188" t="s">
        <v>2307</v>
      </c>
      <c r="N68" s="211" t="s">
        <v>2205</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2206</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25">
      <c r="A69" s="211" t="s">
        <v>2207</v>
      </c>
      <c r="B69" s="289"/>
      <c r="C69" s="191" t="s">
        <v>304</v>
      </c>
      <c r="D69" s="191" t="s">
        <v>386</v>
      </c>
      <c r="E69" s="191" t="s">
        <v>387</v>
      </c>
      <c r="F69" s="184" t="s">
        <v>388</v>
      </c>
      <c r="G69" s="184" t="s">
        <v>334</v>
      </c>
      <c r="H69" s="184" t="s">
        <v>389</v>
      </c>
      <c r="I69" s="184" t="s">
        <v>334</v>
      </c>
      <c r="J69" s="185">
        <v>187</v>
      </c>
      <c r="K69" s="186" t="s">
        <v>310</v>
      </c>
      <c r="L69" s="188" t="s">
        <v>2308</v>
      </c>
      <c r="N69" s="211" t="s">
        <v>2205</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2206</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25">
      <c r="A70" s="211" t="s">
        <v>2207</v>
      </c>
      <c r="B70" s="289"/>
      <c r="C70" s="191" t="s">
        <v>304</v>
      </c>
      <c r="D70" s="191" t="s">
        <v>386</v>
      </c>
      <c r="E70" s="191" t="s">
        <v>387</v>
      </c>
      <c r="F70" s="184" t="s">
        <v>396</v>
      </c>
      <c r="G70" s="184" t="s">
        <v>334</v>
      </c>
      <c r="H70" s="184" t="s">
        <v>397</v>
      </c>
      <c r="I70" s="184" t="s">
        <v>334</v>
      </c>
      <c r="J70" s="185">
        <v>191</v>
      </c>
      <c r="K70" s="186" t="s">
        <v>310</v>
      </c>
      <c r="L70" s="188" t="s">
        <v>2307</v>
      </c>
      <c r="N70" s="211" t="s">
        <v>2205</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2206</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25">
      <c r="A71" s="211" t="s">
        <v>2207</v>
      </c>
      <c r="B71" s="289"/>
      <c r="C71" s="191" t="s">
        <v>304</v>
      </c>
      <c r="D71" s="191" t="s">
        <v>386</v>
      </c>
      <c r="E71" s="191" t="s">
        <v>387</v>
      </c>
      <c r="F71" s="184" t="s">
        <v>388</v>
      </c>
      <c r="G71" s="184" t="s">
        <v>343</v>
      </c>
      <c r="H71" s="184" t="s">
        <v>389</v>
      </c>
      <c r="I71" s="184" t="s">
        <v>402</v>
      </c>
      <c r="J71" s="185">
        <v>496</v>
      </c>
      <c r="K71" s="186" t="s">
        <v>310</v>
      </c>
      <c r="L71" s="188" t="s">
        <v>2208</v>
      </c>
      <c r="N71" s="211" t="s">
        <v>2205</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2206</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25">
      <c r="A72" s="211" t="s">
        <v>2207</v>
      </c>
      <c r="B72" s="289"/>
      <c r="C72" s="191" t="s">
        <v>304</v>
      </c>
      <c r="D72" s="191" t="s">
        <v>386</v>
      </c>
      <c r="E72" s="191" t="s">
        <v>387</v>
      </c>
      <c r="F72" s="184" t="s">
        <v>396</v>
      </c>
      <c r="G72" s="184" t="s">
        <v>343</v>
      </c>
      <c r="H72" s="184" t="s">
        <v>397</v>
      </c>
      <c r="I72" s="184" t="s">
        <v>402</v>
      </c>
      <c r="J72" s="185">
        <v>497</v>
      </c>
      <c r="K72" s="186" t="s">
        <v>310</v>
      </c>
      <c r="L72" s="188" t="s">
        <v>2208</v>
      </c>
      <c r="N72" s="211" t="s">
        <v>2205</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2206</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25">
      <c r="A73" s="211" t="s">
        <v>2207</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2205</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2206</v>
      </c>
      <c r="Q73" s="290" t="s">
        <v>310</v>
      </c>
      <c r="R73" s="290" t="str">
        <f t="shared" si="3"/>
        <v>Passenger Rail</v>
      </c>
      <c r="S73" s="290" t="str">
        <f t="shared" si="5"/>
        <v>//**Passenger Rail: **</v>
      </c>
      <c r="T73" s="277" t="str">
        <f t="shared" si="4"/>
        <v>//**Passenger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25">
      <c r="A74" s="211" t="s">
        <v>2207</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2205</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2206</v>
      </c>
      <c r="Q74" s="290" t="s">
        <v>310</v>
      </c>
      <c r="R74" s="290" t="str">
        <f t="shared" si="3"/>
        <v>Freight Rail</v>
      </c>
      <c r="S74" s="290" t="str">
        <f t="shared" si="5"/>
        <v>//**Freight Rail: **</v>
      </c>
      <c r="T74" s="277" t="str">
        <f t="shared" si="4"/>
        <v>//**Freight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25">
      <c r="A75" s="211" t="s">
        <v>2207</v>
      </c>
      <c r="B75" s="289"/>
      <c r="C75" s="191" t="s">
        <v>304</v>
      </c>
      <c r="D75" s="191" t="s">
        <v>386</v>
      </c>
      <c r="E75" s="191" t="s">
        <v>387</v>
      </c>
      <c r="F75" s="184" t="s">
        <v>388</v>
      </c>
      <c r="G75" s="184" t="s">
        <v>354</v>
      </c>
      <c r="H75" s="184" t="s">
        <v>389</v>
      </c>
      <c r="I75" s="184" t="s">
        <v>406</v>
      </c>
      <c r="J75" s="185">
        <v>500</v>
      </c>
      <c r="K75" s="186" t="s">
        <v>310</v>
      </c>
      <c r="L75" s="188" t="s">
        <v>2209</v>
      </c>
      <c r="N75" s="211" t="s">
        <v>2205</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2206</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25">
      <c r="A76" s="211" t="s">
        <v>2207</v>
      </c>
      <c r="B76" s="289"/>
      <c r="C76" s="191" t="s">
        <v>304</v>
      </c>
      <c r="D76" s="191" t="s">
        <v>386</v>
      </c>
      <c r="E76" s="191" t="s">
        <v>387</v>
      </c>
      <c r="F76" s="184" t="s">
        <v>396</v>
      </c>
      <c r="G76" s="184" t="s">
        <v>354</v>
      </c>
      <c r="H76" s="184" t="s">
        <v>397</v>
      </c>
      <c r="I76" s="184" t="s">
        <v>406</v>
      </c>
      <c r="J76" s="185">
        <v>501</v>
      </c>
      <c r="K76" s="186" t="s">
        <v>310</v>
      </c>
      <c r="L76" s="188" t="s">
        <v>2210</v>
      </c>
      <c r="N76" s="211" t="s">
        <v>2205</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2206</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25">
      <c r="A77" s="211" t="s">
        <v>2207</v>
      </c>
      <c r="B77" s="289"/>
      <c r="C77" s="191" t="s">
        <v>304</v>
      </c>
      <c r="D77" s="191" t="s">
        <v>386</v>
      </c>
      <c r="E77" s="191" t="s">
        <v>387</v>
      </c>
      <c r="F77" s="184" t="s">
        <v>388</v>
      </c>
      <c r="G77" s="184" t="s">
        <v>362</v>
      </c>
      <c r="H77" s="184" t="s">
        <v>389</v>
      </c>
      <c r="I77" s="184" t="s">
        <v>410</v>
      </c>
      <c r="J77" s="185">
        <v>188</v>
      </c>
      <c r="K77" s="186" t="s">
        <v>310</v>
      </c>
      <c r="L77" s="188" t="s">
        <v>2309</v>
      </c>
      <c r="N77" s="211" t="s">
        <v>2205</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2206</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25">
      <c r="A78" s="211" t="s">
        <v>2207</v>
      </c>
      <c r="B78" s="289"/>
      <c r="C78" s="191" t="s">
        <v>304</v>
      </c>
      <c r="D78" s="191" t="s">
        <v>386</v>
      </c>
      <c r="E78" s="191" t="s">
        <v>387</v>
      </c>
      <c r="F78" s="184" t="s">
        <v>396</v>
      </c>
      <c r="G78" s="184" t="s">
        <v>362</v>
      </c>
      <c r="H78" s="184" t="s">
        <v>397</v>
      </c>
      <c r="I78" s="184" t="s">
        <v>410</v>
      </c>
      <c r="J78" s="185">
        <v>591</v>
      </c>
      <c r="K78" s="193" t="s">
        <v>332</v>
      </c>
      <c r="L78" s="188"/>
      <c r="N78" s="211" t="s">
        <v>2205</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2206</v>
      </c>
      <c r="Q78" s="290" t="s">
        <v>310</v>
      </c>
      <c r="R78" s="290" t="str">
        <f t="shared" si="3"/>
        <v>Freight Motorbikes</v>
      </c>
      <c r="S78" s="290" t="str">
        <f t="shared" si="5"/>
        <v>//**Freight Motorbikes: **</v>
      </c>
      <c r="T78" s="277" t="str">
        <f t="shared" si="4"/>
        <v/>
      </c>
      <c r="U78" s="307"/>
    </row>
    <row r="79" spans="1:21" s="292" customFormat="1" ht="60" x14ac:dyDescent="0.25">
      <c r="A79" s="293" t="s">
        <v>2204</v>
      </c>
      <c r="B79" s="279"/>
      <c r="C79" s="293" t="s">
        <v>304</v>
      </c>
      <c r="D79" s="292" t="s">
        <v>412</v>
      </c>
      <c r="E79" s="292" t="str">
        <f>E80</f>
        <v>Additional EV Subsidy Percentage</v>
      </c>
      <c r="M79" s="278"/>
      <c r="N79" s="294" t="s">
        <v>2205</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2206</v>
      </c>
      <c r="Q79" s="292" t="s">
        <v>310</v>
      </c>
      <c r="S79" s="292" t="str">
        <f t="shared" si="5"/>
        <v/>
      </c>
      <c r="T79" s="292" t="str">
        <f t="shared" si="4"/>
        <v/>
      </c>
      <c r="U79" s="288"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0" spans="1:21" ht="150" x14ac:dyDescent="0.25">
      <c r="A80" s="211" t="s">
        <v>2207</v>
      </c>
      <c r="B80" s="289"/>
      <c r="C80" s="184" t="s">
        <v>304</v>
      </c>
      <c r="D80" s="184" t="s">
        <v>412</v>
      </c>
      <c r="E80" s="184" t="s">
        <v>413</v>
      </c>
      <c r="F80" s="186" t="s">
        <v>388</v>
      </c>
      <c r="G80" s="186" t="s">
        <v>307</v>
      </c>
      <c r="H80" s="186" t="s">
        <v>389</v>
      </c>
      <c r="I80" s="186" t="s">
        <v>307</v>
      </c>
      <c r="J80" s="185">
        <v>189</v>
      </c>
      <c r="K80" s="186" t="s">
        <v>310</v>
      </c>
      <c r="L80" s="403"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N80" s="211" t="s">
        <v>2205</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2206</v>
      </c>
      <c r="Q80" s="290" t="s">
        <v>310</v>
      </c>
      <c r="R80" s="290" t="str">
        <f t="shared" ref="R80:R91" si="6">H80&amp;" "&amp;I80</f>
        <v>Passenger LDVs</v>
      </c>
      <c r="S80" s="290" t="str">
        <f t="shared" si="5"/>
        <v>//**Passenger LDVs: **</v>
      </c>
      <c r="T80" s="277"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1" spans="1:21" x14ac:dyDescent="0.25">
      <c r="A81" s="211" t="s">
        <v>2207</v>
      </c>
      <c r="B81" s="289"/>
      <c r="C81" s="191" t="s">
        <v>304</v>
      </c>
      <c r="D81" s="191" t="s">
        <v>412</v>
      </c>
      <c r="E81" s="191" t="s">
        <v>413</v>
      </c>
      <c r="F81" s="184" t="s">
        <v>396</v>
      </c>
      <c r="G81" s="184" t="s">
        <v>307</v>
      </c>
      <c r="H81" s="184" t="s">
        <v>397</v>
      </c>
      <c r="I81" s="184" t="s">
        <v>307</v>
      </c>
      <c r="J81" s="43">
        <v>592</v>
      </c>
      <c r="K81" s="193" t="s">
        <v>332</v>
      </c>
      <c r="L81" s="203"/>
      <c r="N81" s="211" t="s">
        <v>2205</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2206</v>
      </c>
      <c r="Q81" s="290" t="s">
        <v>310</v>
      </c>
      <c r="R81" s="290" t="str">
        <f t="shared" si="6"/>
        <v>Freight LDVs</v>
      </c>
      <c r="S81" s="290" t="str">
        <f t="shared" si="5"/>
        <v>//**Freight LDVs: **</v>
      </c>
      <c r="T81" s="277" t="str">
        <f t="shared" si="4"/>
        <v/>
      </c>
    </row>
    <row r="82" spans="1:21" x14ac:dyDescent="0.25">
      <c r="A82" s="211" t="s">
        <v>2207</v>
      </c>
      <c r="B82" s="289"/>
      <c r="C82" s="191" t="s">
        <v>304</v>
      </c>
      <c r="D82" s="191" t="s">
        <v>412</v>
      </c>
      <c r="E82" s="191" t="s">
        <v>413</v>
      </c>
      <c r="F82" s="184" t="s">
        <v>388</v>
      </c>
      <c r="G82" s="184" t="s">
        <v>334</v>
      </c>
      <c r="H82" s="184" t="s">
        <v>389</v>
      </c>
      <c r="I82" s="184" t="s">
        <v>334</v>
      </c>
      <c r="J82" s="43">
        <v>593</v>
      </c>
      <c r="K82" s="193" t="s">
        <v>332</v>
      </c>
      <c r="L82" s="203"/>
      <c r="N82" s="211" t="s">
        <v>2205</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2206</v>
      </c>
      <c r="Q82" s="290" t="s">
        <v>310</v>
      </c>
      <c r="R82" s="290" t="str">
        <f t="shared" si="6"/>
        <v>Passenger HDVs</v>
      </c>
      <c r="S82" s="290" t="str">
        <f t="shared" si="5"/>
        <v>//**Passenger HDVs: **</v>
      </c>
      <c r="T82" s="277" t="str">
        <f t="shared" si="4"/>
        <v/>
      </c>
    </row>
    <row r="83" spans="1:21" x14ac:dyDescent="0.25">
      <c r="A83" s="211" t="s">
        <v>2207</v>
      </c>
      <c r="B83" s="289"/>
      <c r="C83" s="191" t="s">
        <v>304</v>
      </c>
      <c r="D83" s="191" t="s">
        <v>412</v>
      </c>
      <c r="E83" s="191" t="s">
        <v>413</v>
      </c>
      <c r="F83" s="184" t="s">
        <v>396</v>
      </c>
      <c r="G83" s="184" t="s">
        <v>334</v>
      </c>
      <c r="H83" s="184" t="s">
        <v>397</v>
      </c>
      <c r="I83" s="184" t="s">
        <v>334</v>
      </c>
      <c r="J83" s="43">
        <v>594</v>
      </c>
      <c r="K83" s="193" t="s">
        <v>332</v>
      </c>
      <c r="L83" s="203"/>
      <c r="N83" s="211" t="s">
        <v>2205</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2206</v>
      </c>
      <c r="Q83" s="290" t="s">
        <v>310</v>
      </c>
      <c r="R83" s="290" t="str">
        <f t="shared" si="6"/>
        <v>Freight HDVs</v>
      </c>
      <c r="S83" s="290" t="str">
        <f t="shared" si="5"/>
        <v>//**Freight HDVs: **</v>
      </c>
      <c r="T83" s="277" t="str">
        <f t="shared" si="4"/>
        <v/>
      </c>
    </row>
    <row r="84" spans="1:21" x14ac:dyDescent="0.25">
      <c r="A84" s="211" t="s">
        <v>2207</v>
      </c>
      <c r="B84" s="289"/>
      <c r="C84" s="191" t="s">
        <v>304</v>
      </c>
      <c r="D84" s="191" t="s">
        <v>412</v>
      </c>
      <c r="E84" s="191" t="s">
        <v>413</v>
      </c>
      <c r="F84" s="184" t="s">
        <v>388</v>
      </c>
      <c r="G84" s="184" t="s">
        <v>343</v>
      </c>
      <c r="H84" s="184" t="s">
        <v>389</v>
      </c>
      <c r="I84" s="184" t="s">
        <v>402</v>
      </c>
      <c r="J84" s="43">
        <v>595</v>
      </c>
      <c r="K84" s="193" t="s">
        <v>332</v>
      </c>
      <c r="L84" s="203"/>
      <c r="N84" s="211" t="s">
        <v>2205</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2206</v>
      </c>
      <c r="Q84" s="290" t="s">
        <v>310</v>
      </c>
      <c r="R84" s="290" t="str">
        <f t="shared" si="6"/>
        <v>Passenger Aircraft</v>
      </c>
      <c r="S84" s="290" t="str">
        <f t="shared" si="5"/>
        <v>//**Passenger Aircraft: **</v>
      </c>
      <c r="T84" s="277" t="str">
        <f t="shared" si="4"/>
        <v/>
      </c>
    </row>
    <row r="85" spans="1:21" x14ac:dyDescent="0.25">
      <c r="A85" s="211" t="s">
        <v>2207</v>
      </c>
      <c r="B85" s="289"/>
      <c r="C85" s="191" t="s">
        <v>304</v>
      </c>
      <c r="D85" s="191" t="s">
        <v>412</v>
      </c>
      <c r="E85" s="191" t="s">
        <v>413</v>
      </c>
      <c r="F85" s="184" t="s">
        <v>396</v>
      </c>
      <c r="G85" s="184" t="s">
        <v>343</v>
      </c>
      <c r="H85" s="184" t="s">
        <v>397</v>
      </c>
      <c r="I85" s="184" t="s">
        <v>402</v>
      </c>
      <c r="J85" s="43">
        <v>596</v>
      </c>
      <c r="K85" s="193" t="s">
        <v>332</v>
      </c>
      <c r="L85" s="203"/>
      <c r="N85" s="211" t="s">
        <v>2205</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2206</v>
      </c>
      <c r="Q85" s="290" t="s">
        <v>310</v>
      </c>
      <c r="R85" s="290" t="str">
        <f t="shared" si="6"/>
        <v>Freight Aircraft</v>
      </c>
      <c r="S85" s="290" t="str">
        <f t="shared" si="5"/>
        <v>//**Freight Aircraft: **</v>
      </c>
      <c r="T85" s="277" t="str">
        <f t="shared" si="4"/>
        <v/>
      </c>
    </row>
    <row r="86" spans="1:21" x14ac:dyDescent="0.25">
      <c r="A86" s="211" t="s">
        <v>2207</v>
      </c>
      <c r="B86" s="289"/>
      <c r="C86" s="191" t="s">
        <v>304</v>
      </c>
      <c r="D86" s="191" t="s">
        <v>412</v>
      </c>
      <c r="E86" s="191" t="s">
        <v>413</v>
      </c>
      <c r="F86" s="184" t="s">
        <v>388</v>
      </c>
      <c r="G86" s="184" t="s">
        <v>346</v>
      </c>
      <c r="H86" s="184" t="s">
        <v>389</v>
      </c>
      <c r="I86" s="184" t="s">
        <v>405</v>
      </c>
      <c r="J86" s="43">
        <v>597</v>
      </c>
      <c r="K86" s="193" t="s">
        <v>332</v>
      </c>
      <c r="L86" s="203"/>
      <c r="N86" s="211" t="s">
        <v>2205</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2206</v>
      </c>
      <c r="Q86" s="290" t="s">
        <v>310</v>
      </c>
      <c r="R86" s="290" t="str">
        <f t="shared" si="6"/>
        <v>Passenger Rail</v>
      </c>
      <c r="S86" s="290" t="str">
        <f t="shared" si="5"/>
        <v>//**Passenger Rail: **</v>
      </c>
      <c r="T86" s="277" t="str">
        <f t="shared" si="4"/>
        <v/>
      </c>
    </row>
    <row r="87" spans="1:21" x14ac:dyDescent="0.25">
      <c r="A87" s="211" t="s">
        <v>2207</v>
      </c>
      <c r="B87" s="289"/>
      <c r="C87" s="191" t="s">
        <v>304</v>
      </c>
      <c r="D87" s="191" t="s">
        <v>412</v>
      </c>
      <c r="E87" s="191" t="s">
        <v>413</v>
      </c>
      <c r="F87" s="184" t="s">
        <v>396</v>
      </c>
      <c r="G87" s="184" t="s">
        <v>346</v>
      </c>
      <c r="H87" s="184" t="s">
        <v>397</v>
      </c>
      <c r="I87" s="184" t="s">
        <v>405</v>
      </c>
      <c r="J87" s="43">
        <v>598</v>
      </c>
      <c r="K87" s="193" t="s">
        <v>332</v>
      </c>
      <c r="L87" s="203"/>
      <c r="N87" s="211" t="s">
        <v>2205</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2206</v>
      </c>
      <c r="Q87" s="290" t="s">
        <v>310</v>
      </c>
      <c r="R87" s="290" t="str">
        <f t="shared" si="6"/>
        <v>Freight Rail</v>
      </c>
      <c r="S87" s="290" t="str">
        <f t="shared" si="5"/>
        <v>//**Freight Rail: **</v>
      </c>
      <c r="T87" s="277" t="str">
        <f t="shared" si="4"/>
        <v/>
      </c>
    </row>
    <row r="88" spans="1:21" x14ac:dyDescent="0.25">
      <c r="A88" s="211" t="s">
        <v>2207</v>
      </c>
      <c r="B88" s="289"/>
      <c r="C88" s="191" t="s">
        <v>304</v>
      </c>
      <c r="D88" s="191" t="s">
        <v>412</v>
      </c>
      <c r="E88" s="191" t="s">
        <v>413</v>
      </c>
      <c r="F88" s="184" t="s">
        <v>388</v>
      </c>
      <c r="G88" s="184" t="s">
        <v>354</v>
      </c>
      <c r="H88" s="184" t="s">
        <v>389</v>
      </c>
      <c r="I88" s="184" t="s">
        <v>406</v>
      </c>
      <c r="J88" s="43">
        <v>599</v>
      </c>
      <c r="K88" s="193" t="s">
        <v>332</v>
      </c>
      <c r="L88" s="203"/>
      <c r="N88" s="211" t="s">
        <v>2205</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2206</v>
      </c>
      <c r="Q88" s="290" t="s">
        <v>310</v>
      </c>
      <c r="R88" s="290" t="str">
        <f t="shared" si="6"/>
        <v>Passenger Ships</v>
      </c>
      <c r="S88" s="290" t="str">
        <f t="shared" si="5"/>
        <v>//**Passenger Ships: **</v>
      </c>
      <c r="T88" s="277" t="str">
        <f t="shared" si="4"/>
        <v/>
      </c>
    </row>
    <row r="89" spans="1:21" x14ac:dyDescent="0.25">
      <c r="A89" s="211" t="s">
        <v>2207</v>
      </c>
      <c r="B89" s="289"/>
      <c r="C89" s="191" t="s">
        <v>304</v>
      </c>
      <c r="D89" s="191" t="s">
        <v>412</v>
      </c>
      <c r="E89" s="191" t="s">
        <v>413</v>
      </c>
      <c r="F89" s="184" t="s">
        <v>396</v>
      </c>
      <c r="G89" s="184" t="s">
        <v>354</v>
      </c>
      <c r="H89" s="184" t="s">
        <v>397</v>
      </c>
      <c r="I89" s="184" t="s">
        <v>406</v>
      </c>
      <c r="J89" s="43">
        <v>600</v>
      </c>
      <c r="K89" s="193" t="s">
        <v>332</v>
      </c>
      <c r="L89" s="203"/>
      <c r="N89" s="211" t="s">
        <v>2205</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2206</v>
      </c>
      <c r="Q89" s="290" t="s">
        <v>310</v>
      </c>
      <c r="R89" s="290" t="str">
        <f t="shared" si="6"/>
        <v>Freight Ships</v>
      </c>
      <c r="S89" s="290" t="str">
        <f t="shared" si="5"/>
        <v>//**Freight Ships: **</v>
      </c>
      <c r="T89" s="277" t="str">
        <f t="shared" si="4"/>
        <v/>
      </c>
    </row>
    <row r="90" spans="1:21" x14ac:dyDescent="0.25">
      <c r="A90" s="211" t="s">
        <v>2207</v>
      </c>
      <c r="B90" s="289"/>
      <c r="C90" s="191" t="s">
        <v>304</v>
      </c>
      <c r="D90" s="191" t="s">
        <v>412</v>
      </c>
      <c r="E90" s="191" t="s">
        <v>413</v>
      </c>
      <c r="F90" s="184" t="s">
        <v>388</v>
      </c>
      <c r="G90" s="184" t="s">
        <v>362</v>
      </c>
      <c r="H90" s="184" t="s">
        <v>389</v>
      </c>
      <c r="I90" s="184" t="s">
        <v>410</v>
      </c>
      <c r="J90" s="43">
        <v>601</v>
      </c>
      <c r="K90" s="193" t="s">
        <v>332</v>
      </c>
      <c r="L90" s="203"/>
      <c r="N90" s="211" t="s">
        <v>2205</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2206</v>
      </c>
      <c r="Q90" s="290" t="s">
        <v>310</v>
      </c>
      <c r="R90" s="290" t="str">
        <f t="shared" si="6"/>
        <v>Passenger Motorbikes</v>
      </c>
      <c r="S90" s="290" t="str">
        <f t="shared" si="5"/>
        <v>//**Passenger Motorbikes: **</v>
      </c>
      <c r="T90" s="277" t="str">
        <f t="shared" si="4"/>
        <v/>
      </c>
    </row>
    <row r="91" spans="1:21" x14ac:dyDescent="0.25">
      <c r="A91" s="211" t="s">
        <v>2207</v>
      </c>
      <c r="B91" s="289"/>
      <c r="C91" s="191" t="s">
        <v>304</v>
      </c>
      <c r="D91" s="191" t="s">
        <v>412</v>
      </c>
      <c r="E91" s="191" t="s">
        <v>413</v>
      </c>
      <c r="F91" s="184" t="s">
        <v>396</v>
      </c>
      <c r="G91" s="184" t="s">
        <v>362</v>
      </c>
      <c r="H91" s="184" t="s">
        <v>397</v>
      </c>
      <c r="I91" s="184" t="s">
        <v>410</v>
      </c>
      <c r="J91" s="43">
        <v>602</v>
      </c>
      <c r="K91" s="193" t="s">
        <v>332</v>
      </c>
      <c r="L91" s="203"/>
      <c r="N91" s="211" t="s">
        <v>2205</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2206</v>
      </c>
      <c r="Q91" s="290" t="s">
        <v>310</v>
      </c>
      <c r="R91" s="290" t="str">
        <f t="shared" si="6"/>
        <v>Freight Motorbikes</v>
      </c>
      <c r="S91" s="290" t="str">
        <f t="shared" si="5"/>
        <v>//**Freight Motorbikes: **</v>
      </c>
      <c r="T91" s="277" t="str">
        <f t="shared" si="4"/>
        <v/>
      </c>
    </row>
    <row r="92" spans="1:21" s="292" customFormat="1" ht="75" x14ac:dyDescent="0.25">
      <c r="A92" s="293" t="s">
        <v>2204</v>
      </c>
      <c r="B92" s="279"/>
      <c r="C92" s="312" t="s">
        <v>304</v>
      </c>
      <c r="D92" s="312" t="s">
        <v>420</v>
      </c>
      <c r="E92" s="312" t="s">
        <v>421</v>
      </c>
      <c r="F92" s="313"/>
      <c r="G92" s="313"/>
      <c r="H92" s="313"/>
      <c r="I92" s="313"/>
      <c r="J92" s="325">
        <v>1</v>
      </c>
      <c r="K92" s="313" t="s">
        <v>310</v>
      </c>
      <c r="L92" s="314" t="s">
        <v>2310</v>
      </c>
      <c r="M92" s="279"/>
      <c r="N92" s="294" t="s">
        <v>2205</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2206</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315" x14ac:dyDescent="0.25">
      <c r="A93" s="293" t="s">
        <v>2204</v>
      </c>
      <c r="B93" s="279"/>
      <c r="C93" s="293" t="s">
        <v>304</v>
      </c>
      <c r="D93" s="293" t="s">
        <v>429</v>
      </c>
      <c r="E93" s="293" t="str">
        <f>E94</f>
        <v>Percentage Additional Improvement of Fuel Economy Std</v>
      </c>
      <c r="F93" s="293"/>
      <c r="G93" s="293"/>
      <c r="H93" s="293"/>
      <c r="I93" s="293"/>
      <c r="J93" s="293"/>
      <c r="K93" s="293"/>
      <c r="L93" s="293"/>
      <c r="M93" s="279"/>
      <c r="N93" s="294" t="s">
        <v>2205</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2206</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11" t="s">
        <v>2207</v>
      </c>
      <c r="B94" s="289"/>
      <c r="C94" s="183" t="s">
        <v>304</v>
      </c>
      <c r="D94" s="183" t="s">
        <v>429</v>
      </c>
      <c r="E94" s="183" t="s">
        <v>430</v>
      </c>
      <c r="F94" s="186" t="s">
        <v>388</v>
      </c>
      <c r="G94" s="186" t="s">
        <v>307</v>
      </c>
      <c r="H94" s="186" t="s">
        <v>389</v>
      </c>
      <c r="I94" s="186" t="s">
        <v>307</v>
      </c>
      <c r="J94" s="43">
        <v>362</v>
      </c>
      <c r="K94" s="193" t="s">
        <v>310</v>
      </c>
      <c r="L94" s="188" t="s">
        <v>2311</v>
      </c>
      <c r="N94" s="211" t="s">
        <v>2205</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2206</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11" t="s">
        <v>2207</v>
      </c>
      <c r="B95" s="289"/>
      <c r="C95" s="191" t="s">
        <v>304</v>
      </c>
      <c r="D95" s="191" t="s">
        <v>429</v>
      </c>
      <c r="E95" s="191" t="s">
        <v>430</v>
      </c>
      <c r="F95" s="186" t="s">
        <v>396</v>
      </c>
      <c r="G95" s="186" t="s">
        <v>307</v>
      </c>
      <c r="H95" s="186" t="s">
        <v>397</v>
      </c>
      <c r="I95" s="186" t="s">
        <v>307</v>
      </c>
      <c r="J95" s="43">
        <v>363</v>
      </c>
      <c r="K95" s="193" t="s">
        <v>310</v>
      </c>
      <c r="L95" s="188" t="s">
        <v>2311</v>
      </c>
      <c r="N95" s="211" t="s">
        <v>2205</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2206</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11" t="s">
        <v>2207</v>
      </c>
      <c r="B96" s="289"/>
      <c r="C96" s="191" t="s">
        <v>304</v>
      </c>
      <c r="D96" s="191" t="s">
        <v>429</v>
      </c>
      <c r="E96" s="191" t="s">
        <v>430</v>
      </c>
      <c r="F96" s="186" t="s">
        <v>388</v>
      </c>
      <c r="G96" s="186" t="s">
        <v>334</v>
      </c>
      <c r="H96" s="186" t="s">
        <v>389</v>
      </c>
      <c r="I96" s="186" t="s">
        <v>334</v>
      </c>
      <c r="J96" s="43">
        <v>364</v>
      </c>
      <c r="K96" s="193" t="s">
        <v>310</v>
      </c>
      <c r="L96" s="188" t="s">
        <v>2312</v>
      </c>
      <c r="N96" s="211" t="s">
        <v>2205</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2206</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11" t="s">
        <v>2207</v>
      </c>
      <c r="B97" s="289"/>
      <c r="C97" s="191" t="s">
        <v>304</v>
      </c>
      <c r="D97" s="191" t="s">
        <v>429</v>
      </c>
      <c r="E97" s="191" t="s">
        <v>430</v>
      </c>
      <c r="F97" s="186" t="s">
        <v>396</v>
      </c>
      <c r="G97" s="186" t="s">
        <v>334</v>
      </c>
      <c r="H97" s="186" t="s">
        <v>397</v>
      </c>
      <c r="I97" s="186" t="s">
        <v>334</v>
      </c>
      <c r="J97" s="43">
        <v>365</v>
      </c>
      <c r="K97" s="193" t="s">
        <v>310</v>
      </c>
      <c r="L97" s="188" t="s">
        <v>2313</v>
      </c>
      <c r="N97" s="211" t="s">
        <v>2205</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2206</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11" t="s">
        <v>2207</v>
      </c>
      <c r="B98" s="289"/>
      <c r="C98" s="191" t="s">
        <v>304</v>
      </c>
      <c r="D98" s="191" t="s">
        <v>429</v>
      </c>
      <c r="E98" s="191" t="s">
        <v>430</v>
      </c>
      <c r="F98" s="186" t="s">
        <v>388</v>
      </c>
      <c r="G98" s="186" t="s">
        <v>343</v>
      </c>
      <c r="H98" s="186" t="s">
        <v>389</v>
      </c>
      <c r="I98" s="186" t="s">
        <v>402</v>
      </c>
      <c r="J98" s="43">
        <v>366</v>
      </c>
      <c r="K98" s="193" t="s">
        <v>310</v>
      </c>
      <c r="L98" s="203" t="s">
        <v>2314</v>
      </c>
      <c r="N98" s="211" t="s">
        <v>2205</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2206</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11" t="s">
        <v>2207</v>
      </c>
      <c r="B99" s="289"/>
      <c r="C99" s="191" t="s">
        <v>304</v>
      </c>
      <c r="D99" s="191" t="s">
        <v>429</v>
      </c>
      <c r="E99" s="191" t="s">
        <v>430</v>
      </c>
      <c r="F99" s="186" t="s">
        <v>396</v>
      </c>
      <c r="G99" s="186" t="s">
        <v>343</v>
      </c>
      <c r="H99" s="186" t="s">
        <v>397</v>
      </c>
      <c r="I99" s="186" t="s">
        <v>402</v>
      </c>
      <c r="J99" s="43">
        <v>367</v>
      </c>
      <c r="K99" s="193" t="s">
        <v>310</v>
      </c>
      <c r="L99" s="188" t="s">
        <v>2315</v>
      </c>
      <c r="N99" s="211" t="s">
        <v>2205</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2206</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11" t="s">
        <v>2207</v>
      </c>
      <c r="B100" s="289"/>
      <c r="C100" s="191" t="s">
        <v>304</v>
      </c>
      <c r="D100" s="191" t="s">
        <v>429</v>
      </c>
      <c r="E100" s="191" t="s">
        <v>430</v>
      </c>
      <c r="F100" s="186" t="s">
        <v>388</v>
      </c>
      <c r="G100" s="186" t="s">
        <v>346</v>
      </c>
      <c r="H100" s="186" t="s">
        <v>389</v>
      </c>
      <c r="I100" s="186" t="s">
        <v>405</v>
      </c>
      <c r="J100" s="43">
        <v>368</v>
      </c>
      <c r="K100" s="193" t="s">
        <v>310</v>
      </c>
      <c r="L100" s="188" t="s">
        <v>2316</v>
      </c>
      <c r="N100" s="211" t="s">
        <v>2205</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2206</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11" t="s">
        <v>2207</v>
      </c>
      <c r="B101" s="289"/>
      <c r="C101" s="191" t="s">
        <v>304</v>
      </c>
      <c r="D101" s="191" t="s">
        <v>429</v>
      </c>
      <c r="E101" s="191" t="s">
        <v>430</v>
      </c>
      <c r="F101" s="186" t="s">
        <v>396</v>
      </c>
      <c r="G101" s="186" t="s">
        <v>346</v>
      </c>
      <c r="H101" s="186" t="s">
        <v>397</v>
      </c>
      <c r="I101" s="186" t="s">
        <v>405</v>
      </c>
      <c r="J101" s="43">
        <v>369</v>
      </c>
      <c r="K101" s="193" t="s">
        <v>310</v>
      </c>
      <c r="L101" s="188" t="s">
        <v>2317</v>
      </c>
      <c r="N101" s="211" t="s">
        <v>2205</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2206</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25">
      <c r="A102" s="211" t="s">
        <v>2207</v>
      </c>
      <c r="B102" s="289"/>
      <c r="C102" s="191" t="s">
        <v>304</v>
      </c>
      <c r="D102" s="191" t="s">
        <v>429</v>
      </c>
      <c r="E102" s="191" t="s">
        <v>430</v>
      </c>
      <c r="F102" s="186" t="s">
        <v>388</v>
      </c>
      <c r="G102" s="186" t="s">
        <v>354</v>
      </c>
      <c r="H102" s="186" t="s">
        <v>389</v>
      </c>
      <c r="I102" s="186" t="s">
        <v>406</v>
      </c>
      <c r="J102" s="43">
        <v>370</v>
      </c>
      <c r="K102" s="193" t="s">
        <v>310</v>
      </c>
      <c r="L102" s="188" t="s">
        <v>2318</v>
      </c>
      <c r="N102" s="211" t="s">
        <v>2205</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2206</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11" t="s">
        <v>2207</v>
      </c>
      <c r="B103" s="289"/>
      <c r="C103" s="191" t="s">
        <v>304</v>
      </c>
      <c r="D103" s="191" t="s">
        <v>429</v>
      </c>
      <c r="E103" s="191" t="s">
        <v>430</v>
      </c>
      <c r="F103" s="186" t="s">
        <v>396</v>
      </c>
      <c r="G103" s="186" t="s">
        <v>354</v>
      </c>
      <c r="H103" s="186" t="s">
        <v>397</v>
      </c>
      <c r="I103" s="186" t="s">
        <v>406</v>
      </c>
      <c r="J103" s="43">
        <v>371</v>
      </c>
      <c r="K103" s="193" t="s">
        <v>310</v>
      </c>
      <c r="L103" s="188" t="s">
        <v>2319</v>
      </c>
      <c r="N103" s="211" t="s">
        <v>2205</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2206</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25">
      <c r="A104" s="211" t="s">
        <v>2207</v>
      </c>
      <c r="B104" s="289"/>
      <c r="C104" s="191" t="s">
        <v>304</v>
      </c>
      <c r="D104" s="191" t="s">
        <v>429</v>
      </c>
      <c r="E104" s="191" t="s">
        <v>430</v>
      </c>
      <c r="F104" s="186" t="s">
        <v>388</v>
      </c>
      <c r="G104" s="186" t="s">
        <v>362</v>
      </c>
      <c r="H104" s="186" t="s">
        <v>389</v>
      </c>
      <c r="I104" s="186" t="s">
        <v>410</v>
      </c>
      <c r="J104" s="43">
        <v>372</v>
      </c>
      <c r="K104" s="193" t="s">
        <v>310</v>
      </c>
      <c r="L104" s="188" t="s">
        <v>2320</v>
      </c>
      <c r="N104" s="211" t="s">
        <v>2205</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2206</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11" t="s">
        <v>2207</v>
      </c>
      <c r="B105" s="289"/>
      <c r="C105" s="191" t="s">
        <v>304</v>
      </c>
      <c r="D105" s="191" t="s">
        <v>429</v>
      </c>
      <c r="E105" s="191" t="s">
        <v>430</v>
      </c>
      <c r="F105" s="186" t="s">
        <v>396</v>
      </c>
      <c r="G105" s="186" t="s">
        <v>362</v>
      </c>
      <c r="H105" s="186" t="s">
        <v>397</v>
      </c>
      <c r="I105" s="186" t="s">
        <v>410</v>
      </c>
      <c r="J105" s="43">
        <v>373</v>
      </c>
      <c r="K105" s="193" t="s">
        <v>332</v>
      </c>
      <c r="L105" s="188"/>
      <c r="N105" s="211" t="s">
        <v>2205</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2206</v>
      </c>
      <c r="Q105" s="290" t="s">
        <v>310</v>
      </c>
      <c r="R105" s="290" t="str">
        <f t="shared" si="7"/>
        <v>Freight Motorbikes</v>
      </c>
      <c r="S105" s="290" t="str">
        <f t="shared" si="5"/>
        <v>//**Freight Motorbikes: **</v>
      </c>
      <c r="T105" s="277" t="str">
        <f t="shared" si="4"/>
        <v/>
      </c>
    </row>
    <row r="106" spans="1:21" s="293" customFormat="1" ht="375" x14ac:dyDescent="0.25">
      <c r="A106" s="293" t="s">
        <v>2204</v>
      </c>
      <c r="B106" s="279"/>
      <c r="C106" s="293" t="s">
        <v>304</v>
      </c>
      <c r="D106" s="293" t="s">
        <v>2189</v>
      </c>
      <c r="E106" s="293" t="str">
        <f>E107</f>
        <v>Minimum Required Hydrogen Vehicle Sales Percentage</v>
      </c>
      <c r="M106" s="279"/>
      <c r="N106" s="294" t="s">
        <v>2205</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2206</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11" t="s">
        <v>2207</v>
      </c>
      <c r="B107" s="289"/>
      <c r="C107" s="184" t="s">
        <v>304</v>
      </c>
      <c r="D107" s="184" t="s">
        <v>455</v>
      </c>
      <c r="E107" s="184" t="s">
        <v>456</v>
      </c>
      <c r="F107" s="186" t="s">
        <v>388</v>
      </c>
      <c r="G107" s="186" t="s">
        <v>307</v>
      </c>
      <c r="H107" s="186" t="s">
        <v>389</v>
      </c>
      <c r="I107" s="186" t="s">
        <v>307</v>
      </c>
      <c r="J107" s="185">
        <v>460</v>
      </c>
      <c r="K107" s="186" t="s">
        <v>310</v>
      </c>
      <c r="L107" s="188" t="s">
        <v>2321</v>
      </c>
      <c r="N107" s="211" t="s">
        <v>2205</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2206</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11" t="s">
        <v>2207</v>
      </c>
      <c r="B108" s="289"/>
      <c r="C108" s="191" t="s">
        <v>304</v>
      </c>
      <c r="D108" s="191" t="s">
        <v>455</v>
      </c>
      <c r="E108" s="191" t="s">
        <v>456</v>
      </c>
      <c r="F108" s="186" t="s">
        <v>396</v>
      </c>
      <c r="G108" s="186" t="s">
        <v>307</v>
      </c>
      <c r="H108" s="186" t="s">
        <v>397</v>
      </c>
      <c r="I108" s="186" t="s">
        <v>307</v>
      </c>
      <c r="J108" s="43">
        <v>461</v>
      </c>
      <c r="K108" s="186" t="s">
        <v>310</v>
      </c>
      <c r="L108" s="188" t="s">
        <v>2321</v>
      </c>
      <c r="N108" s="211" t="s">
        <v>2205</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2206</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11" t="s">
        <v>2207</v>
      </c>
      <c r="B109" s="289"/>
      <c r="C109" s="191" t="s">
        <v>304</v>
      </c>
      <c r="D109" s="191" t="s">
        <v>455</v>
      </c>
      <c r="E109" s="191" t="s">
        <v>456</v>
      </c>
      <c r="F109" s="186" t="s">
        <v>388</v>
      </c>
      <c r="G109" s="186" t="s">
        <v>334</v>
      </c>
      <c r="H109" s="186" t="s">
        <v>389</v>
      </c>
      <c r="I109" s="186" t="s">
        <v>334</v>
      </c>
      <c r="J109" s="185">
        <v>462</v>
      </c>
      <c r="K109" s="186" t="s">
        <v>310</v>
      </c>
      <c r="L109" s="188" t="s">
        <v>2321</v>
      </c>
      <c r="N109" s="211" t="s">
        <v>2205</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2206</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11" t="s">
        <v>2207</v>
      </c>
      <c r="B110" s="289"/>
      <c r="C110" s="191" t="s">
        <v>304</v>
      </c>
      <c r="D110" s="191" t="s">
        <v>455</v>
      </c>
      <c r="E110" s="191" t="s">
        <v>456</v>
      </c>
      <c r="F110" s="186" t="s">
        <v>396</v>
      </c>
      <c r="G110" s="186" t="s">
        <v>334</v>
      </c>
      <c r="H110" s="186" t="s">
        <v>397</v>
      </c>
      <c r="I110" s="186" t="s">
        <v>334</v>
      </c>
      <c r="J110" s="43">
        <v>463</v>
      </c>
      <c r="K110" s="186" t="s">
        <v>310</v>
      </c>
      <c r="L110" s="188" t="s">
        <v>2321</v>
      </c>
      <c r="N110" s="211" t="s">
        <v>2205</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2206</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11" t="s">
        <v>2207</v>
      </c>
      <c r="B111" s="289"/>
      <c r="C111" s="191" t="s">
        <v>304</v>
      </c>
      <c r="D111" s="191" t="s">
        <v>455</v>
      </c>
      <c r="E111" s="191" t="s">
        <v>456</v>
      </c>
      <c r="F111" s="186" t="s">
        <v>388</v>
      </c>
      <c r="G111" s="186" t="s">
        <v>343</v>
      </c>
      <c r="H111" s="186" t="s">
        <v>389</v>
      </c>
      <c r="I111" s="186" t="s">
        <v>402</v>
      </c>
      <c r="J111" s="43">
        <v>502</v>
      </c>
      <c r="K111" s="186" t="s">
        <v>310</v>
      </c>
      <c r="L111" s="188" t="s">
        <v>2211</v>
      </c>
      <c r="N111" s="211" t="s">
        <v>2205</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2206</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11" t="s">
        <v>2207</v>
      </c>
      <c r="B112" s="289"/>
      <c r="C112" s="191" t="s">
        <v>304</v>
      </c>
      <c r="D112" s="191" t="s">
        <v>455</v>
      </c>
      <c r="E112" s="191" t="s">
        <v>456</v>
      </c>
      <c r="F112" s="186" t="s">
        <v>396</v>
      </c>
      <c r="G112" s="186" t="s">
        <v>343</v>
      </c>
      <c r="H112" s="186" t="s">
        <v>397</v>
      </c>
      <c r="I112" s="186" t="s">
        <v>402</v>
      </c>
      <c r="J112" s="43">
        <v>503</v>
      </c>
      <c r="K112" s="186" t="s">
        <v>310</v>
      </c>
      <c r="L112" s="188" t="s">
        <v>2211</v>
      </c>
      <c r="N112" s="211" t="s">
        <v>2205</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2206</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11" t="s">
        <v>2207</v>
      </c>
      <c r="B113" s="289"/>
      <c r="C113" s="191" t="s">
        <v>304</v>
      </c>
      <c r="D113" s="191" t="s">
        <v>455</v>
      </c>
      <c r="E113" s="191" t="s">
        <v>456</v>
      </c>
      <c r="F113" s="186" t="s">
        <v>388</v>
      </c>
      <c r="G113" s="186" t="s">
        <v>346</v>
      </c>
      <c r="H113" s="186" t="s">
        <v>389</v>
      </c>
      <c r="I113" s="186" t="s">
        <v>405</v>
      </c>
      <c r="J113" s="43">
        <v>504</v>
      </c>
      <c r="K113" s="186" t="s">
        <v>310</v>
      </c>
      <c r="L113" s="188" t="s">
        <v>2212</v>
      </c>
      <c r="N113" s="211" t="s">
        <v>2205</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2206</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11" t="s">
        <v>2207</v>
      </c>
      <c r="B114" s="289"/>
      <c r="C114" s="191" t="s">
        <v>304</v>
      </c>
      <c r="D114" s="191" t="s">
        <v>455</v>
      </c>
      <c r="E114" s="191" t="s">
        <v>456</v>
      </c>
      <c r="F114" s="186" t="s">
        <v>396</v>
      </c>
      <c r="G114" s="186" t="s">
        <v>346</v>
      </c>
      <c r="H114" s="186" t="s">
        <v>397</v>
      </c>
      <c r="I114" s="186" t="s">
        <v>405</v>
      </c>
      <c r="J114" s="43">
        <v>505</v>
      </c>
      <c r="K114" s="186" t="s">
        <v>310</v>
      </c>
      <c r="L114" s="188" t="s">
        <v>2212</v>
      </c>
      <c r="N114" s="211" t="s">
        <v>2205</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2206</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11" t="s">
        <v>2207</v>
      </c>
      <c r="B115" s="289"/>
      <c r="C115" s="191" t="s">
        <v>304</v>
      </c>
      <c r="D115" s="191" t="s">
        <v>455</v>
      </c>
      <c r="E115" s="191" t="s">
        <v>456</v>
      </c>
      <c r="F115" s="186" t="s">
        <v>388</v>
      </c>
      <c r="G115" s="186" t="s">
        <v>354</v>
      </c>
      <c r="H115" s="186" t="s">
        <v>389</v>
      </c>
      <c r="I115" s="186" t="s">
        <v>406</v>
      </c>
      <c r="J115" s="43">
        <v>506</v>
      </c>
      <c r="K115" s="186" t="s">
        <v>310</v>
      </c>
      <c r="L115" s="188" t="s">
        <v>2213</v>
      </c>
      <c r="N115" s="211" t="s">
        <v>2205</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2206</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11" t="s">
        <v>2207</v>
      </c>
      <c r="B116" s="289"/>
      <c r="C116" s="191" t="s">
        <v>304</v>
      </c>
      <c r="D116" s="191" t="s">
        <v>455</v>
      </c>
      <c r="E116" s="191" t="s">
        <v>456</v>
      </c>
      <c r="F116" s="186" t="s">
        <v>396</v>
      </c>
      <c r="G116" s="186" t="s">
        <v>354</v>
      </c>
      <c r="H116" s="186" t="s">
        <v>397</v>
      </c>
      <c r="I116" s="186" t="s">
        <v>406</v>
      </c>
      <c r="J116" s="43">
        <v>507</v>
      </c>
      <c r="K116" s="186" t="s">
        <v>310</v>
      </c>
      <c r="L116" s="188" t="s">
        <v>2214</v>
      </c>
      <c r="N116" s="211" t="s">
        <v>2205</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2206</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11" t="s">
        <v>2207</v>
      </c>
      <c r="B117" s="289"/>
      <c r="C117" s="191" t="s">
        <v>304</v>
      </c>
      <c r="D117" s="191" t="s">
        <v>455</v>
      </c>
      <c r="E117" s="191" t="s">
        <v>456</v>
      </c>
      <c r="F117" s="186" t="s">
        <v>388</v>
      </c>
      <c r="G117" s="186" t="s">
        <v>362</v>
      </c>
      <c r="H117" s="186" t="s">
        <v>389</v>
      </c>
      <c r="I117" s="186" t="s">
        <v>410</v>
      </c>
      <c r="J117" s="43">
        <v>603</v>
      </c>
      <c r="K117" s="193" t="s">
        <v>332</v>
      </c>
      <c r="L117" s="188"/>
      <c r="N117" s="211" t="s">
        <v>2205</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2206</v>
      </c>
      <c r="Q117" s="290" t="s">
        <v>310</v>
      </c>
      <c r="R117" s="290" t="str">
        <f t="shared" si="8"/>
        <v>Passenger Motorbikes</v>
      </c>
      <c r="S117" s="290" t="str">
        <f t="shared" si="5"/>
        <v>//**Passenger Motorbikes: **</v>
      </c>
      <c r="T117" s="277" t="str">
        <f t="shared" si="4"/>
        <v/>
      </c>
    </row>
    <row r="118" spans="1:21" x14ac:dyDescent="0.25">
      <c r="A118" s="211" t="s">
        <v>2207</v>
      </c>
      <c r="B118" s="289"/>
      <c r="C118" s="191" t="s">
        <v>304</v>
      </c>
      <c r="D118" s="191" t="s">
        <v>455</v>
      </c>
      <c r="E118" s="191" t="s">
        <v>456</v>
      </c>
      <c r="F118" s="186" t="s">
        <v>396</v>
      </c>
      <c r="G118" s="186" t="s">
        <v>362</v>
      </c>
      <c r="H118" s="186" t="s">
        <v>397</v>
      </c>
      <c r="I118" s="186" t="s">
        <v>410</v>
      </c>
      <c r="J118" s="43">
        <v>604</v>
      </c>
      <c r="K118" s="193" t="s">
        <v>332</v>
      </c>
      <c r="L118" s="188"/>
      <c r="N118" s="211" t="s">
        <v>2205</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2206</v>
      </c>
      <c r="Q118" s="290" t="s">
        <v>310</v>
      </c>
      <c r="R118" s="290" t="str">
        <f t="shared" si="8"/>
        <v>Freight Motorbikes</v>
      </c>
      <c r="S118" s="290" t="str">
        <f t="shared" si="5"/>
        <v>//**Freight Motorbikes: **</v>
      </c>
      <c r="T118" s="277" t="str">
        <f t="shared" si="4"/>
        <v/>
      </c>
    </row>
    <row r="119" spans="1:21" s="293" customFormat="1" ht="45" x14ac:dyDescent="0.25">
      <c r="A119" s="293" t="s">
        <v>2204</v>
      </c>
      <c r="B119" s="279"/>
      <c r="C119" s="326" t="s">
        <v>304</v>
      </c>
      <c r="D119" s="326" t="s">
        <v>471</v>
      </c>
      <c r="E119" s="326" t="s">
        <v>472</v>
      </c>
      <c r="F119" s="323"/>
      <c r="G119" s="323"/>
      <c r="H119" s="323"/>
      <c r="I119" s="323"/>
      <c r="J119" s="327">
        <v>190</v>
      </c>
      <c r="K119" s="323" t="s">
        <v>310</v>
      </c>
      <c r="L119" s="324" t="s">
        <v>2322</v>
      </c>
      <c r="M119" s="279"/>
      <c r="N119" s="294" t="s">
        <v>2205</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2206</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90" x14ac:dyDescent="0.25">
      <c r="A120" s="293" t="s">
        <v>2204</v>
      </c>
      <c r="B120" s="279"/>
      <c r="C120" s="293" t="s">
        <v>304</v>
      </c>
      <c r="D120" s="292" t="s">
        <v>479</v>
      </c>
      <c r="E120" s="293" t="str">
        <f>E121</f>
        <v>Percent of Travel Demand Shifted to Other Modes or Eliminated</v>
      </c>
      <c r="M120" s="279"/>
      <c r="N120" s="294" t="s">
        <v>2205</v>
      </c>
      <c r="O120" s="294" t="str">
        <f>INDEX('Standard Descriptions'!$E:$E,MATCH(Guidance!E120,'Standard Descriptions'!$C:$C,0))</f>
        <v xml:space="preserve"> This policy represents a set of measures aimed at reducing demand for passenger or freight transportation in the selected vehicle type(s).  //</v>
      </c>
      <c r="P120" s="292" t="s">
        <v>2206</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11" t="s">
        <v>2207</v>
      </c>
      <c r="B121" s="289"/>
      <c r="C121" s="183" t="s">
        <v>304</v>
      </c>
      <c r="D121" s="183" t="s">
        <v>479</v>
      </c>
      <c r="E121" s="183" t="s">
        <v>480</v>
      </c>
      <c r="F121" s="186" t="s">
        <v>388</v>
      </c>
      <c r="G121" s="186" t="s">
        <v>307</v>
      </c>
      <c r="H121" s="186" t="s">
        <v>389</v>
      </c>
      <c r="I121" s="186" t="s">
        <v>307</v>
      </c>
      <c r="J121" s="43">
        <v>848</v>
      </c>
      <c r="K121" s="186" t="s">
        <v>310</v>
      </c>
      <c r="L121" s="215" t="s">
        <v>2323</v>
      </c>
      <c r="N121" s="211" t="s">
        <v>2205</v>
      </c>
      <c r="O121" s="211" t="str">
        <f>INDEX('Standard Descriptions'!$E:$E,MATCH(Guidance!E121,'Standard Descriptions'!$C:$C,0))</f>
        <v xml:space="preserve"> This policy represents a set of measures aimed at reducing demand for passenger or freight transportation in the selected vehicle type(s).  //</v>
      </c>
      <c r="P121" s="290" t="s">
        <v>2206</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11" t="s">
        <v>2207</v>
      </c>
      <c r="B122" s="289"/>
      <c r="C122" s="191" t="s">
        <v>304</v>
      </c>
      <c r="D122" s="191" t="s">
        <v>479</v>
      </c>
      <c r="E122" s="191" t="s">
        <v>480</v>
      </c>
      <c r="F122" s="186" t="s">
        <v>388</v>
      </c>
      <c r="G122" s="186" t="s">
        <v>334</v>
      </c>
      <c r="H122" s="186" t="s">
        <v>389</v>
      </c>
      <c r="I122" s="186" t="s">
        <v>334</v>
      </c>
      <c r="J122" s="43">
        <v>849</v>
      </c>
      <c r="K122" s="193" t="s">
        <v>332</v>
      </c>
      <c r="L122" s="215" t="s">
        <v>2215</v>
      </c>
      <c r="N122" s="211" t="s">
        <v>2205</v>
      </c>
      <c r="O122" s="211" t="str">
        <f>INDEX('Standard Descriptions'!$E:$E,MATCH(Guidance!E122,'Standard Descriptions'!$C:$C,0))</f>
        <v xml:space="preserve"> This policy represents a set of measures aimed at reducing demand for passenger or freight transportation in the selected vehicle type(s).  //</v>
      </c>
      <c r="P122" s="290" t="s">
        <v>2206</v>
      </c>
      <c r="Q122" s="290" t="s">
        <v>310</v>
      </c>
      <c r="R122" s="290" t="str">
        <f t="shared" si="9"/>
        <v>Passenger HDVs</v>
      </c>
      <c r="S122" s="290" t="str">
        <f t="shared" si="5"/>
        <v>//**Passenger HDVs: **</v>
      </c>
      <c r="T122" s="277" t="str">
        <f t="shared" si="4"/>
        <v/>
      </c>
    </row>
    <row r="123" spans="1:21" x14ac:dyDescent="0.25">
      <c r="A123" s="211" t="s">
        <v>2207</v>
      </c>
      <c r="B123" s="289"/>
      <c r="C123" s="191" t="s">
        <v>304</v>
      </c>
      <c r="D123" s="191" t="s">
        <v>479</v>
      </c>
      <c r="E123" s="191" t="s">
        <v>480</v>
      </c>
      <c r="F123" s="186" t="s">
        <v>388</v>
      </c>
      <c r="G123" s="186" t="s">
        <v>343</v>
      </c>
      <c r="H123" s="186" t="s">
        <v>389</v>
      </c>
      <c r="I123" s="186" t="s">
        <v>402</v>
      </c>
      <c r="J123" s="43">
        <v>850</v>
      </c>
      <c r="K123" s="186" t="s">
        <v>310</v>
      </c>
      <c r="L123" s="215" t="s">
        <v>2324</v>
      </c>
      <c r="N123" s="211" t="s">
        <v>2205</v>
      </c>
      <c r="O123" s="211" t="str">
        <f>INDEX('Standard Descriptions'!$E:$E,MATCH(Guidance!E123,'Standard Descriptions'!$C:$C,0))</f>
        <v xml:space="preserve"> This policy represents a set of measures aimed at reducing demand for passenger or freight transportation in the selected vehicle type(s).  //</v>
      </c>
      <c r="P123" s="290" t="s">
        <v>2206</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11" t="s">
        <v>2207</v>
      </c>
      <c r="B124" s="289"/>
      <c r="C124" s="191" t="s">
        <v>304</v>
      </c>
      <c r="D124" s="191" t="s">
        <v>479</v>
      </c>
      <c r="E124" s="191" t="s">
        <v>480</v>
      </c>
      <c r="F124" s="186" t="s">
        <v>388</v>
      </c>
      <c r="G124" s="186" t="s">
        <v>346</v>
      </c>
      <c r="H124" s="186" t="s">
        <v>389</v>
      </c>
      <c r="I124" s="186" t="s">
        <v>405</v>
      </c>
      <c r="J124" s="43">
        <v>851</v>
      </c>
      <c r="K124" s="193" t="s">
        <v>332</v>
      </c>
      <c r="L124" s="215"/>
      <c r="N124" s="211" t="s">
        <v>2205</v>
      </c>
      <c r="O124" s="211" t="str">
        <f>INDEX('Standard Descriptions'!$E:$E,MATCH(Guidance!E124,'Standard Descriptions'!$C:$C,0))</f>
        <v xml:space="preserve"> This policy represents a set of measures aimed at reducing demand for passenger or freight transportation in the selected vehicle type(s).  //</v>
      </c>
      <c r="P124" s="290" t="s">
        <v>2206</v>
      </c>
      <c r="Q124" s="290" t="s">
        <v>310</v>
      </c>
      <c r="R124" s="290" t="str">
        <f t="shared" si="9"/>
        <v>Passenger Rail</v>
      </c>
      <c r="S124" s="290" t="str">
        <f t="shared" si="5"/>
        <v>//**Passenger Rail: **</v>
      </c>
      <c r="T124" s="277" t="str">
        <f t="shared" si="4"/>
        <v/>
      </c>
    </row>
    <row r="125" spans="1:21" x14ac:dyDescent="0.25">
      <c r="A125" s="211" t="s">
        <v>2207</v>
      </c>
      <c r="B125" s="289"/>
      <c r="C125" s="191" t="s">
        <v>304</v>
      </c>
      <c r="D125" s="191" t="s">
        <v>479</v>
      </c>
      <c r="E125" s="191" t="s">
        <v>480</v>
      </c>
      <c r="F125" s="186" t="s">
        <v>388</v>
      </c>
      <c r="G125" s="186" t="s">
        <v>354</v>
      </c>
      <c r="H125" s="186" t="s">
        <v>389</v>
      </c>
      <c r="I125" s="186" t="s">
        <v>406</v>
      </c>
      <c r="J125" s="43">
        <v>852</v>
      </c>
      <c r="K125" s="193" t="s">
        <v>332</v>
      </c>
      <c r="L125" s="215"/>
      <c r="N125" s="211" t="s">
        <v>2205</v>
      </c>
      <c r="O125" s="211" t="str">
        <f>INDEX('Standard Descriptions'!$E:$E,MATCH(Guidance!E125,'Standard Descriptions'!$C:$C,0))</f>
        <v xml:space="preserve"> This policy represents a set of measures aimed at reducing demand for passenger or freight transportation in the selected vehicle type(s).  //</v>
      </c>
      <c r="P125" s="290" t="s">
        <v>2206</v>
      </c>
      <c r="Q125" s="290" t="s">
        <v>310</v>
      </c>
      <c r="R125" s="290" t="str">
        <f t="shared" si="9"/>
        <v>Passenger Ships</v>
      </c>
      <c r="S125" s="290" t="str">
        <f t="shared" si="5"/>
        <v>//**Passenger Ships: **</v>
      </c>
      <c r="T125" s="277" t="str">
        <f t="shared" si="4"/>
        <v/>
      </c>
    </row>
    <row r="126" spans="1:21" x14ac:dyDescent="0.25">
      <c r="A126" s="211" t="s">
        <v>2207</v>
      </c>
      <c r="B126" s="289"/>
      <c r="C126" s="191" t="s">
        <v>304</v>
      </c>
      <c r="D126" s="191" t="s">
        <v>479</v>
      </c>
      <c r="E126" s="191" t="s">
        <v>480</v>
      </c>
      <c r="F126" s="186" t="s">
        <v>388</v>
      </c>
      <c r="G126" s="186" t="s">
        <v>362</v>
      </c>
      <c r="H126" s="186" t="s">
        <v>389</v>
      </c>
      <c r="I126" s="186" t="s">
        <v>410</v>
      </c>
      <c r="J126" s="43">
        <v>853</v>
      </c>
      <c r="K126" s="193" t="s">
        <v>332</v>
      </c>
      <c r="L126" s="215"/>
      <c r="N126" s="211" t="s">
        <v>2205</v>
      </c>
      <c r="O126" s="211" t="str">
        <f>INDEX('Standard Descriptions'!$E:$E,MATCH(Guidance!E126,'Standard Descriptions'!$C:$C,0))</f>
        <v xml:space="preserve"> This policy represents a set of measures aimed at reducing demand for passenger or freight transportation in the selected vehicle type(s).  //</v>
      </c>
      <c r="P126" s="290" t="s">
        <v>2206</v>
      </c>
      <c r="Q126" s="290" t="s">
        <v>310</v>
      </c>
      <c r="R126" s="290" t="str">
        <f t="shared" si="9"/>
        <v>Passenger Motorbikes</v>
      </c>
      <c r="S126" s="290" t="str">
        <f t="shared" si="5"/>
        <v>//**Passenger Motorbikes: **</v>
      </c>
      <c r="T126" s="277" t="str">
        <f t="shared" si="4"/>
        <v/>
      </c>
    </row>
    <row r="127" spans="1:21" x14ac:dyDescent="0.25">
      <c r="A127" s="211" t="s">
        <v>2207</v>
      </c>
      <c r="B127" s="289"/>
      <c r="C127" s="191" t="s">
        <v>304</v>
      </c>
      <c r="D127" s="191" t="s">
        <v>479</v>
      </c>
      <c r="E127" s="191" t="s">
        <v>480</v>
      </c>
      <c r="F127" s="186" t="s">
        <v>396</v>
      </c>
      <c r="G127" s="186" t="s">
        <v>307</v>
      </c>
      <c r="H127" s="186" t="s">
        <v>397</v>
      </c>
      <c r="I127" s="186" t="s">
        <v>307</v>
      </c>
      <c r="J127" s="43">
        <v>854</v>
      </c>
      <c r="K127" s="193" t="s">
        <v>332</v>
      </c>
      <c r="L127" s="215"/>
      <c r="N127" s="211" t="s">
        <v>2205</v>
      </c>
      <c r="O127" s="211" t="str">
        <f>INDEX('Standard Descriptions'!$E:$E,MATCH(Guidance!E127,'Standard Descriptions'!$C:$C,0))</f>
        <v xml:space="preserve"> This policy represents a set of measures aimed at reducing demand for passenger or freight transportation in the selected vehicle type(s).  //</v>
      </c>
      <c r="P127" s="290" t="s">
        <v>2206</v>
      </c>
      <c r="Q127" s="290" t="s">
        <v>310</v>
      </c>
      <c r="R127" s="290" t="str">
        <f t="shared" si="9"/>
        <v>Freight LDVs</v>
      </c>
      <c r="S127" s="290" t="str">
        <f t="shared" si="5"/>
        <v>//**Freight LDVs: **</v>
      </c>
      <c r="T127" s="277" t="str">
        <f t="shared" si="4"/>
        <v/>
      </c>
    </row>
    <row r="128" spans="1:21" x14ac:dyDescent="0.25">
      <c r="A128" s="211" t="s">
        <v>2207</v>
      </c>
      <c r="B128" s="289"/>
      <c r="C128" s="191" t="s">
        <v>304</v>
      </c>
      <c r="D128" s="191" t="s">
        <v>479</v>
      </c>
      <c r="E128" s="191" t="s">
        <v>480</v>
      </c>
      <c r="F128" s="186" t="s">
        <v>396</v>
      </c>
      <c r="G128" s="186" t="s">
        <v>334</v>
      </c>
      <c r="H128" s="186" t="s">
        <v>397</v>
      </c>
      <c r="I128" s="186" t="s">
        <v>334</v>
      </c>
      <c r="J128" s="43">
        <v>855</v>
      </c>
      <c r="K128" s="186" t="s">
        <v>310</v>
      </c>
      <c r="L128" s="215" t="s">
        <v>2325</v>
      </c>
      <c r="N128" s="211" t="s">
        <v>2205</v>
      </c>
      <c r="O128" s="211" t="str">
        <f>INDEX('Standard Descriptions'!$E:$E,MATCH(Guidance!E128,'Standard Descriptions'!$C:$C,0))</f>
        <v xml:space="preserve"> This policy represents a set of measures aimed at reducing demand for passenger or freight transportation in the selected vehicle type(s).  //</v>
      </c>
      <c r="P128" s="290" t="s">
        <v>2206</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11" t="s">
        <v>2207</v>
      </c>
      <c r="B129" s="289"/>
      <c r="C129" s="191" t="s">
        <v>304</v>
      </c>
      <c r="D129" s="191" t="s">
        <v>479</v>
      </c>
      <c r="E129" s="191" t="s">
        <v>480</v>
      </c>
      <c r="F129" s="186" t="s">
        <v>396</v>
      </c>
      <c r="G129" s="186" t="s">
        <v>343</v>
      </c>
      <c r="H129" s="186" t="s">
        <v>397</v>
      </c>
      <c r="I129" s="186" t="s">
        <v>402</v>
      </c>
      <c r="J129" s="43">
        <v>856</v>
      </c>
      <c r="K129" s="193" t="s">
        <v>332</v>
      </c>
      <c r="L129" s="215"/>
      <c r="N129" s="211" t="s">
        <v>2205</v>
      </c>
      <c r="O129" s="211" t="str">
        <f>INDEX('Standard Descriptions'!$E:$E,MATCH(Guidance!E129,'Standard Descriptions'!$C:$C,0))</f>
        <v xml:space="preserve"> This policy represents a set of measures aimed at reducing demand for passenger or freight transportation in the selected vehicle type(s).  //</v>
      </c>
      <c r="P129" s="290" t="s">
        <v>2206</v>
      </c>
      <c r="Q129" s="290" t="s">
        <v>310</v>
      </c>
      <c r="R129" s="290" t="str">
        <f t="shared" si="9"/>
        <v>Freight Aircraft</v>
      </c>
      <c r="S129" s="290" t="str">
        <f t="shared" si="5"/>
        <v>//**Freight Aircraft: **</v>
      </c>
      <c r="T129" s="277" t="str">
        <f t="shared" si="4"/>
        <v/>
      </c>
    </row>
    <row r="130" spans="1:21" x14ac:dyDescent="0.25">
      <c r="A130" s="211" t="s">
        <v>2207</v>
      </c>
      <c r="B130" s="289"/>
      <c r="C130" s="191" t="s">
        <v>304</v>
      </c>
      <c r="D130" s="191" t="s">
        <v>479</v>
      </c>
      <c r="E130" s="191" t="s">
        <v>480</v>
      </c>
      <c r="F130" s="186" t="s">
        <v>396</v>
      </c>
      <c r="G130" s="186" t="s">
        <v>346</v>
      </c>
      <c r="H130" s="186" t="s">
        <v>397</v>
      </c>
      <c r="I130" s="186" t="s">
        <v>405</v>
      </c>
      <c r="J130" s="43">
        <v>857</v>
      </c>
      <c r="K130" s="193" t="s">
        <v>332</v>
      </c>
      <c r="L130" s="215"/>
      <c r="N130" s="211" t="s">
        <v>2205</v>
      </c>
      <c r="O130" s="211" t="str">
        <f>INDEX('Standard Descriptions'!$E:$E,MATCH(Guidance!E130,'Standard Descriptions'!$C:$C,0))</f>
        <v xml:space="preserve"> This policy represents a set of measures aimed at reducing demand for passenger or freight transportation in the selected vehicle type(s).  //</v>
      </c>
      <c r="P130" s="290" t="s">
        <v>2206</v>
      </c>
      <c r="Q130" s="290" t="s">
        <v>310</v>
      </c>
      <c r="R130" s="290" t="str">
        <f t="shared" si="9"/>
        <v>Freight Rail</v>
      </c>
      <c r="S130" s="290" t="str">
        <f t="shared" si="5"/>
        <v>//**Freight Rail: **</v>
      </c>
      <c r="T130" s="277" t="str">
        <f t="shared" si="4"/>
        <v/>
      </c>
    </row>
    <row r="131" spans="1:21" x14ac:dyDescent="0.25">
      <c r="A131" s="211" t="s">
        <v>2207</v>
      </c>
      <c r="B131" s="289"/>
      <c r="C131" s="191" t="s">
        <v>304</v>
      </c>
      <c r="D131" s="191" t="s">
        <v>479</v>
      </c>
      <c r="E131" s="191" t="s">
        <v>480</v>
      </c>
      <c r="F131" s="186" t="s">
        <v>396</v>
      </c>
      <c r="G131" s="186" t="s">
        <v>354</v>
      </c>
      <c r="H131" s="186" t="s">
        <v>397</v>
      </c>
      <c r="I131" s="186" t="s">
        <v>406</v>
      </c>
      <c r="J131" s="43">
        <v>858</v>
      </c>
      <c r="K131" s="193" t="s">
        <v>332</v>
      </c>
      <c r="L131" s="215"/>
      <c r="N131" s="211" t="s">
        <v>2205</v>
      </c>
      <c r="O131" s="211" t="str">
        <f>INDEX('Standard Descriptions'!$E:$E,MATCH(Guidance!E131,'Standard Descriptions'!$C:$C,0))</f>
        <v xml:space="preserve"> This policy represents a set of measures aimed at reducing demand for passenger or freight transportation in the selected vehicle type(s).  //</v>
      </c>
      <c r="P131" s="290" t="s">
        <v>2206</v>
      </c>
      <c r="Q131" s="290" t="s">
        <v>310</v>
      </c>
      <c r="R131" s="290" t="str">
        <f t="shared" si="9"/>
        <v>Freight Ships</v>
      </c>
      <c r="S131" s="290" t="str">
        <f t="shared" si="5"/>
        <v>//**Freight Ships: **</v>
      </c>
      <c r="T131" s="277" t="str">
        <f t="shared" si="4"/>
        <v/>
      </c>
    </row>
    <row r="132" spans="1:21" x14ac:dyDescent="0.25">
      <c r="A132" s="211" t="s">
        <v>2207</v>
      </c>
      <c r="B132" s="289"/>
      <c r="C132" s="191" t="s">
        <v>304</v>
      </c>
      <c r="D132" s="191" t="s">
        <v>479</v>
      </c>
      <c r="E132" s="191" t="s">
        <v>480</v>
      </c>
      <c r="F132" s="186" t="s">
        <v>396</v>
      </c>
      <c r="G132" s="186" t="s">
        <v>362</v>
      </c>
      <c r="H132" s="186" t="s">
        <v>397</v>
      </c>
      <c r="I132" s="186" t="s">
        <v>410</v>
      </c>
      <c r="J132" s="43">
        <v>859</v>
      </c>
      <c r="K132" s="193" t="s">
        <v>332</v>
      </c>
      <c r="L132" s="215"/>
      <c r="N132" s="211" t="s">
        <v>2205</v>
      </c>
      <c r="O132" s="211" t="str">
        <f>INDEX('Standard Descriptions'!$E:$E,MATCH(Guidance!E132,'Standard Descriptions'!$C:$C,0))</f>
        <v xml:space="preserve"> This policy represents a set of measures aimed at reducing demand for passenger or freight transportation in the selected vehicle type(s).  //</v>
      </c>
      <c r="P132" s="290" t="s">
        <v>2206</v>
      </c>
      <c r="Q132" s="290" t="s">
        <v>310</v>
      </c>
      <c r="R132" s="290" t="str">
        <f t="shared" si="9"/>
        <v>Freight Motorbikes</v>
      </c>
      <c r="S132" s="290" t="str">
        <f t="shared" si="5"/>
        <v>//**Freight Motorbikes: **</v>
      </c>
      <c r="T132" s="277" t="str">
        <f t="shared" ref="T132:T195" si="10">IF(K132="Yes",S132&amp;L132,"")</f>
        <v/>
      </c>
    </row>
    <row r="133" spans="1:21" s="292" customFormat="1" ht="165" x14ac:dyDescent="0.25">
      <c r="A133" s="293" t="s">
        <v>2204</v>
      </c>
      <c r="B133" s="279"/>
      <c r="C133" s="292" t="s">
        <v>490</v>
      </c>
      <c r="D133" s="292" t="s">
        <v>491</v>
      </c>
      <c r="E133" s="292" t="str">
        <f>E134</f>
        <v>Fraction of New Bldg Components Shifted to Other Fuels</v>
      </c>
      <c r="M133" s="278"/>
      <c r="N133" s="294" t="s">
        <v>2205</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2206</v>
      </c>
      <c r="Q133" s="292" t="s">
        <v>310</v>
      </c>
      <c r="S133" s="292" t="str">
        <f t="shared" ref="S133:S196" si="11">IF(R133="","","//**"&amp;R133&amp;": **")</f>
        <v/>
      </c>
      <c r="T133" s="292" t="str">
        <f t="shared" si="10"/>
        <v/>
      </c>
      <c r="U133" s="288"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row>
    <row r="134" spans="1:21" x14ac:dyDescent="0.25">
      <c r="A134" s="211" t="s">
        <v>2207</v>
      </c>
      <c r="B134" s="289"/>
      <c r="C134" s="183" t="s">
        <v>490</v>
      </c>
      <c r="D134" s="183" t="s">
        <v>491</v>
      </c>
      <c r="E134" s="183" t="s">
        <v>492</v>
      </c>
      <c r="F134" s="186" t="s">
        <v>493</v>
      </c>
      <c r="G134" s="186" t="s">
        <v>494</v>
      </c>
      <c r="H134" s="186" t="s">
        <v>495</v>
      </c>
      <c r="I134" s="186" t="s">
        <v>496</v>
      </c>
      <c r="J134" s="43">
        <v>435</v>
      </c>
      <c r="K134" s="186" t="s">
        <v>310</v>
      </c>
      <c r="L134" s="301" t="str">
        <f>_xlfn.CONCAT("In the BAU case, in ",'Supporting Data'!$A$6,", the share of electricity among fuels used for heating in urban, residential buildings will ", IF('Supporting Data'!$D$81&lt;'Supporting Data'!$E$81,"rise","fall")," from ",'Supporting Data'!$D$81,"% to ",'Supporting Data'!$E$81,"% through 2050.")</f>
        <v>In the BAU case, in Louisiana, the share of electricity among fuels used for heating in urban, residential buildings will rise from 3.7% to 5.2% through 2050.</v>
      </c>
      <c r="N134" s="211" t="s">
        <v>2205</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2206</v>
      </c>
      <c r="Q134" s="290" t="s">
        <v>310</v>
      </c>
      <c r="R134" s="290" t="str">
        <f t="shared" ref="R134:R148" si="12">H134&amp;" "&amp;I134</f>
        <v>Urban Residential Heating</v>
      </c>
      <c r="S134" s="290" t="str">
        <f t="shared" si="11"/>
        <v>//**Urban Residential Heating: **</v>
      </c>
      <c r="T134" s="277" t="str">
        <f t="shared" si="10"/>
        <v>//**Urban Residential Heating: **In the BAU case, in Louisiana, the share of electricity among fuels used for heating in urban, residential buildings will rise from 3.7% to 5.2% through 2050.</v>
      </c>
    </row>
    <row r="135" spans="1:21" x14ac:dyDescent="0.25">
      <c r="A135" s="211" t="s">
        <v>2207</v>
      </c>
      <c r="B135" s="289"/>
      <c r="C135" s="191" t="s">
        <v>490</v>
      </c>
      <c r="D135" s="191" t="s">
        <v>491</v>
      </c>
      <c r="E135" s="191" t="s">
        <v>492</v>
      </c>
      <c r="F135" s="186" t="s">
        <v>501</v>
      </c>
      <c r="G135" s="186" t="s">
        <v>494</v>
      </c>
      <c r="H135" s="186" t="s">
        <v>495</v>
      </c>
      <c r="I135" s="186" t="s">
        <v>502</v>
      </c>
      <c r="J135" s="43">
        <v>436</v>
      </c>
      <c r="K135" s="186" t="s">
        <v>332</v>
      </c>
      <c r="L135" s="188"/>
      <c r="N135" s="211" t="s">
        <v>2205</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2206</v>
      </c>
      <c r="Q135" s="290" t="s">
        <v>310</v>
      </c>
      <c r="R135" s="290" t="str">
        <f t="shared" si="12"/>
        <v>Urban Residential Cooling and Ventilation</v>
      </c>
      <c r="S135" s="290" t="str">
        <f t="shared" si="11"/>
        <v>//**Urban Residential Cooling and Ventilation: **</v>
      </c>
      <c r="T135" s="277" t="str">
        <f t="shared" si="10"/>
        <v/>
      </c>
    </row>
    <row r="136" spans="1:21" x14ac:dyDescent="0.25">
      <c r="A136" s="211" t="s">
        <v>2207</v>
      </c>
      <c r="B136" s="289"/>
      <c r="C136" s="191" t="s">
        <v>490</v>
      </c>
      <c r="D136" s="191" t="s">
        <v>491</v>
      </c>
      <c r="E136" s="191" t="s">
        <v>492</v>
      </c>
      <c r="F136" s="186" t="s">
        <v>503</v>
      </c>
      <c r="G136" s="186" t="s">
        <v>494</v>
      </c>
      <c r="H136" s="186" t="s">
        <v>495</v>
      </c>
      <c r="I136" s="186" t="s">
        <v>504</v>
      </c>
      <c r="J136" s="43">
        <v>437</v>
      </c>
      <c r="K136" s="186" t="s">
        <v>332</v>
      </c>
      <c r="L136" s="188"/>
      <c r="N136" s="211" t="s">
        <v>2205</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2206</v>
      </c>
      <c r="Q136" s="290" t="s">
        <v>310</v>
      </c>
      <c r="R136" s="290" t="str">
        <f t="shared" si="12"/>
        <v>Urban Residential Lighting</v>
      </c>
      <c r="S136" s="290" t="str">
        <f t="shared" si="11"/>
        <v>//**Urban Residential Lighting: **</v>
      </c>
      <c r="T136" s="277" t="str">
        <f t="shared" si="10"/>
        <v/>
      </c>
    </row>
    <row r="137" spans="1:21" x14ac:dyDescent="0.25">
      <c r="A137" s="211" t="s">
        <v>2207</v>
      </c>
      <c r="B137" s="289"/>
      <c r="C137" s="191" t="s">
        <v>490</v>
      </c>
      <c r="D137" s="191" t="s">
        <v>491</v>
      </c>
      <c r="E137" s="191" t="s">
        <v>492</v>
      </c>
      <c r="F137" s="186" t="s">
        <v>505</v>
      </c>
      <c r="G137" s="186" t="s">
        <v>494</v>
      </c>
      <c r="H137" s="186" t="s">
        <v>495</v>
      </c>
      <c r="I137" s="186" t="s">
        <v>506</v>
      </c>
      <c r="J137" s="43">
        <v>438</v>
      </c>
      <c r="K137" s="186" t="s">
        <v>310</v>
      </c>
      <c r="L137" s="299" t="str">
        <f>_xlfn.CONCAT("In the BAU case, in ",'Supporting Data'!$A$6,", the share of electricity among fuels used by appliances in urban, residential buildings will ", IF('Supporting Data'!$D$82&lt;'Supporting Data'!$E$82,"rise","fall")," from ",'Supporting Data'!$D$82,"% to ",'Supporting Data'!$E$82,"% through 2050.")</f>
        <v>In the BAU case, in Louisiana, the share of electricity among fuels used by appliances in urban, residential buildings will fall from 31.2% to 21.9% through 2050.</v>
      </c>
      <c r="N137" s="211" t="s">
        <v>2205</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2206</v>
      </c>
      <c r="Q137" s="290" t="s">
        <v>310</v>
      </c>
      <c r="R137" s="290" t="str">
        <f t="shared" si="12"/>
        <v>Urban Residential Appliances</v>
      </c>
      <c r="S137" s="290" t="str">
        <f t="shared" si="11"/>
        <v>//**Urban Residential Appliances: **</v>
      </c>
      <c r="T137" s="277" t="str">
        <f t="shared" si="10"/>
        <v>//**Urban Residential Appliances: **In the BAU case, in Louisiana, the share of electricity among fuels used by appliances in urban, residential buildings will fall from 31.2% to 21.9% through 2050.</v>
      </c>
    </row>
    <row r="138" spans="1:21" x14ac:dyDescent="0.25">
      <c r="A138" s="211" t="s">
        <v>2207</v>
      </c>
      <c r="B138" s="289"/>
      <c r="C138" s="191" t="s">
        <v>490</v>
      </c>
      <c r="D138" s="191" t="s">
        <v>491</v>
      </c>
      <c r="E138" s="191" t="s">
        <v>492</v>
      </c>
      <c r="F138" s="186" t="s">
        <v>507</v>
      </c>
      <c r="G138" s="186" t="s">
        <v>494</v>
      </c>
      <c r="H138" s="186" t="s">
        <v>495</v>
      </c>
      <c r="I138" s="186" t="s">
        <v>508</v>
      </c>
      <c r="J138" s="43">
        <v>439</v>
      </c>
      <c r="K138" s="186" t="s">
        <v>310</v>
      </c>
      <c r="L138" s="188" t="s">
        <v>2326</v>
      </c>
      <c r="N138" s="211" t="s">
        <v>2205</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2206</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25">
      <c r="A139" s="211" t="s">
        <v>2207</v>
      </c>
      <c r="B139" s="289"/>
      <c r="C139" s="191" t="s">
        <v>490</v>
      </c>
      <c r="D139" s="191" t="s">
        <v>491</v>
      </c>
      <c r="E139" s="191" t="s">
        <v>492</v>
      </c>
      <c r="F139" s="186" t="s">
        <v>493</v>
      </c>
      <c r="G139" s="186" t="s">
        <v>510</v>
      </c>
      <c r="H139" s="186" t="s">
        <v>511</v>
      </c>
      <c r="I139" s="186" t="s">
        <v>496</v>
      </c>
      <c r="J139" s="43">
        <v>440</v>
      </c>
      <c r="K139" s="186" t="s">
        <v>310</v>
      </c>
      <c r="L139" s="299" t="str">
        <f>_xlfn.CONCAT("In the BAU case, in ",'Supporting Data'!$A$6,", the share of electricity among fuels used for heating in rural, residential buildings will ", IF('Supporting Data'!$D$78&lt;'Supporting Data'!$E$78,"rise","fall")," from ",'Supporting Data'!$D$78,"% to ",'Supporting Data'!$E$78,"% through 2050.")</f>
        <v>In the BAU case, in Louisiana, the share of electricity among fuels used for heating in rural, residential buildings will rise from 3.7% to 5.2% through 2050.</v>
      </c>
      <c r="N139" s="211" t="s">
        <v>2205</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2206</v>
      </c>
      <c r="Q139" s="290" t="s">
        <v>310</v>
      </c>
      <c r="R139" s="290" t="str">
        <f t="shared" si="12"/>
        <v>Rural Residential Heating</v>
      </c>
      <c r="S139" s="290" t="str">
        <f t="shared" si="11"/>
        <v>//**Rural Residential Heating: **</v>
      </c>
      <c r="T139" s="277" t="str">
        <f t="shared" si="10"/>
        <v>//**Rural Residential Heating: **In the BAU case, in Louisiana, the share of electricity among fuels used for heating in rural, residential buildings will rise from 3.7% to 5.2% through 2050.</v>
      </c>
    </row>
    <row r="140" spans="1:21" x14ac:dyDescent="0.25">
      <c r="A140" s="211" t="s">
        <v>2207</v>
      </c>
      <c r="B140" s="289"/>
      <c r="C140" s="191" t="s">
        <v>490</v>
      </c>
      <c r="D140" s="191" t="s">
        <v>491</v>
      </c>
      <c r="E140" s="191" t="s">
        <v>492</v>
      </c>
      <c r="F140" s="186" t="s">
        <v>501</v>
      </c>
      <c r="G140" s="186" t="s">
        <v>510</v>
      </c>
      <c r="H140" s="186" t="s">
        <v>511</v>
      </c>
      <c r="I140" s="186" t="s">
        <v>502</v>
      </c>
      <c r="J140" s="43">
        <v>441</v>
      </c>
      <c r="K140" s="186" t="s">
        <v>332</v>
      </c>
      <c r="L140" s="188"/>
      <c r="N140" s="211" t="s">
        <v>2205</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2206</v>
      </c>
      <c r="Q140" s="290" t="s">
        <v>310</v>
      </c>
      <c r="R140" s="290" t="str">
        <f t="shared" si="12"/>
        <v>Rural Residential Cooling and Ventilation</v>
      </c>
      <c r="S140" s="290" t="str">
        <f t="shared" si="11"/>
        <v>//**Rural Residential Cooling and Ventilation: **</v>
      </c>
      <c r="T140" s="277" t="str">
        <f t="shared" si="10"/>
        <v/>
      </c>
    </row>
    <row r="141" spans="1:21" x14ac:dyDescent="0.25">
      <c r="A141" s="211" t="s">
        <v>2207</v>
      </c>
      <c r="B141" s="289"/>
      <c r="C141" s="191" t="s">
        <v>490</v>
      </c>
      <c r="D141" s="191" t="s">
        <v>491</v>
      </c>
      <c r="E141" s="191" t="s">
        <v>492</v>
      </c>
      <c r="F141" s="186" t="s">
        <v>503</v>
      </c>
      <c r="G141" s="186" t="s">
        <v>510</v>
      </c>
      <c r="H141" s="186" t="s">
        <v>511</v>
      </c>
      <c r="I141" s="186" t="s">
        <v>504</v>
      </c>
      <c r="J141" s="43">
        <v>442</v>
      </c>
      <c r="K141" s="186" t="s">
        <v>332</v>
      </c>
      <c r="L141" s="188"/>
      <c r="N141" s="211" t="s">
        <v>2205</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2206</v>
      </c>
      <c r="Q141" s="290" t="s">
        <v>310</v>
      </c>
      <c r="R141" s="290" t="str">
        <f t="shared" si="12"/>
        <v>Rural Residential Lighting</v>
      </c>
      <c r="S141" s="290" t="str">
        <f t="shared" si="11"/>
        <v>//**Rural Residential Lighting: **</v>
      </c>
      <c r="T141" s="277" t="str">
        <f t="shared" si="10"/>
        <v/>
      </c>
    </row>
    <row r="142" spans="1:21" x14ac:dyDescent="0.25">
      <c r="A142" s="211" t="s">
        <v>2207</v>
      </c>
      <c r="B142" s="289"/>
      <c r="C142" s="191" t="s">
        <v>490</v>
      </c>
      <c r="D142" s="191" t="s">
        <v>491</v>
      </c>
      <c r="E142" s="191" t="s">
        <v>492</v>
      </c>
      <c r="F142" s="186" t="s">
        <v>505</v>
      </c>
      <c r="G142" s="186" t="s">
        <v>510</v>
      </c>
      <c r="H142" s="186" t="s">
        <v>511</v>
      </c>
      <c r="I142" s="186" t="s">
        <v>506</v>
      </c>
      <c r="J142" s="43">
        <v>443</v>
      </c>
      <c r="K142" s="186" t="s">
        <v>310</v>
      </c>
      <c r="L142" s="299"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31.2% to 21.9% through 2050.</v>
      </c>
      <c r="N142" s="211" t="s">
        <v>2205</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2206</v>
      </c>
      <c r="Q142" s="290" t="s">
        <v>310</v>
      </c>
      <c r="R142" s="290" t="str">
        <f t="shared" si="12"/>
        <v>Rural Residential Appliances</v>
      </c>
      <c r="S142" s="290" t="str">
        <f t="shared" si="11"/>
        <v>//**Rural Residential Appliances: **</v>
      </c>
      <c r="T142" s="277" t="str">
        <f t="shared" si="10"/>
        <v>//**Rural Residential Appliances: **In the BAU case, in , the share of electricity among fuels used by appliances in rural, residential buildings will fall from 31.2% to 21.9% through 2050.</v>
      </c>
    </row>
    <row r="143" spans="1:21" x14ac:dyDescent="0.25">
      <c r="A143" s="211" t="s">
        <v>2207</v>
      </c>
      <c r="B143" s="289"/>
      <c r="C143" s="191" t="s">
        <v>490</v>
      </c>
      <c r="D143" s="191" t="s">
        <v>491</v>
      </c>
      <c r="E143" s="191" t="s">
        <v>492</v>
      </c>
      <c r="F143" s="186" t="s">
        <v>507</v>
      </c>
      <c r="G143" s="186" t="s">
        <v>510</v>
      </c>
      <c r="H143" s="186" t="s">
        <v>511</v>
      </c>
      <c r="I143" s="186" t="s">
        <v>508</v>
      </c>
      <c r="J143" s="43">
        <v>444</v>
      </c>
      <c r="K143" s="186" t="s">
        <v>310</v>
      </c>
      <c r="L143" s="188" t="s">
        <v>2357</v>
      </c>
      <c r="N143" s="211" t="s">
        <v>2205</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2206</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25">
      <c r="A144" s="211" t="s">
        <v>2207</v>
      </c>
      <c r="B144" s="289"/>
      <c r="C144" s="191" t="s">
        <v>490</v>
      </c>
      <c r="D144" s="191" t="s">
        <v>491</v>
      </c>
      <c r="E144" s="191" t="s">
        <v>492</v>
      </c>
      <c r="F144" s="186" t="s">
        <v>493</v>
      </c>
      <c r="G144" s="186" t="s">
        <v>513</v>
      </c>
      <c r="H144" s="186" t="s">
        <v>514</v>
      </c>
      <c r="I144" s="186" t="s">
        <v>496</v>
      </c>
      <c r="J144" s="43">
        <v>445</v>
      </c>
      <c r="K144" s="186" t="s">
        <v>310</v>
      </c>
      <c r="L144" s="299" t="str">
        <f>_xlfn.CONCAT("In the BAU case, in ",'Supporting Data'!$A$6,", the share of electricity among fuels used for heating in commercial buildings will ", IF('Supporting Data'!$D$84&lt;'Supporting Data'!$E$84,"rise","fall")," from ",'Supporting Data'!$D$84,"% to ",'Supporting Data'!$E$84,"% through 2050.")</f>
        <v>In the BAU case, in Louisiana, the share of electricity among fuels used for heating in commercial buildings will rise from 0.5% to 0.6% through 2050.</v>
      </c>
      <c r="N144" s="211" t="s">
        <v>2205</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2206</v>
      </c>
      <c r="Q144" s="290" t="s">
        <v>310</v>
      </c>
      <c r="R144" s="290" t="str">
        <f t="shared" si="12"/>
        <v>Commercial Heating</v>
      </c>
      <c r="S144" s="290" t="str">
        <f t="shared" si="11"/>
        <v>//**Commercial Heating: **</v>
      </c>
      <c r="T144" s="277" t="str">
        <f t="shared" si="10"/>
        <v>//**Commercial Heating: **In the BAU case, in Louisiana, the share of electricity among fuels used for heating in commercial buildings will rise from 0.5% to 0.6% through 2050.</v>
      </c>
    </row>
    <row r="145" spans="1:21" x14ac:dyDescent="0.25">
      <c r="A145" s="211" t="s">
        <v>2207</v>
      </c>
      <c r="B145" s="289"/>
      <c r="C145" s="191" t="s">
        <v>490</v>
      </c>
      <c r="D145" s="191" t="s">
        <v>491</v>
      </c>
      <c r="E145" s="191" t="s">
        <v>492</v>
      </c>
      <c r="F145" s="186" t="s">
        <v>501</v>
      </c>
      <c r="G145" s="186" t="s">
        <v>513</v>
      </c>
      <c r="H145" s="186" t="s">
        <v>514</v>
      </c>
      <c r="I145" s="186" t="s">
        <v>502</v>
      </c>
      <c r="J145" s="43">
        <v>446</v>
      </c>
      <c r="K145" s="186" t="s">
        <v>332</v>
      </c>
      <c r="L145" s="188"/>
      <c r="N145" s="211" t="s">
        <v>2205</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2206</v>
      </c>
      <c r="Q145" s="290" t="s">
        <v>310</v>
      </c>
      <c r="R145" s="290" t="str">
        <f t="shared" si="12"/>
        <v>Commercial Cooling and Ventilation</v>
      </c>
      <c r="S145" s="290" t="str">
        <f t="shared" si="11"/>
        <v>//**Commercial Cooling and Ventilation: **</v>
      </c>
      <c r="T145" s="277" t="str">
        <f t="shared" si="10"/>
        <v/>
      </c>
    </row>
    <row r="146" spans="1:21" x14ac:dyDescent="0.25">
      <c r="A146" s="211" t="s">
        <v>2207</v>
      </c>
      <c r="B146" s="289"/>
      <c r="C146" s="191" t="s">
        <v>490</v>
      </c>
      <c r="D146" s="191" t="s">
        <v>491</v>
      </c>
      <c r="E146" s="191" t="s">
        <v>492</v>
      </c>
      <c r="F146" s="186" t="s">
        <v>503</v>
      </c>
      <c r="G146" s="186" t="s">
        <v>513</v>
      </c>
      <c r="H146" s="186" t="s">
        <v>514</v>
      </c>
      <c r="I146" s="186" t="s">
        <v>504</v>
      </c>
      <c r="J146" s="43">
        <v>447</v>
      </c>
      <c r="K146" s="186" t="s">
        <v>332</v>
      </c>
      <c r="L146" s="188"/>
      <c r="N146" s="211" t="s">
        <v>2205</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2206</v>
      </c>
      <c r="Q146" s="290" t="s">
        <v>310</v>
      </c>
      <c r="R146" s="290" t="str">
        <f t="shared" si="12"/>
        <v>Commercial Lighting</v>
      </c>
      <c r="S146" s="290" t="str">
        <f t="shared" si="11"/>
        <v>//**Commercial Lighting: **</v>
      </c>
      <c r="T146" s="277" t="str">
        <f t="shared" si="10"/>
        <v/>
      </c>
    </row>
    <row r="147" spans="1:21" x14ac:dyDescent="0.25">
      <c r="A147" s="211" t="s">
        <v>2207</v>
      </c>
      <c r="B147" s="289"/>
      <c r="C147" s="191" t="s">
        <v>490</v>
      </c>
      <c r="D147" s="191" t="s">
        <v>491</v>
      </c>
      <c r="E147" s="191" t="s">
        <v>492</v>
      </c>
      <c r="F147" s="186" t="s">
        <v>505</v>
      </c>
      <c r="G147" s="186" t="s">
        <v>513</v>
      </c>
      <c r="H147" s="186" t="s">
        <v>514</v>
      </c>
      <c r="I147" s="186" t="s">
        <v>506</v>
      </c>
      <c r="J147" s="43">
        <v>448</v>
      </c>
      <c r="K147" s="186" t="s">
        <v>310</v>
      </c>
      <c r="L147" s="299" t="str">
        <f>_xlfn.CONCAT("In the BAU case, in ",'Supporting Data'!$A$6,", the share of electricity among fuels used by appliances in commercial buildings will ", IF('Supporting Data'!$D$85&lt;'Supporting Data'!$E$85,"rise","fall")," from ",'Supporting Data'!$D$85,"% to ",'Supporting Data'!$E$85,"% through 2050.")</f>
        <v>In the BAU case, in Louisiana, the share of electricity among fuels used by appliances in commercial buildings will fall from 31.7% to 18.9% through 2050.</v>
      </c>
      <c r="N147" s="211" t="s">
        <v>2205</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2206</v>
      </c>
      <c r="Q147" s="290" t="s">
        <v>310</v>
      </c>
      <c r="R147" s="290" t="str">
        <f t="shared" si="12"/>
        <v>Commercial Appliances</v>
      </c>
      <c r="S147" s="290" t="str">
        <f t="shared" si="11"/>
        <v>//**Commercial Appliances: **</v>
      </c>
      <c r="T147" s="277" t="str">
        <f t="shared" si="10"/>
        <v>//**Commercial Appliances: **In the BAU case, in Louisiana, the share of electricity among fuels used by appliances in commercial buildings will fall from 31.7% to 18.9% through 2050.</v>
      </c>
    </row>
    <row r="148" spans="1:21" x14ac:dyDescent="0.25">
      <c r="A148" s="211" t="s">
        <v>2207</v>
      </c>
      <c r="B148" s="289"/>
      <c r="C148" s="191" t="s">
        <v>490</v>
      </c>
      <c r="D148" s="191" t="s">
        <v>491</v>
      </c>
      <c r="E148" s="191" t="s">
        <v>492</v>
      </c>
      <c r="F148" s="186" t="s">
        <v>507</v>
      </c>
      <c r="G148" s="186" t="s">
        <v>513</v>
      </c>
      <c r="H148" s="186" t="s">
        <v>514</v>
      </c>
      <c r="I148" s="186" t="s">
        <v>508</v>
      </c>
      <c r="J148" s="43">
        <v>449</v>
      </c>
      <c r="K148" s="186" t="s">
        <v>310</v>
      </c>
      <c r="L148" s="299"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Louisiana, the share of electricity among fuels used by other components in commercial buildings will rise from 56.7% to 79.1% through 2050.</v>
      </c>
      <c r="N148" s="211" t="s">
        <v>2205</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2206</v>
      </c>
      <c r="Q148" s="290" t="s">
        <v>310</v>
      </c>
      <c r="R148" s="290" t="str">
        <f t="shared" si="12"/>
        <v>Commercial Other Components</v>
      </c>
      <c r="S148" s="290" t="str">
        <f t="shared" si="11"/>
        <v>//**Commercial Other Components: **</v>
      </c>
      <c r="T148" s="277" t="str">
        <f t="shared" si="10"/>
        <v>//**Commercial Other Components: **In the BAU case, in the Louisiana, the share of electricity among fuels used by other components in commercial buildings will rise from 56.7% to 79.1% through 2050.</v>
      </c>
    </row>
    <row r="149" spans="1:21" s="292" customFormat="1" ht="409.5" x14ac:dyDescent="0.25">
      <c r="A149" s="292" t="s">
        <v>2204</v>
      </c>
      <c r="B149" s="278"/>
      <c r="C149" s="292" t="s">
        <v>490</v>
      </c>
      <c r="D149" s="292" t="s">
        <v>515</v>
      </c>
      <c r="E149" s="292" t="str">
        <f>E150</f>
        <v>Reduction in E Use Allowed by Component Eff Std</v>
      </c>
      <c r="M149" s="278"/>
      <c r="N149" s="294" t="s">
        <v>2205</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2206</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11" t="s">
        <v>2207</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2205</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2206</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11" t="s">
        <v>2207</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2205</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2206</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11" t="s">
        <v>2207</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2205</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2206</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11" t="s">
        <v>2207</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2205</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2206</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11" t="s">
        <v>2207</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2205</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2206</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11" t="s">
        <v>2207</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2205</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2206</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11" t="s">
        <v>2207</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2205</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2206</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11" t="s">
        <v>2207</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2205</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2206</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11" t="s">
        <v>2207</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2205</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2206</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11" t="s">
        <v>2207</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2205</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2206</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11" t="s">
        <v>2207</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2205</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2206</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11" t="s">
        <v>2207</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2205</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2206</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11" t="s">
        <v>2207</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2205</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2206</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11" t="s">
        <v>2207</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2205</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2206</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11" t="s">
        <v>2207</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2205</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2206</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11" t="s">
        <v>2207</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2205</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2206</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11" t="s">
        <v>2207</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2205</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2206</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11" t="s">
        <v>2207</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2205</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2206</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5" x14ac:dyDescent="0.25">
      <c r="A168" s="293" t="s">
        <v>2204</v>
      </c>
      <c r="B168" s="279"/>
      <c r="C168" s="312" t="s">
        <v>490</v>
      </c>
      <c r="D168" s="312" t="s">
        <v>525</v>
      </c>
      <c r="E168" s="312" t="s">
        <v>526</v>
      </c>
      <c r="F168" s="313"/>
      <c r="G168" s="313"/>
      <c r="H168" s="313"/>
      <c r="I168" s="313"/>
      <c r="J168" s="325">
        <v>19</v>
      </c>
      <c r="K168" s="313" t="s">
        <v>310</v>
      </c>
      <c r="L168" s="328"/>
      <c r="M168" s="279"/>
      <c r="N168" s="295" t="s">
        <v>2205</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2206</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30" x14ac:dyDescent="0.25">
      <c r="A169" s="293" t="s">
        <v>2204</v>
      </c>
      <c r="B169" s="279"/>
      <c r="C169" s="312" t="s">
        <v>490</v>
      </c>
      <c r="D169" s="312" t="s">
        <v>533</v>
      </c>
      <c r="E169" s="312" t="s">
        <v>534</v>
      </c>
      <c r="F169" s="313"/>
      <c r="G169" s="313"/>
      <c r="H169" s="313"/>
      <c r="I169" s="313"/>
      <c r="J169" s="325">
        <v>146</v>
      </c>
      <c r="K169" s="313" t="s">
        <v>310</v>
      </c>
      <c r="L169" s="314" t="s">
        <v>2153</v>
      </c>
      <c r="M169" s="279"/>
      <c r="N169" s="295" t="s">
        <v>2205</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2206</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5" x14ac:dyDescent="0.25">
      <c r="A170" s="293" t="s">
        <v>2204</v>
      </c>
      <c r="B170" s="279"/>
      <c r="C170" s="312" t="s">
        <v>490</v>
      </c>
      <c r="D170" s="312" t="s">
        <v>543</v>
      </c>
      <c r="E170" s="312" t="s">
        <v>544</v>
      </c>
      <c r="F170" s="313"/>
      <c r="G170" s="313"/>
      <c r="H170" s="313"/>
      <c r="I170" s="313"/>
      <c r="J170" s="325">
        <v>147</v>
      </c>
      <c r="K170" s="313" t="s">
        <v>310</v>
      </c>
      <c r="L170" s="314" t="s">
        <v>2327</v>
      </c>
      <c r="M170" s="279"/>
      <c r="N170" s="295" t="s">
        <v>2205</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2206</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30" x14ac:dyDescent="0.25">
      <c r="A171" s="293" t="s">
        <v>2204</v>
      </c>
      <c r="B171" s="279"/>
      <c r="C171" s="312" t="s">
        <v>490</v>
      </c>
      <c r="D171" s="312" t="s">
        <v>551</v>
      </c>
      <c r="E171" s="312" t="s">
        <v>552</v>
      </c>
      <c r="F171" s="313"/>
      <c r="G171" s="313"/>
      <c r="H171" s="313"/>
      <c r="I171" s="313"/>
      <c r="J171" s="325">
        <v>20</v>
      </c>
      <c r="K171" s="313" t="s">
        <v>310</v>
      </c>
      <c r="L171" s="314"/>
      <c r="M171" s="279"/>
      <c r="N171" s="295" t="s">
        <v>2205</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2206</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90" x14ac:dyDescent="0.25">
      <c r="A172" s="293" t="s">
        <v>2204</v>
      </c>
      <c r="B172" s="279"/>
      <c r="C172" s="293" t="s">
        <v>490</v>
      </c>
      <c r="D172" s="293" t="s">
        <v>557</v>
      </c>
      <c r="E172" s="293" t="str">
        <f>E173</f>
        <v>Share of Preexisting Buildings Subject to Retrofitting</v>
      </c>
      <c r="M172" s="279"/>
      <c r="N172" s="295" t="s">
        <v>2205</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2206</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7" t="s">
        <v>2207</v>
      </c>
      <c r="C173" s="183" t="s">
        <v>490</v>
      </c>
      <c r="D173" s="183" t="s">
        <v>557</v>
      </c>
      <c r="E173" s="183" t="s">
        <v>558</v>
      </c>
      <c r="F173" s="186" t="s">
        <v>494</v>
      </c>
      <c r="G173" s="186"/>
      <c r="H173" s="186" t="s">
        <v>495</v>
      </c>
      <c r="I173" s="186"/>
      <c r="J173" s="43">
        <v>378</v>
      </c>
      <c r="K173" s="186" t="s">
        <v>310</v>
      </c>
      <c r="L173" s="188" t="s">
        <v>2216</v>
      </c>
      <c r="N173" s="211" t="s">
        <v>2205</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2206</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7" t="s">
        <v>2207</v>
      </c>
      <c r="C174" s="191" t="s">
        <v>490</v>
      </c>
      <c r="D174" s="191" t="s">
        <v>557</v>
      </c>
      <c r="E174" s="191" t="s">
        <v>558</v>
      </c>
      <c r="F174" s="186" t="s">
        <v>510</v>
      </c>
      <c r="G174" s="186"/>
      <c r="H174" s="186" t="s">
        <v>511</v>
      </c>
      <c r="I174" s="186"/>
      <c r="J174" s="43">
        <v>379</v>
      </c>
      <c r="K174" s="186" t="s">
        <v>310</v>
      </c>
      <c r="L174" s="188" t="s">
        <v>2216</v>
      </c>
      <c r="N174" s="211" t="s">
        <v>2205</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2206</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7" t="s">
        <v>2207</v>
      </c>
      <c r="C175" s="191" t="s">
        <v>490</v>
      </c>
      <c r="D175" s="191" t="s">
        <v>557</v>
      </c>
      <c r="E175" s="191" t="s">
        <v>558</v>
      </c>
      <c r="F175" s="186" t="s">
        <v>513</v>
      </c>
      <c r="G175" s="186"/>
      <c r="H175" s="186" t="s">
        <v>514</v>
      </c>
      <c r="I175" s="186"/>
      <c r="J175" s="43">
        <v>380</v>
      </c>
      <c r="K175" s="186" t="s">
        <v>310</v>
      </c>
      <c r="L175" s="188" t="s">
        <v>2216</v>
      </c>
      <c r="N175" s="211" t="s">
        <v>2205</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2206</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30" x14ac:dyDescent="0.25">
      <c r="A176" s="293" t="s">
        <v>2204</v>
      </c>
      <c r="B176" s="279"/>
      <c r="C176" s="293" t="s">
        <v>490</v>
      </c>
      <c r="D176" s="293" t="s">
        <v>567</v>
      </c>
      <c r="E176" s="293" t="str">
        <f>E177</f>
        <v>Boolean Rebate Program for Efficient Components</v>
      </c>
      <c r="M176" s="279"/>
      <c r="N176" s="295" t="s">
        <v>2205</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2206</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7" t="s">
        <v>2207</v>
      </c>
      <c r="C177" s="183" t="s">
        <v>490</v>
      </c>
      <c r="D177" s="183" t="s">
        <v>567</v>
      </c>
      <c r="E177" s="183" t="s">
        <v>568</v>
      </c>
      <c r="F177" s="186" t="s">
        <v>493</v>
      </c>
      <c r="G177" s="186"/>
      <c r="H177" s="186" t="s">
        <v>496</v>
      </c>
      <c r="I177" s="186"/>
      <c r="J177" s="43">
        <v>27</v>
      </c>
      <c r="K177" s="186" t="s">
        <v>310</v>
      </c>
      <c r="L177" s="188"/>
      <c r="N177" s="211" t="s">
        <v>2205</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2206</v>
      </c>
      <c r="Q177" s="290" t="s">
        <v>310</v>
      </c>
      <c r="R177" s="290" t="str">
        <f t="shared" ref="R177:R182" si="14">H177&amp;" "&amp;I177</f>
        <v xml:space="preserve">Heating </v>
      </c>
      <c r="S177" s="290" t="str">
        <f t="shared" si="11"/>
        <v>//**Heating : **</v>
      </c>
      <c r="T177" s="277" t="str">
        <f t="shared" si="10"/>
        <v>//**Heating : **</v>
      </c>
    </row>
    <row r="178" spans="1:21" x14ac:dyDescent="0.25">
      <c r="A178" s="277" t="s">
        <v>2207</v>
      </c>
      <c r="C178" s="191" t="s">
        <v>490</v>
      </c>
      <c r="D178" s="191" t="s">
        <v>567</v>
      </c>
      <c r="E178" s="191" t="s">
        <v>568</v>
      </c>
      <c r="F178" s="186" t="s">
        <v>501</v>
      </c>
      <c r="G178" s="186"/>
      <c r="H178" s="186" t="s">
        <v>502</v>
      </c>
      <c r="I178" s="186"/>
      <c r="J178" s="43">
        <v>28</v>
      </c>
      <c r="K178" s="186" t="s">
        <v>310</v>
      </c>
      <c r="L178" s="188"/>
      <c r="N178" s="211" t="s">
        <v>2205</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2206</v>
      </c>
      <c r="Q178" s="290" t="s">
        <v>310</v>
      </c>
      <c r="R178" s="290" t="str">
        <f t="shared" si="14"/>
        <v xml:space="preserve">Cooling and Ventilation </v>
      </c>
      <c r="S178" s="290" t="str">
        <f t="shared" si="11"/>
        <v>//**Cooling and Ventilation : **</v>
      </c>
      <c r="T178" s="277" t="str">
        <f t="shared" si="10"/>
        <v>//**Cooling and Ventilation : **</v>
      </c>
    </row>
    <row r="179" spans="1:21" x14ac:dyDescent="0.25">
      <c r="A179" s="277" t="s">
        <v>2207</v>
      </c>
      <c r="C179" s="191" t="s">
        <v>490</v>
      </c>
      <c r="D179" s="191" t="s">
        <v>567</v>
      </c>
      <c r="E179" s="191" t="s">
        <v>568</v>
      </c>
      <c r="F179" s="186" t="s">
        <v>523</v>
      </c>
      <c r="G179" s="186"/>
      <c r="H179" s="186" t="s">
        <v>524</v>
      </c>
      <c r="I179" s="186"/>
      <c r="J179" s="43">
        <v>605</v>
      </c>
      <c r="K179" s="186" t="s">
        <v>332</v>
      </c>
      <c r="L179" s="188"/>
      <c r="N179" s="211" t="s">
        <v>2205</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2206</v>
      </c>
      <c r="Q179" s="290" t="s">
        <v>310</v>
      </c>
      <c r="R179" s="290" t="str">
        <f t="shared" si="14"/>
        <v xml:space="preserve">Envelope </v>
      </c>
      <c r="S179" s="290" t="str">
        <f t="shared" si="11"/>
        <v>//**Envelope : **</v>
      </c>
      <c r="T179" s="277" t="str">
        <f t="shared" si="10"/>
        <v/>
      </c>
    </row>
    <row r="180" spans="1:21" x14ac:dyDescent="0.25">
      <c r="A180" s="277" t="s">
        <v>2207</v>
      </c>
      <c r="C180" s="191" t="s">
        <v>490</v>
      </c>
      <c r="D180" s="191" t="s">
        <v>567</v>
      </c>
      <c r="E180" s="191" t="s">
        <v>568</v>
      </c>
      <c r="F180" s="186" t="s">
        <v>503</v>
      </c>
      <c r="G180" s="186"/>
      <c r="H180" s="186" t="s">
        <v>504</v>
      </c>
      <c r="I180" s="186"/>
      <c r="J180" s="43">
        <v>606</v>
      </c>
      <c r="K180" s="186" t="s">
        <v>332</v>
      </c>
      <c r="L180" s="188"/>
      <c r="N180" s="211" t="s">
        <v>2205</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2206</v>
      </c>
      <c r="Q180" s="290" t="s">
        <v>310</v>
      </c>
      <c r="R180" s="290" t="str">
        <f t="shared" si="14"/>
        <v xml:space="preserve">Lighting </v>
      </c>
      <c r="S180" s="290" t="str">
        <f t="shared" si="11"/>
        <v>//**Lighting : **</v>
      </c>
      <c r="T180" s="277" t="str">
        <f t="shared" si="10"/>
        <v/>
      </c>
    </row>
    <row r="181" spans="1:21" x14ac:dyDescent="0.25">
      <c r="A181" s="277" t="s">
        <v>2207</v>
      </c>
      <c r="C181" s="191" t="s">
        <v>490</v>
      </c>
      <c r="D181" s="191" t="s">
        <v>567</v>
      </c>
      <c r="E181" s="191" t="s">
        <v>568</v>
      </c>
      <c r="F181" s="186" t="s">
        <v>505</v>
      </c>
      <c r="G181" s="186"/>
      <c r="H181" s="186" t="s">
        <v>506</v>
      </c>
      <c r="I181" s="186"/>
      <c r="J181" s="43">
        <v>29</v>
      </c>
      <c r="K181" s="186" t="s">
        <v>310</v>
      </c>
      <c r="L181" s="188"/>
      <c r="N181" s="211" t="s">
        <v>2205</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2206</v>
      </c>
      <c r="Q181" s="290" t="s">
        <v>310</v>
      </c>
      <c r="R181" s="290" t="str">
        <f t="shared" si="14"/>
        <v xml:space="preserve">Appliances </v>
      </c>
      <c r="S181" s="290" t="str">
        <f t="shared" si="11"/>
        <v>//**Appliances : **</v>
      </c>
      <c r="T181" s="277" t="str">
        <f t="shared" si="10"/>
        <v>//**Appliances : **</v>
      </c>
    </row>
    <row r="182" spans="1:21" x14ac:dyDescent="0.25">
      <c r="A182" s="277" t="s">
        <v>2207</v>
      </c>
      <c r="C182" s="191" t="s">
        <v>490</v>
      </c>
      <c r="D182" s="191" t="s">
        <v>567</v>
      </c>
      <c r="E182" s="191" t="s">
        <v>568</v>
      </c>
      <c r="F182" s="186" t="s">
        <v>507</v>
      </c>
      <c r="G182" s="186"/>
      <c r="H182" s="186" t="s">
        <v>508</v>
      </c>
      <c r="I182" s="186"/>
      <c r="J182" s="43">
        <v>607</v>
      </c>
      <c r="K182" s="186" t="s">
        <v>332</v>
      </c>
      <c r="L182" s="188"/>
      <c r="N182" s="211" t="s">
        <v>2205</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2206</v>
      </c>
      <c r="Q182" s="290" t="s">
        <v>310</v>
      </c>
      <c r="R182" s="290" t="str">
        <f t="shared" si="14"/>
        <v xml:space="preserve">Other Components </v>
      </c>
      <c r="S182" s="290" t="str">
        <f t="shared" si="11"/>
        <v>//**Other Components : **</v>
      </c>
      <c r="T182" s="277" t="str">
        <f t="shared" si="10"/>
        <v/>
      </c>
    </row>
    <row r="183" spans="1:21" s="292" customFormat="1" ht="30" x14ac:dyDescent="0.25">
      <c r="A183" s="293" t="s">
        <v>2204</v>
      </c>
      <c r="B183" s="279"/>
      <c r="C183" s="293" t="s">
        <v>575</v>
      </c>
      <c r="D183" s="293" t="s">
        <v>580</v>
      </c>
      <c r="E183" s="293" t="str">
        <f>E184</f>
        <v>Boolean Ban New Power Plants</v>
      </c>
      <c r="F183" s="293"/>
      <c r="G183" s="293"/>
      <c r="H183" s="293"/>
      <c r="I183" s="293"/>
      <c r="J183" s="293"/>
      <c r="K183" s="293"/>
      <c r="L183" s="293"/>
      <c r="M183" s="279"/>
      <c r="N183" s="295" t="s">
        <v>2205</v>
      </c>
      <c r="O183" s="295" t="str">
        <f>INDEX('Standard Descriptions'!$E:$E,MATCH(Guidance!E183,'Standard Descriptions'!$C:$C,0))</f>
        <v xml:space="preserve"> This policy prevents new capacity of the selected type(s) from being built or deployed.//</v>
      </c>
      <c r="P183" s="293" t="s">
        <v>2206</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Louisiana.//**Natural Gas Nonpeaker : **//**Nuclear : **//**Hydro : **//**Lignite : **</v>
      </c>
    </row>
    <row r="184" spans="1:21" x14ac:dyDescent="0.25">
      <c r="A184" s="277" t="s">
        <v>2207</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Louisiana.</v>
      </c>
      <c r="N184" s="211" t="s">
        <v>2205</v>
      </c>
      <c r="O184" s="211" t="str">
        <f>INDEX('Standard Descriptions'!$E:$E,MATCH(Guidance!E184,'Standard Descriptions'!$C:$C,0))</f>
        <v xml:space="preserve"> This policy prevents new capacity of the selected type(s) from being built or deployed.//</v>
      </c>
      <c r="P184" s="290" t="s">
        <v>2206</v>
      </c>
      <c r="Q184" s="290" t="s">
        <v>310</v>
      </c>
      <c r="R184" s="290" t="str">
        <f t="shared" ref="R184:R199" si="15">H184&amp;" "&amp;I184</f>
        <v xml:space="preserve">Hard Coal </v>
      </c>
      <c r="S184" s="290" t="str">
        <f t="shared" si="11"/>
        <v>//**Hard Coal : **</v>
      </c>
      <c r="T184" s="277" t="str">
        <f t="shared" si="10"/>
        <v>//**Hard Coal : **No new coal is planned in Louisiana.</v>
      </c>
    </row>
    <row r="185" spans="1:21" x14ac:dyDescent="0.25">
      <c r="A185" s="277" t="s">
        <v>2207</v>
      </c>
      <c r="C185" s="191" t="s">
        <v>575</v>
      </c>
      <c r="D185" s="191" t="s">
        <v>580</v>
      </c>
      <c r="E185" s="191" t="s">
        <v>577</v>
      </c>
      <c r="F185" s="193" t="s">
        <v>585</v>
      </c>
      <c r="G185" s="186"/>
      <c r="H185" s="193" t="s">
        <v>586</v>
      </c>
      <c r="I185" s="186"/>
      <c r="J185" s="43">
        <v>168</v>
      </c>
      <c r="K185" s="186" t="s">
        <v>310</v>
      </c>
      <c r="L185" s="188"/>
      <c r="N185" s="211" t="s">
        <v>2205</v>
      </c>
      <c r="O185" s="211" t="str">
        <f>INDEX('Standard Descriptions'!$E:$E,MATCH(Guidance!E185,'Standard Descriptions'!$C:$C,0))</f>
        <v xml:space="preserve"> This policy prevents new capacity of the selected type(s) from being built or deployed.//</v>
      </c>
      <c r="P185" s="290" t="s">
        <v>2206</v>
      </c>
      <c r="Q185" s="290" t="s">
        <v>310</v>
      </c>
      <c r="R185" s="290" t="str">
        <f t="shared" si="15"/>
        <v xml:space="preserve">Natural Gas Nonpeaker </v>
      </c>
      <c r="S185" s="290" t="str">
        <f t="shared" si="11"/>
        <v>//**Natural Gas Nonpeaker : **</v>
      </c>
      <c r="T185" s="277" t="str">
        <f t="shared" si="10"/>
        <v>//**Natural Gas Nonpeaker : **</v>
      </c>
    </row>
    <row r="186" spans="1:21" x14ac:dyDescent="0.25">
      <c r="A186" s="277" t="s">
        <v>2207</v>
      </c>
      <c r="C186" s="191" t="s">
        <v>575</v>
      </c>
      <c r="D186" s="191" t="s">
        <v>580</v>
      </c>
      <c r="E186" s="191" t="s">
        <v>577</v>
      </c>
      <c r="F186" s="193" t="s">
        <v>588</v>
      </c>
      <c r="G186" s="186"/>
      <c r="H186" s="193" t="s">
        <v>589</v>
      </c>
      <c r="I186" s="186"/>
      <c r="J186" s="185">
        <v>169</v>
      </c>
      <c r="K186" s="186" t="s">
        <v>310</v>
      </c>
      <c r="L186" s="188"/>
      <c r="N186" s="211" t="s">
        <v>2205</v>
      </c>
      <c r="O186" s="211" t="str">
        <f>INDEX('Standard Descriptions'!$E:$E,MATCH(Guidance!E186,'Standard Descriptions'!$C:$C,0))</f>
        <v xml:space="preserve"> This policy prevents new capacity of the selected type(s) from being built or deployed.//</v>
      </c>
      <c r="P186" s="290" t="s">
        <v>2206</v>
      </c>
      <c r="Q186" s="290" t="s">
        <v>310</v>
      </c>
      <c r="R186" s="290" t="str">
        <f t="shared" si="15"/>
        <v xml:space="preserve">Nuclear </v>
      </c>
      <c r="S186" s="290" t="str">
        <f t="shared" si="11"/>
        <v>//**Nuclear : **</v>
      </c>
      <c r="T186" s="277" t="str">
        <f t="shared" si="10"/>
        <v>//**Nuclear : **</v>
      </c>
    </row>
    <row r="187" spans="1:21" x14ac:dyDescent="0.25">
      <c r="A187" s="277" t="s">
        <v>2207</v>
      </c>
      <c r="C187" s="191" t="s">
        <v>575</v>
      </c>
      <c r="D187" s="191" t="s">
        <v>580</v>
      </c>
      <c r="E187" s="191" t="s">
        <v>577</v>
      </c>
      <c r="F187" s="193" t="s">
        <v>591</v>
      </c>
      <c r="G187" s="186"/>
      <c r="H187" s="193" t="s">
        <v>592</v>
      </c>
      <c r="I187" s="186"/>
      <c r="J187" s="43">
        <v>170</v>
      </c>
      <c r="K187" s="186" t="s">
        <v>310</v>
      </c>
      <c r="L187" s="188"/>
      <c r="N187" s="211" t="s">
        <v>2205</v>
      </c>
      <c r="O187" s="211" t="str">
        <f>INDEX('Standard Descriptions'!$E:$E,MATCH(Guidance!E187,'Standard Descriptions'!$C:$C,0))</f>
        <v xml:space="preserve"> This policy prevents new capacity of the selected type(s) from being built or deployed.//</v>
      </c>
      <c r="P187" s="290" t="s">
        <v>2206</v>
      </c>
      <c r="Q187" s="290" t="s">
        <v>310</v>
      </c>
      <c r="R187" s="290" t="str">
        <f t="shared" si="15"/>
        <v xml:space="preserve">Hydro </v>
      </c>
      <c r="S187" s="290" t="str">
        <f t="shared" si="11"/>
        <v>//**Hydro : **</v>
      </c>
      <c r="T187" s="277" t="str">
        <f t="shared" si="10"/>
        <v>//**Hydro : **</v>
      </c>
    </row>
    <row r="188" spans="1:21" x14ac:dyDescent="0.25">
      <c r="A188" s="277" t="s">
        <v>2207</v>
      </c>
      <c r="C188" s="191" t="s">
        <v>575</v>
      </c>
      <c r="D188" s="191" t="s">
        <v>580</v>
      </c>
      <c r="E188" s="191" t="s">
        <v>577</v>
      </c>
      <c r="F188" s="193" t="s">
        <v>594</v>
      </c>
      <c r="G188" s="186"/>
      <c r="H188" s="193" t="s">
        <v>595</v>
      </c>
      <c r="I188" s="186"/>
      <c r="J188" s="43">
        <v>608</v>
      </c>
      <c r="K188" s="186" t="s">
        <v>332</v>
      </c>
      <c r="L188" s="188"/>
      <c r="N188" s="211" t="s">
        <v>2205</v>
      </c>
      <c r="O188" s="211" t="str">
        <f>INDEX('Standard Descriptions'!$E:$E,MATCH(Guidance!E188,'Standard Descriptions'!$C:$C,0))</f>
        <v xml:space="preserve"> This policy prevents new capacity of the selected type(s) from being built or deployed.//</v>
      </c>
      <c r="P188" s="290" t="s">
        <v>2206</v>
      </c>
      <c r="Q188" s="290" t="s">
        <v>310</v>
      </c>
      <c r="R188" s="290" t="str">
        <f t="shared" si="15"/>
        <v xml:space="preserve">Onshore Wind </v>
      </c>
      <c r="S188" s="290" t="str">
        <f t="shared" si="11"/>
        <v>//**Onshore Wind : **</v>
      </c>
      <c r="T188" s="277" t="str">
        <f t="shared" si="10"/>
        <v/>
      </c>
    </row>
    <row r="189" spans="1:21" x14ac:dyDescent="0.25">
      <c r="A189" s="277" t="s">
        <v>2207</v>
      </c>
      <c r="C189" s="191" t="s">
        <v>575</v>
      </c>
      <c r="D189" s="191" t="s">
        <v>580</v>
      </c>
      <c r="E189" s="191" t="s">
        <v>577</v>
      </c>
      <c r="F189" s="193" t="s">
        <v>596</v>
      </c>
      <c r="G189" s="186"/>
      <c r="H189" s="193" t="s">
        <v>597</v>
      </c>
      <c r="I189" s="186"/>
      <c r="J189" s="43">
        <v>609</v>
      </c>
      <c r="K189" s="186" t="s">
        <v>332</v>
      </c>
      <c r="L189" s="188"/>
      <c r="N189" s="211" t="s">
        <v>2205</v>
      </c>
      <c r="O189" s="211" t="str">
        <f>INDEX('Standard Descriptions'!$E:$E,MATCH(Guidance!E189,'Standard Descriptions'!$C:$C,0))</f>
        <v xml:space="preserve"> This policy prevents new capacity of the selected type(s) from being built or deployed.//</v>
      </c>
      <c r="P189" s="290" t="s">
        <v>2206</v>
      </c>
      <c r="Q189" s="290" t="s">
        <v>310</v>
      </c>
      <c r="R189" s="290" t="str">
        <f t="shared" si="15"/>
        <v xml:space="preserve">Solar PV </v>
      </c>
      <c r="S189" s="290" t="str">
        <f t="shared" si="11"/>
        <v>//**Solar PV : **</v>
      </c>
      <c r="T189" s="277" t="str">
        <f t="shared" si="10"/>
        <v/>
      </c>
    </row>
    <row r="190" spans="1:21" x14ac:dyDescent="0.25">
      <c r="A190" s="277" t="s">
        <v>2207</v>
      </c>
      <c r="C190" s="191" t="s">
        <v>575</v>
      </c>
      <c r="D190" s="191" t="s">
        <v>580</v>
      </c>
      <c r="E190" s="191" t="s">
        <v>577</v>
      </c>
      <c r="F190" s="193" t="s">
        <v>598</v>
      </c>
      <c r="G190" s="186"/>
      <c r="H190" s="193" t="s">
        <v>599</v>
      </c>
      <c r="I190" s="186"/>
      <c r="J190" s="43">
        <v>610</v>
      </c>
      <c r="K190" s="186" t="s">
        <v>332</v>
      </c>
      <c r="L190" s="188"/>
      <c r="N190" s="211" t="s">
        <v>2205</v>
      </c>
      <c r="O190" s="211" t="str">
        <f>INDEX('Standard Descriptions'!$E:$E,MATCH(Guidance!E190,'Standard Descriptions'!$C:$C,0))</f>
        <v xml:space="preserve"> This policy prevents new capacity of the selected type(s) from being built or deployed.//</v>
      </c>
      <c r="P190" s="290" t="s">
        <v>2206</v>
      </c>
      <c r="Q190" s="290" t="s">
        <v>310</v>
      </c>
      <c r="R190" s="290" t="str">
        <f t="shared" si="15"/>
        <v xml:space="preserve">Solar Thermal </v>
      </c>
      <c r="S190" s="290" t="str">
        <f t="shared" si="11"/>
        <v>//**Solar Thermal : **</v>
      </c>
      <c r="T190" s="277" t="str">
        <f t="shared" si="10"/>
        <v/>
      </c>
    </row>
    <row r="191" spans="1:21" x14ac:dyDescent="0.25">
      <c r="A191" s="277" t="s">
        <v>2207</v>
      </c>
      <c r="C191" s="191" t="s">
        <v>575</v>
      </c>
      <c r="D191" s="191" t="s">
        <v>580</v>
      </c>
      <c r="E191" s="191" t="s">
        <v>577</v>
      </c>
      <c r="F191" s="193" t="s">
        <v>600</v>
      </c>
      <c r="G191" s="186"/>
      <c r="H191" s="193" t="s">
        <v>601</v>
      </c>
      <c r="I191" s="186"/>
      <c r="J191" s="43">
        <v>611</v>
      </c>
      <c r="K191" s="186" t="s">
        <v>332</v>
      </c>
      <c r="L191" s="188"/>
      <c r="N191" s="211" t="s">
        <v>2205</v>
      </c>
      <c r="O191" s="211" t="str">
        <f>INDEX('Standard Descriptions'!$E:$E,MATCH(Guidance!E191,'Standard Descriptions'!$C:$C,0))</f>
        <v xml:space="preserve"> This policy prevents new capacity of the selected type(s) from being built or deployed.//</v>
      </c>
      <c r="P191" s="290" t="s">
        <v>2206</v>
      </c>
      <c r="Q191" s="290" t="s">
        <v>310</v>
      </c>
      <c r="R191" s="290" t="str">
        <f t="shared" si="15"/>
        <v xml:space="preserve">Biomass </v>
      </c>
      <c r="S191" s="290" t="str">
        <f t="shared" si="11"/>
        <v>//**Biomass : **</v>
      </c>
      <c r="T191" s="277" t="str">
        <f t="shared" si="10"/>
        <v/>
      </c>
    </row>
    <row r="192" spans="1:21" x14ac:dyDescent="0.25">
      <c r="A192" s="277" t="s">
        <v>2207</v>
      </c>
      <c r="C192" s="191" t="s">
        <v>575</v>
      </c>
      <c r="D192" s="191" t="s">
        <v>580</v>
      </c>
      <c r="E192" s="191" t="s">
        <v>577</v>
      </c>
      <c r="F192" s="193" t="s">
        <v>602</v>
      </c>
      <c r="G192" s="186"/>
      <c r="H192" s="193" t="s">
        <v>603</v>
      </c>
      <c r="I192" s="186"/>
      <c r="J192" s="43">
        <v>612</v>
      </c>
      <c r="K192" s="186" t="s">
        <v>332</v>
      </c>
      <c r="L192" s="188"/>
      <c r="N192" s="211" t="s">
        <v>2205</v>
      </c>
      <c r="O192" s="211" t="str">
        <f>INDEX('Standard Descriptions'!$E:$E,MATCH(Guidance!E192,'Standard Descriptions'!$C:$C,0))</f>
        <v xml:space="preserve"> This policy prevents new capacity of the selected type(s) from being built or deployed.//</v>
      </c>
      <c r="P192" s="290" t="s">
        <v>2206</v>
      </c>
      <c r="Q192" s="290" t="s">
        <v>310</v>
      </c>
      <c r="R192" s="290" t="str">
        <f t="shared" si="15"/>
        <v xml:space="preserve">Geothermal </v>
      </c>
      <c r="S192" s="290" t="str">
        <f t="shared" si="11"/>
        <v>//**Geothermal : **</v>
      </c>
      <c r="T192" s="277" t="str">
        <f t="shared" si="10"/>
        <v/>
      </c>
    </row>
    <row r="193" spans="1:21" x14ac:dyDescent="0.25">
      <c r="A193" s="277" t="s">
        <v>2207</v>
      </c>
      <c r="C193" s="191" t="s">
        <v>575</v>
      </c>
      <c r="D193" s="191" t="s">
        <v>580</v>
      </c>
      <c r="E193" s="191" t="s">
        <v>577</v>
      </c>
      <c r="F193" s="193" t="s">
        <v>604</v>
      </c>
      <c r="G193" s="186"/>
      <c r="H193" s="193" t="s">
        <v>605</v>
      </c>
      <c r="I193" s="186"/>
      <c r="J193" s="43">
        <v>613</v>
      </c>
      <c r="K193" s="186" t="s">
        <v>332</v>
      </c>
      <c r="L193" s="188"/>
      <c r="N193" s="211" t="s">
        <v>2205</v>
      </c>
      <c r="O193" s="211" t="str">
        <f>INDEX('Standard Descriptions'!$E:$E,MATCH(Guidance!E193,'Standard Descriptions'!$C:$C,0))</f>
        <v xml:space="preserve"> This policy prevents new capacity of the selected type(s) from being built or deployed.//</v>
      </c>
      <c r="P193" s="290" t="s">
        <v>2206</v>
      </c>
      <c r="Q193" s="290" t="s">
        <v>310</v>
      </c>
      <c r="R193" s="290" t="str">
        <f t="shared" si="15"/>
        <v xml:space="preserve">Petroleum </v>
      </c>
      <c r="S193" s="290" t="str">
        <f t="shared" si="11"/>
        <v>//**Petroleum : **</v>
      </c>
      <c r="T193" s="277" t="str">
        <f t="shared" si="10"/>
        <v/>
      </c>
    </row>
    <row r="194" spans="1:21" x14ac:dyDescent="0.25">
      <c r="A194" s="277" t="s">
        <v>2207</v>
      </c>
      <c r="C194" s="191" t="s">
        <v>575</v>
      </c>
      <c r="D194" s="191" t="s">
        <v>580</v>
      </c>
      <c r="E194" s="191" t="s">
        <v>577</v>
      </c>
      <c r="F194" s="193" t="s">
        <v>606</v>
      </c>
      <c r="G194" s="186"/>
      <c r="H194" s="193" t="s">
        <v>607</v>
      </c>
      <c r="I194" s="186"/>
      <c r="J194" s="43">
        <v>614</v>
      </c>
      <c r="K194" s="186" t="s">
        <v>332</v>
      </c>
      <c r="L194" s="188"/>
      <c r="N194" s="211" t="s">
        <v>2205</v>
      </c>
      <c r="O194" s="211" t="str">
        <f>INDEX('Standard Descriptions'!$E:$E,MATCH(Guidance!E194,'Standard Descriptions'!$C:$C,0))</f>
        <v xml:space="preserve"> This policy prevents new capacity of the selected type(s) from being built or deployed.//</v>
      </c>
      <c r="P194" s="290" t="s">
        <v>2206</v>
      </c>
      <c r="Q194" s="290" t="s">
        <v>310</v>
      </c>
      <c r="R194" s="290" t="str">
        <f t="shared" si="15"/>
        <v xml:space="preserve">Natural Gas Peaker </v>
      </c>
      <c r="S194" s="290" t="str">
        <f t="shared" si="11"/>
        <v>//**Natural Gas Peaker : **</v>
      </c>
      <c r="T194" s="277" t="str">
        <f t="shared" si="10"/>
        <v/>
      </c>
    </row>
    <row r="195" spans="1:21" x14ac:dyDescent="0.25">
      <c r="A195" s="277" t="s">
        <v>2207</v>
      </c>
      <c r="C195" s="191" t="s">
        <v>575</v>
      </c>
      <c r="D195" s="191" t="s">
        <v>580</v>
      </c>
      <c r="E195" s="191" t="s">
        <v>577</v>
      </c>
      <c r="F195" s="193" t="s">
        <v>608</v>
      </c>
      <c r="G195" s="186"/>
      <c r="H195" s="193" t="s">
        <v>609</v>
      </c>
      <c r="I195" s="186"/>
      <c r="J195" s="43">
        <v>116</v>
      </c>
      <c r="K195" s="186" t="s">
        <v>310</v>
      </c>
      <c r="L195" s="188"/>
      <c r="N195" s="211" t="s">
        <v>2205</v>
      </c>
      <c r="O195" s="211" t="str">
        <f>INDEX('Standard Descriptions'!$E:$E,MATCH(Guidance!E195,'Standard Descriptions'!$C:$C,0))</f>
        <v xml:space="preserve"> This policy prevents new capacity of the selected type(s) from being built or deployed.//</v>
      </c>
      <c r="P195" s="290" t="s">
        <v>2206</v>
      </c>
      <c r="Q195" s="290" t="s">
        <v>310</v>
      </c>
      <c r="R195" s="290" t="str">
        <f t="shared" si="15"/>
        <v xml:space="preserve">Lignite </v>
      </c>
      <c r="S195" s="290" t="str">
        <f t="shared" si="11"/>
        <v>//**Lignite : **</v>
      </c>
      <c r="T195" s="277" t="str">
        <f t="shared" si="10"/>
        <v>//**Lignite : **</v>
      </c>
    </row>
    <row r="196" spans="1:21" x14ac:dyDescent="0.25">
      <c r="A196" s="277" t="s">
        <v>2207</v>
      </c>
      <c r="C196" s="191" t="s">
        <v>575</v>
      </c>
      <c r="D196" s="191" t="s">
        <v>580</v>
      </c>
      <c r="E196" s="191" t="s">
        <v>577</v>
      </c>
      <c r="F196" s="193" t="s">
        <v>611</v>
      </c>
      <c r="G196" s="186"/>
      <c r="H196" s="193" t="s">
        <v>612</v>
      </c>
      <c r="I196" s="186"/>
      <c r="J196" s="43">
        <v>615</v>
      </c>
      <c r="K196" s="186" t="s">
        <v>332</v>
      </c>
      <c r="L196" s="188"/>
      <c r="N196" s="211" t="s">
        <v>2205</v>
      </c>
      <c r="O196" s="211" t="str">
        <f>INDEX('Standard Descriptions'!$E:$E,MATCH(Guidance!E196,'Standard Descriptions'!$C:$C,0))</f>
        <v xml:space="preserve"> This policy prevents new capacity of the selected type(s) from being built or deployed.//</v>
      </c>
      <c r="P196" s="290" t="s">
        <v>2206</v>
      </c>
      <c r="Q196" s="290" t="s">
        <v>310</v>
      </c>
      <c r="R196" s="290" t="str">
        <f t="shared" si="15"/>
        <v xml:space="preserve">Offshore Wind </v>
      </c>
      <c r="S196" s="290" t="str">
        <f t="shared" si="11"/>
        <v>//**Offshore Wind : **</v>
      </c>
      <c r="T196" s="277" t="str">
        <f t="shared" ref="T196:T259" si="16">IF(K196="Yes",S196&amp;L196,"")</f>
        <v/>
      </c>
    </row>
    <row r="197" spans="1:21" x14ac:dyDescent="0.25">
      <c r="A197" s="277" t="s">
        <v>2207</v>
      </c>
      <c r="C197" s="191" t="s">
        <v>575</v>
      </c>
      <c r="D197" s="191" t="s">
        <v>580</v>
      </c>
      <c r="E197" s="191" t="s">
        <v>577</v>
      </c>
      <c r="F197" s="193" t="s">
        <v>613</v>
      </c>
      <c r="G197" s="186"/>
      <c r="H197" s="193" t="s">
        <v>614</v>
      </c>
      <c r="I197" s="186"/>
      <c r="J197" s="43">
        <v>616</v>
      </c>
      <c r="K197" s="186" t="s">
        <v>332</v>
      </c>
      <c r="L197" s="188"/>
      <c r="N197" s="211" t="s">
        <v>2205</v>
      </c>
      <c r="O197" s="211" t="str">
        <f>INDEX('Standard Descriptions'!$E:$E,MATCH(Guidance!E197,'Standard Descriptions'!$C:$C,0))</f>
        <v xml:space="preserve"> This policy prevents new capacity of the selected type(s) from being built or deployed.//</v>
      </c>
      <c r="P197" s="290" t="s">
        <v>2206</v>
      </c>
      <c r="Q197" s="290" t="s">
        <v>310</v>
      </c>
      <c r="R197" s="290" t="str">
        <f t="shared" si="15"/>
        <v xml:space="preserve">Crude Oil </v>
      </c>
      <c r="S197" s="290" t="str">
        <f t="shared" ref="S197:S260" si="17">IF(R197="","","//**"&amp;R197&amp;": **")</f>
        <v>//**Crude Oil : **</v>
      </c>
      <c r="T197" s="277" t="str">
        <f t="shared" si="16"/>
        <v/>
      </c>
    </row>
    <row r="198" spans="1:21" x14ac:dyDescent="0.25">
      <c r="A198" s="277" t="s">
        <v>2207</v>
      </c>
      <c r="C198" s="191" t="s">
        <v>575</v>
      </c>
      <c r="D198" s="191" t="s">
        <v>580</v>
      </c>
      <c r="E198" s="191" t="s">
        <v>577</v>
      </c>
      <c r="F198" s="193" t="s">
        <v>615</v>
      </c>
      <c r="G198" s="186"/>
      <c r="H198" s="193" t="s">
        <v>616</v>
      </c>
      <c r="I198" s="186"/>
      <c r="J198" s="43">
        <v>617</v>
      </c>
      <c r="K198" s="186" t="s">
        <v>332</v>
      </c>
      <c r="L198" s="188"/>
      <c r="N198" s="211" t="s">
        <v>2205</v>
      </c>
      <c r="O198" s="211" t="str">
        <f>INDEX('Standard Descriptions'!$E:$E,MATCH(Guidance!E198,'Standard Descriptions'!$C:$C,0))</f>
        <v xml:space="preserve"> This policy prevents new capacity of the selected type(s) from being built or deployed.//</v>
      </c>
      <c r="P198" s="290" t="s">
        <v>2206</v>
      </c>
      <c r="Q198" s="290" t="s">
        <v>310</v>
      </c>
      <c r="R198" s="290" t="str">
        <f t="shared" si="15"/>
        <v xml:space="preserve">Heavy or Residual Fuel Oil </v>
      </c>
      <c r="S198" s="290" t="str">
        <f t="shared" si="17"/>
        <v>//**Heavy or Residual Fuel Oil : **</v>
      </c>
      <c r="T198" s="277" t="str">
        <f t="shared" si="16"/>
        <v/>
      </c>
    </row>
    <row r="199" spans="1:21" x14ac:dyDescent="0.25">
      <c r="A199" s="277" t="s">
        <v>2207</v>
      </c>
      <c r="C199" s="191" t="s">
        <v>575</v>
      </c>
      <c r="D199" s="191" t="s">
        <v>580</v>
      </c>
      <c r="E199" s="191" t="s">
        <v>577</v>
      </c>
      <c r="F199" s="193" t="s">
        <v>617</v>
      </c>
      <c r="G199" s="186"/>
      <c r="H199" s="193" t="s">
        <v>618</v>
      </c>
      <c r="I199" s="186"/>
      <c r="J199" s="43">
        <v>618</v>
      </c>
      <c r="K199" s="186" t="s">
        <v>332</v>
      </c>
      <c r="L199" s="188"/>
      <c r="N199" s="211" t="s">
        <v>2205</v>
      </c>
      <c r="O199" s="211" t="str">
        <f>INDEX('Standard Descriptions'!$E:$E,MATCH(Guidance!E199,'Standard Descriptions'!$C:$C,0))</f>
        <v xml:space="preserve"> This policy prevents new capacity of the selected type(s) from being built or deployed.//</v>
      </c>
      <c r="P199" s="290" t="s">
        <v>2206</v>
      </c>
      <c r="Q199" s="290" t="s">
        <v>310</v>
      </c>
      <c r="R199" s="290" t="str">
        <f t="shared" si="15"/>
        <v xml:space="preserve">Municipal Solid Waste </v>
      </c>
      <c r="S199" s="290" t="str">
        <f t="shared" si="17"/>
        <v>//**Municipal Solid Waste : **</v>
      </c>
      <c r="T199" s="277" t="str">
        <f t="shared" si="16"/>
        <v/>
      </c>
    </row>
    <row r="200" spans="1:21" s="292" customFormat="1" ht="225" x14ac:dyDescent="0.25">
      <c r="A200" s="292" t="s">
        <v>2204</v>
      </c>
      <c r="B200" s="278"/>
      <c r="C200" s="292" t="s">
        <v>575</v>
      </c>
      <c r="D200" s="292" t="s">
        <v>619</v>
      </c>
      <c r="E200" s="292" t="str">
        <f>E201</f>
        <v>Electricity Sector Fraction of Potential Additional CCS Achieved</v>
      </c>
      <c r="M200" s="278"/>
      <c r="N200" s="294" t="s">
        <v>2205</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2206</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7" t="s">
        <v>2207</v>
      </c>
      <c r="C201" s="184" t="s">
        <v>575</v>
      </c>
      <c r="D201" s="184" t="s">
        <v>619</v>
      </c>
      <c r="E201" s="184" t="s">
        <v>620</v>
      </c>
      <c r="F201" s="186" t="s">
        <v>578</v>
      </c>
      <c r="G201" s="186"/>
      <c r="H201" s="186" t="s">
        <v>579</v>
      </c>
      <c r="I201" s="193"/>
      <c r="J201" s="185">
        <v>876</v>
      </c>
      <c r="K201" s="193" t="s">
        <v>310</v>
      </c>
      <c r="L201" s="186" t="s">
        <v>2328</v>
      </c>
      <c r="N201" s="211" t="s">
        <v>2205</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2206</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25">
      <c r="A202" s="277" t="s">
        <v>2207</v>
      </c>
      <c r="C202" s="191" t="s">
        <v>575</v>
      </c>
      <c r="D202" s="191" t="s">
        <v>619</v>
      </c>
      <c r="E202" s="191" t="s">
        <v>620</v>
      </c>
      <c r="F202" s="193" t="s">
        <v>585</v>
      </c>
      <c r="G202" s="186"/>
      <c r="H202" s="193" t="s">
        <v>586</v>
      </c>
      <c r="I202" s="186"/>
      <c r="J202" s="185">
        <v>877</v>
      </c>
      <c r="K202" s="193" t="s">
        <v>310</v>
      </c>
      <c r="L202" s="192" t="s">
        <v>2328</v>
      </c>
      <c r="N202" s="211" t="s">
        <v>2205</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2206</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25">
      <c r="A203" s="277" t="s">
        <v>2207</v>
      </c>
      <c r="C203" s="191" t="s">
        <v>575</v>
      </c>
      <c r="D203" s="191" t="s">
        <v>619</v>
      </c>
      <c r="E203" s="191" t="s">
        <v>620</v>
      </c>
      <c r="F203" s="193" t="s">
        <v>588</v>
      </c>
      <c r="G203" s="186"/>
      <c r="H203" s="193" t="s">
        <v>589</v>
      </c>
      <c r="I203" s="186"/>
      <c r="J203" s="185">
        <v>878</v>
      </c>
      <c r="K203" s="186" t="s">
        <v>332</v>
      </c>
      <c r="L203" s="186"/>
      <c r="N203" s="211" t="s">
        <v>2205</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2206</v>
      </c>
      <c r="Q203" s="290" t="s">
        <v>310</v>
      </c>
      <c r="R203" s="290" t="str">
        <f t="shared" si="18"/>
        <v xml:space="preserve">Nuclear </v>
      </c>
      <c r="S203" s="290" t="str">
        <f t="shared" si="17"/>
        <v>//**Nuclear : **</v>
      </c>
      <c r="T203" s="277" t="str">
        <f t="shared" si="16"/>
        <v/>
      </c>
      <c r="U203" s="308"/>
    </row>
    <row r="204" spans="1:21" x14ac:dyDescent="0.25">
      <c r="A204" s="277" t="s">
        <v>2207</v>
      </c>
      <c r="C204" s="191" t="s">
        <v>575</v>
      </c>
      <c r="D204" s="191" t="s">
        <v>619</v>
      </c>
      <c r="E204" s="191" t="s">
        <v>620</v>
      </c>
      <c r="F204" s="193" t="s">
        <v>591</v>
      </c>
      <c r="G204" s="186"/>
      <c r="H204" s="193" t="s">
        <v>592</v>
      </c>
      <c r="I204" s="186"/>
      <c r="J204" s="185">
        <v>879</v>
      </c>
      <c r="K204" s="186" t="s">
        <v>332</v>
      </c>
      <c r="L204" s="186"/>
      <c r="N204" s="211" t="s">
        <v>2205</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2206</v>
      </c>
      <c r="Q204" s="290" t="s">
        <v>310</v>
      </c>
      <c r="R204" s="290" t="str">
        <f t="shared" si="18"/>
        <v xml:space="preserve">Hydro </v>
      </c>
      <c r="S204" s="290" t="str">
        <f t="shared" si="17"/>
        <v>//**Hydro : **</v>
      </c>
      <c r="T204" s="277" t="str">
        <f t="shared" si="16"/>
        <v/>
      </c>
      <c r="U204" s="308"/>
    </row>
    <row r="205" spans="1:21" x14ac:dyDescent="0.25">
      <c r="A205" s="277" t="s">
        <v>2207</v>
      </c>
      <c r="C205" s="191" t="s">
        <v>575</v>
      </c>
      <c r="D205" s="191" t="s">
        <v>619</v>
      </c>
      <c r="E205" s="191" t="s">
        <v>620</v>
      </c>
      <c r="F205" s="193" t="s">
        <v>594</v>
      </c>
      <c r="G205" s="186"/>
      <c r="H205" s="193" t="s">
        <v>595</v>
      </c>
      <c r="I205" s="186"/>
      <c r="J205" s="185">
        <v>880</v>
      </c>
      <c r="K205" s="186" t="s">
        <v>332</v>
      </c>
      <c r="L205" s="186"/>
      <c r="N205" s="211" t="s">
        <v>2205</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2206</v>
      </c>
      <c r="Q205" s="290" t="s">
        <v>310</v>
      </c>
      <c r="R205" s="290" t="str">
        <f t="shared" si="18"/>
        <v xml:space="preserve">Onshore Wind </v>
      </c>
      <c r="S205" s="290" t="str">
        <f t="shared" si="17"/>
        <v>//**Onshore Wind : **</v>
      </c>
      <c r="T205" s="277" t="str">
        <f t="shared" si="16"/>
        <v/>
      </c>
      <c r="U205" s="308"/>
    </row>
    <row r="206" spans="1:21" x14ac:dyDescent="0.25">
      <c r="A206" s="277" t="s">
        <v>2207</v>
      </c>
      <c r="C206" s="191" t="s">
        <v>575</v>
      </c>
      <c r="D206" s="191" t="s">
        <v>619</v>
      </c>
      <c r="E206" s="191" t="s">
        <v>620</v>
      </c>
      <c r="F206" s="193" t="s">
        <v>596</v>
      </c>
      <c r="G206" s="186"/>
      <c r="H206" s="193" t="s">
        <v>597</v>
      </c>
      <c r="I206" s="186"/>
      <c r="J206" s="185">
        <v>881</v>
      </c>
      <c r="K206" s="186" t="s">
        <v>332</v>
      </c>
      <c r="L206" s="186"/>
      <c r="N206" s="211" t="s">
        <v>2205</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2206</v>
      </c>
      <c r="Q206" s="290" t="s">
        <v>310</v>
      </c>
      <c r="R206" s="290" t="str">
        <f t="shared" si="18"/>
        <v xml:space="preserve">Solar PV </v>
      </c>
      <c r="S206" s="290" t="str">
        <f t="shared" si="17"/>
        <v>//**Solar PV : **</v>
      </c>
      <c r="T206" s="277" t="str">
        <f t="shared" si="16"/>
        <v/>
      </c>
      <c r="U206" s="308"/>
    </row>
    <row r="207" spans="1:21" x14ac:dyDescent="0.25">
      <c r="A207" s="277" t="s">
        <v>2207</v>
      </c>
      <c r="C207" s="191" t="s">
        <v>575</v>
      </c>
      <c r="D207" s="191" t="s">
        <v>619</v>
      </c>
      <c r="E207" s="191" t="s">
        <v>620</v>
      </c>
      <c r="F207" s="193" t="s">
        <v>598</v>
      </c>
      <c r="G207" s="186"/>
      <c r="H207" s="193" t="s">
        <v>599</v>
      </c>
      <c r="I207" s="186"/>
      <c r="J207" s="185">
        <v>882</v>
      </c>
      <c r="K207" s="186" t="s">
        <v>332</v>
      </c>
      <c r="L207" s="186"/>
      <c r="N207" s="211" t="s">
        <v>2205</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2206</v>
      </c>
      <c r="Q207" s="290" t="s">
        <v>310</v>
      </c>
      <c r="R207" s="290" t="str">
        <f t="shared" si="18"/>
        <v xml:space="preserve">Solar Thermal </v>
      </c>
      <c r="S207" s="290" t="str">
        <f t="shared" si="17"/>
        <v>//**Solar Thermal : **</v>
      </c>
      <c r="T207" s="277" t="str">
        <f t="shared" si="16"/>
        <v/>
      </c>
      <c r="U207" s="308"/>
    </row>
    <row r="208" spans="1:21" x14ac:dyDescent="0.25">
      <c r="A208" s="277" t="s">
        <v>2207</v>
      </c>
      <c r="C208" s="191" t="s">
        <v>575</v>
      </c>
      <c r="D208" s="191" t="s">
        <v>619</v>
      </c>
      <c r="E208" s="191" t="s">
        <v>620</v>
      </c>
      <c r="F208" s="193" t="s">
        <v>600</v>
      </c>
      <c r="G208" s="186"/>
      <c r="H208" s="193" t="s">
        <v>601</v>
      </c>
      <c r="I208" s="186"/>
      <c r="J208" s="185">
        <v>883</v>
      </c>
      <c r="K208" s="193" t="s">
        <v>310</v>
      </c>
      <c r="L208" s="192" t="s">
        <v>2328</v>
      </c>
      <c r="N208" s="211" t="s">
        <v>2205</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2206</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25">
      <c r="A209" s="277" t="s">
        <v>2207</v>
      </c>
      <c r="C209" s="191" t="s">
        <v>575</v>
      </c>
      <c r="D209" s="191" t="s">
        <v>619</v>
      </c>
      <c r="E209" s="191" t="s">
        <v>620</v>
      </c>
      <c r="F209" s="193" t="s">
        <v>602</v>
      </c>
      <c r="G209" s="186"/>
      <c r="H209" s="193" t="s">
        <v>603</v>
      </c>
      <c r="I209" s="186"/>
      <c r="J209" s="185">
        <v>884</v>
      </c>
      <c r="K209" s="186" t="s">
        <v>332</v>
      </c>
      <c r="L209" s="186"/>
      <c r="N209" s="211" t="s">
        <v>2205</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2206</v>
      </c>
      <c r="Q209" s="290" t="s">
        <v>310</v>
      </c>
      <c r="R209" s="290" t="str">
        <f t="shared" si="18"/>
        <v xml:space="preserve">Geothermal </v>
      </c>
      <c r="S209" s="290" t="str">
        <f t="shared" si="17"/>
        <v>//**Geothermal : **</v>
      </c>
      <c r="T209" s="277" t="str">
        <f t="shared" si="16"/>
        <v/>
      </c>
      <c r="U209" s="308"/>
    </row>
    <row r="210" spans="1:21" x14ac:dyDescent="0.25">
      <c r="A210" s="277" t="s">
        <v>2207</v>
      </c>
      <c r="C210" s="191" t="s">
        <v>575</v>
      </c>
      <c r="D210" s="191" t="s">
        <v>619</v>
      </c>
      <c r="E210" s="191" t="s">
        <v>620</v>
      </c>
      <c r="F210" s="193" t="s">
        <v>604</v>
      </c>
      <c r="G210" s="186"/>
      <c r="H210" s="193" t="s">
        <v>605</v>
      </c>
      <c r="I210" s="186"/>
      <c r="J210" s="185">
        <v>885</v>
      </c>
      <c r="K210" s="193" t="s">
        <v>310</v>
      </c>
      <c r="L210" s="192" t="s">
        <v>2328</v>
      </c>
      <c r="N210" s="211" t="s">
        <v>2205</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2206</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25">
      <c r="A211" s="277" t="s">
        <v>2207</v>
      </c>
      <c r="C211" s="191" t="s">
        <v>575</v>
      </c>
      <c r="D211" s="191" t="s">
        <v>619</v>
      </c>
      <c r="E211" s="191" t="s">
        <v>620</v>
      </c>
      <c r="F211" s="193" t="s">
        <v>606</v>
      </c>
      <c r="G211" s="186"/>
      <c r="H211" s="193" t="s">
        <v>607</v>
      </c>
      <c r="I211" s="186"/>
      <c r="J211" s="185">
        <v>886</v>
      </c>
      <c r="K211" s="193" t="s">
        <v>310</v>
      </c>
      <c r="L211" s="192" t="s">
        <v>2328</v>
      </c>
      <c r="N211" s="211" t="s">
        <v>2205</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2206</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25">
      <c r="A212" s="277" t="s">
        <v>2207</v>
      </c>
      <c r="C212" s="191" t="s">
        <v>575</v>
      </c>
      <c r="D212" s="191" t="s">
        <v>619</v>
      </c>
      <c r="E212" s="191" t="s">
        <v>620</v>
      </c>
      <c r="F212" s="193" t="s">
        <v>608</v>
      </c>
      <c r="G212" s="186"/>
      <c r="H212" s="193" t="s">
        <v>609</v>
      </c>
      <c r="I212" s="186"/>
      <c r="J212" s="185">
        <v>887</v>
      </c>
      <c r="K212" s="193" t="s">
        <v>310</v>
      </c>
      <c r="L212" s="192" t="s">
        <v>2328</v>
      </c>
      <c r="N212" s="211" t="s">
        <v>2205</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2206</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25">
      <c r="A213" s="277" t="s">
        <v>2207</v>
      </c>
      <c r="C213" s="191" t="s">
        <v>575</v>
      </c>
      <c r="D213" s="191" t="s">
        <v>619</v>
      </c>
      <c r="E213" s="191" t="s">
        <v>620</v>
      </c>
      <c r="F213" s="193" t="s">
        <v>611</v>
      </c>
      <c r="G213" s="186"/>
      <c r="H213" s="193" t="s">
        <v>612</v>
      </c>
      <c r="I213" s="186"/>
      <c r="J213" s="185">
        <v>888</v>
      </c>
      <c r="K213" s="186" t="s">
        <v>332</v>
      </c>
      <c r="L213" s="186"/>
      <c r="N213" s="211" t="s">
        <v>2205</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2206</v>
      </c>
      <c r="Q213" s="290" t="s">
        <v>310</v>
      </c>
      <c r="R213" s="290" t="str">
        <f t="shared" si="18"/>
        <v xml:space="preserve">Offshore Wind </v>
      </c>
      <c r="S213" s="290" t="str">
        <f t="shared" si="17"/>
        <v>//**Offshore Wind : **</v>
      </c>
      <c r="T213" s="277" t="str">
        <f t="shared" si="16"/>
        <v/>
      </c>
      <c r="U213" s="308"/>
    </row>
    <row r="214" spans="1:21" x14ac:dyDescent="0.25">
      <c r="A214" s="277" t="s">
        <v>2207</v>
      </c>
      <c r="C214" s="191" t="s">
        <v>575</v>
      </c>
      <c r="D214" s="191" t="s">
        <v>619</v>
      </c>
      <c r="E214" s="191" t="s">
        <v>620</v>
      </c>
      <c r="F214" s="193" t="s">
        <v>613</v>
      </c>
      <c r="G214" s="186"/>
      <c r="H214" s="193" t="s">
        <v>614</v>
      </c>
      <c r="I214" s="186"/>
      <c r="J214" s="185">
        <v>889</v>
      </c>
      <c r="K214" s="186" t="s">
        <v>332</v>
      </c>
      <c r="L214" s="186"/>
      <c r="N214" s="211" t="s">
        <v>2205</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2206</v>
      </c>
      <c r="Q214" s="290" t="s">
        <v>310</v>
      </c>
      <c r="R214" s="290" t="str">
        <f t="shared" si="18"/>
        <v xml:space="preserve">Crude Oil </v>
      </c>
      <c r="S214" s="290" t="str">
        <f t="shared" si="17"/>
        <v>//**Crude Oil : **</v>
      </c>
      <c r="T214" s="277" t="str">
        <f t="shared" si="16"/>
        <v/>
      </c>
      <c r="U214" s="308"/>
    </row>
    <row r="215" spans="1:21" x14ac:dyDescent="0.25">
      <c r="A215" s="277" t="s">
        <v>2207</v>
      </c>
      <c r="C215" s="191" t="s">
        <v>575</v>
      </c>
      <c r="D215" s="191" t="s">
        <v>619</v>
      </c>
      <c r="E215" s="191" t="s">
        <v>620</v>
      </c>
      <c r="F215" s="193" t="s">
        <v>615</v>
      </c>
      <c r="G215" s="186"/>
      <c r="H215" s="193" t="s">
        <v>616</v>
      </c>
      <c r="I215" s="186"/>
      <c r="J215" s="185">
        <v>890</v>
      </c>
      <c r="K215" s="186" t="s">
        <v>332</v>
      </c>
      <c r="L215" s="186"/>
      <c r="N215" s="211" t="s">
        <v>2205</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2206</v>
      </c>
      <c r="Q215" s="290" t="s">
        <v>310</v>
      </c>
      <c r="R215" s="290" t="str">
        <f t="shared" si="18"/>
        <v xml:space="preserve">Heavy or Residual Fuel Oil </v>
      </c>
      <c r="S215" s="290" t="str">
        <f t="shared" si="17"/>
        <v>//**Heavy or Residual Fuel Oil : **</v>
      </c>
      <c r="T215" s="277" t="str">
        <f t="shared" si="16"/>
        <v/>
      </c>
      <c r="U215" s="308"/>
    </row>
    <row r="216" spans="1:21" x14ac:dyDescent="0.25">
      <c r="A216" s="277" t="s">
        <v>2207</v>
      </c>
      <c r="C216" s="191" t="s">
        <v>575</v>
      </c>
      <c r="D216" s="191" t="s">
        <v>619</v>
      </c>
      <c r="E216" s="191" t="s">
        <v>620</v>
      </c>
      <c r="F216" s="193" t="s">
        <v>617</v>
      </c>
      <c r="G216" s="186"/>
      <c r="H216" s="193" t="s">
        <v>618</v>
      </c>
      <c r="I216" s="186"/>
      <c r="J216" s="185">
        <v>891</v>
      </c>
      <c r="K216" s="193" t="s">
        <v>310</v>
      </c>
      <c r="L216" s="192" t="s">
        <v>2328</v>
      </c>
      <c r="N216" s="211" t="s">
        <v>2205</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2206</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20" x14ac:dyDescent="0.25">
      <c r="A217" s="293" t="s">
        <v>2204</v>
      </c>
      <c r="B217" s="279"/>
      <c r="C217" s="312" t="s">
        <v>575</v>
      </c>
      <c r="D217" s="313" t="s">
        <v>2171</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2205</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2206</v>
      </c>
      <c r="Q217" s="293" t="s">
        <v>332</v>
      </c>
      <c r="R217" s="293" t="str">
        <f t="shared" si="18"/>
        <v xml:space="preserve"> </v>
      </c>
      <c r="S217" s="292"/>
      <c r="T217" s="292" t="str">
        <f t="shared" si="16"/>
        <v>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30" x14ac:dyDescent="0.25">
      <c r="A218" s="293" t="s">
        <v>2204</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Louisiana increased by 0%.</v>
      </c>
      <c r="M218" s="279"/>
      <c r="N218" s="294" t="s">
        <v>2205</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2206</v>
      </c>
      <c r="Q218" s="293" t="s">
        <v>332</v>
      </c>
      <c r="R218" s="293" t="str">
        <f t="shared" si="18"/>
        <v xml:space="preserve"> </v>
      </c>
      <c r="S218" s="292"/>
      <c r="T218" s="292" t="str">
        <f t="shared" si="16"/>
        <v>From 2010-2018, electricity exports in Louisiana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row>
    <row r="219" spans="1:21" s="293" customFormat="1" ht="90" x14ac:dyDescent="0.25">
      <c r="A219" s="293" t="s">
        <v>2204</v>
      </c>
      <c r="B219" s="279"/>
      <c r="C219" s="293" t="s">
        <v>575</v>
      </c>
      <c r="D219" s="293" t="s">
        <v>642</v>
      </c>
      <c r="E219" s="293" t="str">
        <f>E220</f>
        <v>Percent Change in Electricity Imports</v>
      </c>
      <c r="M219" s="279"/>
      <c r="N219" s="294" t="s">
        <v>2205</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2206</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row>
    <row r="220" spans="1:21" x14ac:dyDescent="0.25">
      <c r="A220" s="277" t="s">
        <v>2207</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Louisiana increased by 45%.</v>
      </c>
      <c r="N220" s="211" t="s">
        <v>2205</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2206</v>
      </c>
      <c r="Q220" s="290" t="s">
        <v>310</v>
      </c>
      <c r="R220" s="290" t="str">
        <f t="shared" ref="R220:R237" si="19">H220&amp;" "&amp;I220</f>
        <v xml:space="preserve">Hard Coal </v>
      </c>
      <c r="S220" s="290" t="str">
        <f t="shared" si="17"/>
        <v>//**Hard Coal : **</v>
      </c>
      <c r="T220" s="277" t="str">
        <f t="shared" si="16"/>
        <v>//**Hard Coal : **From 2010-2018, electricity exports in Louisiana increased by 45%.</v>
      </c>
    </row>
    <row r="221" spans="1:21" x14ac:dyDescent="0.25">
      <c r="A221" s="277" t="s">
        <v>2207</v>
      </c>
      <c r="C221" s="191" t="s">
        <v>575</v>
      </c>
      <c r="D221" s="191" t="s">
        <v>642</v>
      </c>
      <c r="E221" s="191" t="s">
        <v>643</v>
      </c>
      <c r="F221" s="193" t="s">
        <v>585</v>
      </c>
      <c r="G221" s="186"/>
      <c r="H221" s="193" t="s">
        <v>586</v>
      </c>
      <c r="I221" s="193"/>
      <c r="J221" s="185">
        <v>526</v>
      </c>
      <c r="K221" s="186" t="s">
        <v>310</v>
      </c>
      <c r="L221" s="195" t="str">
        <f>$L$220</f>
        <v>From 2010-2018, electricity exports in Louisiana increased by 45%.</v>
      </c>
      <c r="N221" s="211" t="s">
        <v>2205</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2206</v>
      </c>
      <c r="Q221" s="290" t="s">
        <v>310</v>
      </c>
      <c r="R221" s="290" t="str">
        <f t="shared" si="19"/>
        <v xml:space="preserve">Natural Gas Nonpeaker </v>
      </c>
      <c r="S221" s="290" t="str">
        <f t="shared" si="17"/>
        <v>//**Natural Gas Nonpeaker : **</v>
      </c>
      <c r="T221" s="277" t="str">
        <f t="shared" si="16"/>
        <v>//**Natural Gas Nonpeaker : **From 2010-2018, electricity exports in Louisiana increased by 45%.</v>
      </c>
    </row>
    <row r="222" spans="1:21" x14ac:dyDescent="0.25">
      <c r="A222" s="277" t="s">
        <v>2207</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Louisiana increased by 45%.</v>
      </c>
      <c r="N222" s="211" t="s">
        <v>2205</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2206</v>
      </c>
      <c r="Q222" s="290" t="s">
        <v>310</v>
      </c>
      <c r="R222" s="290" t="str">
        <f t="shared" si="19"/>
        <v xml:space="preserve">Nuclear </v>
      </c>
      <c r="S222" s="290" t="str">
        <f t="shared" si="17"/>
        <v>//**Nuclear : **</v>
      </c>
      <c r="T222" s="277" t="str">
        <f t="shared" si="16"/>
        <v>//**Nuclear : **From 2010-2018, electricity exports in Louisiana increased by 45%.</v>
      </c>
    </row>
    <row r="223" spans="1:21" x14ac:dyDescent="0.25">
      <c r="A223" s="277" t="s">
        <v>2207</v>
      </c>
      <c r="C223" s="191" t="s">
        <v>575</v>
      </c>
      <c r="D223" s="191" t="s">
        <v>642</v>
      </c>
      <c r="E223" s="191" t="s">
        <v>643</v>
      </c>
      <c r="F223" s="193" t="s">
        <v>591</v>
      </c>
      <c r="G223" s="186"/>
      <c r="H223" s="193" t="s">
        <v>592</v>
      </c>
      <c r="I223" s="193"/>
      <c r="J223" s="185">
        <v>528</v>
      </c>
      <c r="K223" s="186" t="s">
        <v>310</v>
      </c>
      <c r="L223" s="195" t="str">
        <f t="shared" si="20"/>
        <v>From 2010-2018, electricity exports in Louisiana increased by 45%.</v>
      </c>
      <c r="N223" s="211" t="s">
        <v>2205</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2206</v>
      </c>
      <c r="Q223" s="290" t="s">
        <v>310</v>
      </c>
      <c r="R223" s="290" t="str">
        <f t="shared" si="19"/>
        <v xml:space="preserve">Hydro </v>
      </c>
      <c r="S223" s="290" t="str">
        <f t="shared" si="17"/>
        <v>//**Hydro : **</v>
      </c>
      <c r="T223" s="277" t="str">
        <f t="shared" si="16"/>
        <v>//**Hydro : **From 2010-2018, electricity exports in Louisiana increased by 45%.</v>
      </c>
    </row>
    <row r="224" spans="1:21" x14ac:dyDescent="0.25">
      <c r="A224" s="277" t="s">
        <v>2207</v>
      </c>
      <c r="C224" s="191" t="s">
        <v>575</v>
      </c>
      <c r="D224" s="191" t="s">
        <v>642</v>
      </c>
      <c r="E224" s="191" t="s">
        <v>643</v>
      </c>
      <c r="F224" s="193" t="s">
        <v>594</v>
      </c>
      <c r="G224" s="186"/>
      <c r="H224" s="193" t="s">
        <v>595</v>
      </c>
      <c r="I224" s="193"/>
      <c r="J224" s="185">
        <v>529</v>
      </c>
      <c r="K224" s="186" t="s">
        <v>310</v>
      </c>
      <c r="L224" s="195" t="str">
        <f t="shared" si="20"/>
        <v>From 2010-2018, electricity exports in Louisiana increased by 45%.</v>
      </c>
      <c r="N224" s="211" t="s">
        <v>2205</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2206</v>
      </c>
      <c r="Q224" s="290" t="s">
        <v>310</v>
      </c>
      <c r="R224" s="290" t="str">
        <f t="shared" si="19"/>
        <v xml:space="preserve">Onshore Wind </v>
      </c>
      <c r="S224" s="290" t="str">
        <f t="shared" si="17"/>
        <v>//**Onshore Wind : **</v>
      </c>
      <c r="T224" s="277" t="str">
        <f t="shared" si="16"/>
        <v>//**Onshore Wind : **From 2010-2018, electricity exports in Louisiana increased by 45%.</v>
      </c>
    </row>
    <row r="225" spans="1:21" x14ac:dyDescent="0.25">
      <c r="A225" s="277" t="s">
        <v>2207</v>
      </c>
      <c r="C225" s="191" t="s">
        <v>575</v>
      </c>
      <c r="D225" s="191" t="s">
        <v>642</v>
      </c>
      <c r="E225" s="191" t="s">
        <v>643</v>
      </c>
      <c r="F225" s="193" t="s">
        <v>596</v>
      </c>
      <c r="G225" s="186"/>
      <c r="H225" s="193" t="s">
        <v>597</v>
      </c>
      <c r="I225" s="193"/>
      <c r="J225" s="185">
        <v>530</v>
      </c>
      <c r="K225" s="186" t="s">
        <v>310</v>
      </c>
      <c r="L225" s="195" t="str">
        <f t="shared" si="20"/>
        <v>From 2010-2018, electricity exports in Louisiana increased by 45%.</v>
      </c>
      <c r="N225" s="211" t="s">
        <v>2205</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2206</v>
      </c>
      <c r="Q225" s="290" t="s">
        <v>310</v>
      </c>
      <c r="R225" s="290" t="str">
        <f t="shared" si="19"/>
        <v xml:space="preserve">Solar PV </v>
      </c>
      <c r="S225" s="290" t="str">
        <f t="shared" si="17"/>
        <v>//**Solar PV : **</v>
      </c>
      <c r="T225" s="277" t="str">
        <f t="shared" si="16"/>
        <v>//**Solar PV : **From 2010-2018, electricity exports in Louisiana increased by 45%.</v>
      </c>
    </row>
    <row r="226" spans="1:21" x14ac:dyDescent="0.25">
      <c r="A226" s="277" t="s">
        <v>2207</v>
      </c>
      <c r="C226" s="191" t="s">
        <v>575</v>
      </c>
      <c r="D226" s="191" t="s">
        <v>642</v>
      </c>
      <c r="E226" s="191" t="s">
        <v>643</v>
      </c>
      <c r="F226" s="193" t="s">
        <v>598</v>
      </c>
      <c r="G226" s="186"/>
      <c r="H226" s="193" t="s">
        <v>599</v>
      </c>
      <c r="I226" s="193"/>
      <c r="J226" s="185">
        <v>531</v>
      </c>
      <c r="K226" s="186" t="s">
        <v>332</v>
      </c>
      <c r="L226" s="188"/>
      <c r="N226" s="211" t="s">
        <v>2205</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2206</v>
      </c>
      <c r="Q226" s="290" t="s">
        <v>310</v>
      </c>
      <c r="R226" s="290" t="str">
        <f t="shared" si="19"/>
        <v xml:space="preserve">Solar Thermal </v>
      </c>
      <c r="S226" s="290" t="str">
        <f t="shared" si="17"/>
        <v>//**Solar Thermal : **</v>
      </c>
      <c r="T226" s="277" t="str">
        <f t="shared" si="16"/>
        <v/>
      </c>
    </row>
    <row r="227" spans="1:21" x14ac:dyDescent="0.25">
      <c r="A227" s="277" t="s">
        <v>2207</v>
      </c>
      <c r="C227" s="191" t="s">
        <v>575</v>
      </c>
      <c r="D227" s="191" t="s">
        <v>642</v>
      </c>
      <c r="E227" s="191" t="s">
        <v>643</v>
      </c>
      <c r="F227" s="193" t="s">
        <v>600</v>
      </c>
      <c r="G227" s="186"/>
      <c r="H227" s="193" t="s">
        <v>601</v>
      </c>
      <c r="I227" s="193"/>
      <c r="J227" s="185">
        <v>532</v>
      </c>
      <c r="K227" s="186" t="s">
        <v>310</v>
      </c>
      <c r="L227" s="195" t="str">
        <f t="shared" si="20"/>
        <v>From 2010-2018, electricity exports in Louisiana increased by 45%.</v>
      </c>
      <c r="N227" s="211" t="s">
        <v>2205</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2206</v>
      </c>
      <c r="Q227" s="290" t="s">
        <v>310</v>
      </c>
      <c r="R227" s="290" t="str">
        <f t="shared" si="19"/>
        <v xml:space="preserve">Biomass </v>
      </c>
      <c r="S227" s="290" t="str">
        <f t="shared" si="17"/>
        <v>//**Biomass : **</v>
      </c>
      <c r="T227" s="277" t="str">
        <f t="shared" si="16"/>
        <v>//**Biomass : **From 2010-2018, electricity exports in Louisiana increased by 45%.</v>
      </c>
    </row>
    <row r="228" spans="1:21" x14ac:dyDescent="0.25">
      <c r="A228" s="277" t="s">
        <v>2207</v>
      </c>
      <c r="C228" s="191" t="s">
        <v>575</v>
      </c>
      <c r="D228" s="191" t="s">
        <v>642</v>
      </c>
      <c r="E228" s="191" t="s">
        <v>643</v>
      </c>
      <c r="F228" s="193" t="s">
        <v>602</v>
      </c>
      <c r="G228" s="186"/>
      <c r="H228" s="193" t="s">
        <v>603</v>
      </c>
      <c r="I228" s="193"/>
      <c r="J228" s="185">
        <v>533</v>
      </c>
      <c r="K228" s="186" t="s">
        <v>332</v>
      </c>
      <c r="L228" s="188"/>
      <c r="N228" s="211" t="s">
        <v>2205</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2206</v>
      </c>
      <c r="Q228" s="290" t="s">
        <v>310</v>
      </c>
      <c r="R228" s="290" t="str">
        <f t="shared" si="19"/>
        <v xml:space="preserve">Geothermal </v>
      </c>
      <c r="S228" s="290" t="str">
        <f t="shared" si="17"/>
        <v>//**Geothermal : **</v>
      </c>
      <c r="T228" s="277" t="str">
        <f t="shared" si="16"/>
        <v/>
      </c>
    </row>
    <row r="229" spans="1:21" x14ac:dyDescent="0.25">
      <c r="A229" s="277" t="s">
        <v>2207</v>
      </c>
      <c r="C229" s="191" t="s">
        <v>575</v>
      </c>
      <c r="D229" s="191" t="s">
        <v>642</v>
      </c>
      <c r="E229" s="191" t="s">
        <v>643</v>
      </c>
      <c r="F229" s="193" t="s">
        <v>604</v>
      </c>
      <c r="G229" s="186"/>
      <c r="H229" s="193" t="s">
        <v>605</v>
      </c>
      <c r="I229" s="193"/>
      <c r="J229" s="185">
        <v>534</v>
      </c>
      <c r="K229" s="186" t="s">
        <v>310</v>
      </c>
      <c r="L229" s="195" t="str">
        <f t="shared" si="20"/>
        <v>From 2010-2018, electricity exports in Louisiana increased by 45%.</v>
      </c>
      <c r="N229" s="211" t="s">
        <v>2205</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2206</v>
      </c>
      <c r="Q229" s="290" t="s">
        <v>310</v>
      </c>
      <c r="R229" s="290" t="str">
        <f t="shared" si="19"/>
        <v xml:space="preserve">Petroleum </v>
      </c>
      <c r="S229" s="290" t="str">
        <f t="shared" si="17"/>
        <v>//**Petroleum : **</v>
      </c>
      <c r="T229" s="277" t="str">
        <f t="shared" si="16"/>
        <v>//**Petroleum : **From 2010-2018, electricity exports in Louisiana increased by 45%.</v>
      </c>
    </row>
    <row r="230" spans="1:21" x14ac:dyDescent="0.25">
      <c r="A230" s="277" t="s">
        <v>2207</v>
      </c>
      <c r="C230" s="191" t="s">
        <v>575</v>
      </c>
      <c r="D230" s="191" t="s">
        <v>642</v>
      </c>
      <c r="E230" s="191" t="s">
        <v>643</v>
      </c>
      <c r="F230" s="193" t="s">
        <v>606</v>
      </c>
      <c r="G230" s="186"/>
      <c r="H230" s="193" t="s">
        <v>607</v>
      </c>
      <c r="I230" s="193"/>
      <c r="J230" s="185">
        <v>535</v>
      </c>
      <c r="K230" s="186" t="s">
        <v>332</v>
      </c>
      <c r="L230" s="188"/>
      <c r="N230" s="211" t="s">
        <v>2205</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2206</v>
      </c>
      <c r="Q230" s="290" t="s">
        <v>310</v>
      </c>
      <c r="R230" s="290" t="str">
        <f t="shared" si="19"/>
        <v xml:space="preserve">Natural Gas Peaker </v>
      </c>
      <c r="S230" s="290" t="str">
        <f t="shared" si="17"/>
        <v>//**Natural Gas Peaker : **</v>
      </c>
      <c r="T230" s="277" t="str">
        <f t="shared" si="16"/>
        <v/>
      </c>
    </row>
    <row r="231" spans="1:21" x14ac:dyDescent="0.25">
      <c r="A231" s="277" t="s">
        <v>2207</v>
      </c>
      <c r="C231" s="191" t="s">
        <v>575</v>
      </c>
      <c r="D231" s="191" t="s">
        <v>642</v>
      </c>
      <c r="E231" s="191" t="s">
        <v>643</v>
      </c>
      <c r="F231" s="193" t="s">
        <v>608</v>
      </c>
      <c r="G231" s="186"/>
      <c r="H231" s="193" t="s">
        <v>609</v>
      </c>
      <c r="I231" s="193"/>
      <c r="J231" s="185">
        <v>536</v>
      </c>
      <c r="K231" s="186" t="s">
        <v>332</v>
      </c>
      <c r="L231" s="188"/>
      <c r="N231" s="211" t="s">
        <v>2205</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2206</v>
      </c>
      <c r="Q231" s="290" t="s">
        <v>310</v>
      </c>
      <c r="R231" s="290" t="str">
        <f t="shared" si="19"/>
        <v xml:space="preserve">Lignite </v>
      </c>
      <c r="S231" s="290" t="str">
        <f t="shared" si="17"/>
        <v>//**Lignite : **</v>
      </c>
      <c r="T231" s="277" t="str">
        <f t="shared" si="16"/>
        <v/>
      </c>
    </row>
    <row r="232" spans="1:21" x14ac:dyDescent="0.25">
      <c r="A232" s="277" t="s">
        <v>2207</v>
      </c>
      <c r="C232" s="191" t="s">
        <v>575</v>
      </c>
      <c r="D232" s="191" t="s">
        <v>642</v>
      </c>
      <c r="E232" s="191" t="s">
        <v>643</v>
      </c>
      <c r="F232" s="193" t="s">
        <v>611</v>
      </c>
      <c r="G232" s="186"/>
      <c r="H232" s="193" t="s">
        <v>612</v>
      </c>
      <c r="I232" s="193"/>
      <c r="J232" s="185">
        <v>537</v>
      </c>
      <c r="K232" s="186" t="s">
        <v>332</v>
      </c>
      <c r="L232" s="188"/>
      <c r="N232" s="211" t="s">
        <v>2205</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2206</v>
      </c>
      <c r="Q232" s="290" t="s">
        <v>310</v>
      </c>
      <c r="R232" s="290" t="str">
        <f t="shared" si="19"/>
        <v xml:space="preserve">Offshore Wind </v>
      </c>
      <c r="S232" s="290" t="str">
        <f t="shared" si="17"/>
        <v>//**Offshore Wind : **</v>
      </c>
      <c r="T232" s="277" t="str">
        <f t="shared" si="16"/>
        <v/>
      </c>
    </row>
    <row r="233" spans="1:21" x14ac:dyDescent="0.25">
      <c r="A233" s="277" t="s">
        <v>2207</v>
      </c>
      <c r="C233" s="191" t="s">
        <v>575</v>
      </c>
      <c r="D233" s="191" t="s">
        <v>642</v>
      </c>
      <c r="E233" s="191" t="s">
        <v>643</v>
      </c>
      <c r="F233" s="193" t="s">
        <v>613</v>
      </c>
      <c r="G233" s="186"/>
      <c r="H233" s="193" t="s">
        <v>614</v>
      </c>
      <c r="I233" s="193"/>
      <c r="J233" s="185">
        <v>538</v>
      </c>
      <c r="K233" s="186" t="s">
        <v>332</v>
      </c>
      <c r="L233" s="188"/>
      <c r="N233" s="211" t="s">
        <v>2205</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2206</v>
      </c>
      <c r="Q233" s="290" t="s">
        <v>310</v>
      </c>
      <c r="R233" s="290" t="str">
        <f t="shared" si="19"/>
        <v xml:space="preserve">Crude Oil </v>
      </c>
      <c r="S233" s="290" t="str">
        <f t="shared" si="17"/>
        <v>//**Crude Oil : **</v>
      </c>
      <c r="T233" s="277" t="str">
        <f t="shared" si="16"/>
        <v/>
      </c>
    </row>
    <row r="234" spans="1:21" x14ac:dyDescent="0.25">
      <c r="A234" s="277" t="s">
        <v>2207</v>
      </c>
      <c r="C234" s="191" t="s">
        <v>575</v>
      </c>
      <c r="D234" s="191" t="s">
        <v>642</v>
      </c>
      <c r="E234" s="191" t="s">
        <v>643</v>
      </c>
      <c r="F234" s="193" t="s">
        <v>615</v>
      </c>
      <c r="G234" s="186"/>
      <c r="H234" s="193" t="s">
        <v>616</v>
      </c>
      <c r="I234" s="193"/>
      <c r="J234" s="185">
        <v>539</v>
      </c>
      <c r="K234" s="186" t="s">
        <v>332</v>
      </c>
      <c r="L234" s="188"/>
      <c r="N234" s="211" t="s">
        <v>2205</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2206</v>
      </c>
      <c r="Q234" s="290" t="s">
        <v>310</v>
      </c>
      <c r="R234" s="290" t="str">
        <f t="shared" si="19"/>
        <v xml:space="preserve">Heavy or Residual Fuel Oil </v>
      </c>
      <c r="S234" s="290" t="str">
        <f t="shared" si="17"/>
        <v>//**Heavy or Residual Fuel Oil : **</v>
      </c>
      <c r="T234" s="277" t="str">
        <f t="shared" si="16"/>
        <v/>
      </c>
    </row>
    <row r="235" spans="1:21" x14ac:dyDescent="0.25">
      <c r="A235" s="277" t="s">
        <v>2207</v>
      </c>
      <c r="C235" s="191" t="s">
        <v>575</v>
      </c>
      <c r="D235" s="191" t="s">
        <v>642</v>
      </c>
      <c r="E235" s="191" t="s">
        <v>643</v>
      </c>
      <c r="F235" s="193" t="s">
        <v>617</v>
      </c>
      <c r="G235" s="186"/>
      <c r="H235" s="193" t="s">
        <v>618</v>
      </c>
      <c r="I235" s="193"/>
      <c r="J235" s="185">
        <v>540</v>
      </c>
      <c r="K235" s="186" t="s">
        <v>332</v>
      </c>
      <c r="L235" s="188"/>
      <c r="N235" s="211" t="s">
        <v>2205</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2206</v>
      </c>
      <c r="Q235" s="290" t="s">
        <v>310</v>
      </c>
      <c r="R235" s="290" t="str">
        <f t="shared" si="19"/>
        <v xml:space="preserve">Municipal Solid Waste </v>
      </c>
      <c r="S235" s="290" t="str">
        <f t="shared" si="17"/>
        <v>//**Municipal Solid Waste : **</v>
      </c>
      <c r="T235" s="277" t="str">
        <f t="shared" si="16"/>
        <v/>
      </c>
    </row>
    <row r="236" spans="1:21" s="293" customFormat="1" x14ac:dyDescent="0.25">
      <c r="A236" s="293" t="s">
        <v>2204</v>
      </c>
      <c r="B236" s="279"/>
      <c r="C236" s="312" t="s">
        <v>575</v>
      </c>
      <c r="D236" s="312" t="s">
        <v>647</v>
      </c>
      <c r="E236" s="312" t="s">
        <v>648</v>
      </c>
      <c r="F236" s="313"/>
      <c r="G236" s="313"/>
      <c r="H236" s="313"/>
      <c r="I236" s="313"/>
      <c r="J236" s="325">
        <v>619</v>
      </c>
      <c r="K236" s="313" t="s">
        <v>332</v>
      </c>
      <c r="L236" s="314"/>
      <c r="M236" s="279"/>
      <c r="N236" s="294" t="s">
        <v>2205</v>
      </c>
      <c r="O236" s="296">
        <f>INDEX('Standard Descriptions'!$E:$E,MATCH(Guidance!E236,'Standard Descriptions'!$C:$C,0))</f>
        <v>0</v>
      </c>
      <c r="P236" s="293" t="s">
        <v>2206</v>
      </c>
      <c r="Q236" s="293" t="s">
        <v>332</v>
      </c>
      <c r="R236" s="293" t="str">
        <f t="shared" si="19"/>
        <v xml:space="preserve"> </v>
      </c>
      <c r="S236" s="292"/>
      <c r="T236" s="292" t="str">
        <f t="shared" si="16"/>
        <v/>
      </c>
      <c r="U236" s="305" t="str">
        <f>N236&amp;O236</f>
        <v>**Description:**0</v>
      </c>
    </row>
    <row r="237" spans="1:21" s="293" customFormat="1" ht="45" x14ac:dyDescent="0.25">
      <c r="A237" s="293" t="s">
        <v>2204</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Louisiana, a 100% setting provides for an additional 7242 MW of demand response capacity in 2050 (on top of a BAU quantity of 2343 MW).</v>
      </c>
      <c r="M237" s="279"/>
      <c r="N237" s="294" t="s">
        <v>2205</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2206</v>
      </c>
      <c r="Q237" s="293" t="s">
        <v>332</v>
      </c>
      <c r="R237" s="293" t="str">
        <f t="shared" si="19"/>
        <v xml:space="preserve"> </v>
      </c>
      <c r="S237" s="292"/>
      <c r="T237" s="292" t="str">
        <f t="shared" si="16"/>
        <v>For Louisiana, a 100% setting provides for an additional 7242 MW of demand response capacity in 2050 (on top of a BAU quantity of 2343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row>
    <row r="238" spans="1:21" s="293" customFormat="1" ht="90" x14ac:dyDescent="0.25">
      <c r="A238" s="293" t="s">
        <v>2204</v>
      </c>
      <c r="B238" s="279"/>
      <c r="C238" s="293" t="s">
        <v>575</v>
      </c>
      <c r="D238" s="293" t="s">
        <v>656</v>
      </c>
      <c r="E238" s="293" t="str">
        <f>E239</f>
        <v>Annual Additional Capacity Retired due to Early Retirement Policy</v>
      </c>
      <c r="M238" s="279"/>
      <c r="N238" s="295" t="s">
        <v>2205</v>
      </c>
      <c r="O238" s="295" t="str">
        <f>INDEX('Standard Descriptions'!$E:$E,MATCH(Guidance!E238,'Standard Descriptions'!$C:$C,0))</f>
        <v xml:space="preserve"> This policy causes the specified quantity of otherwise non-retiring capacity of the selected type(s) to be retired each year. // </v>
      </c>
      <c r="P238" s="293" t="s">
        <v>2206</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row>
    <row r="239" spans="1:21" x14ac:dyDescent="0.25">
      <c r="A239" s="277" t="s">
        <v>2207</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Louisiana will retire 0 MW of coal by 2050. Louisiana currently has 2192 MW of coal capacity.</v>
      </c>
      <c r="N239" s="211" t="s">
        <v>2205</v>
      </c>
      <c r="O239" s="211" t="str">
        <f>INDEX('Standard Descriptions'!$E:$E,MATCH(Guidance!E239,'Standard Descriptions'!$C:$C,0))</f>
        <v xml:space="preserve"> This policy causes the specified quantity of otherwise non-retiring capacity of the selected type(s) to be retired each year. // </v>
      </c>
      <c r="P239" s="290" t="s">
        <v>2206</v>
      </c>
      <c r="Q239" s="290" t="s">
        <v>310</v>
      </c>
      <c r="R239" s="290" t="str">
        <f t="shared" ref="R239:R257" si="21">H239&amp;" "&amp;I239</f>
        <v xml:space="preserve">Hard Coal </v>
      </c>
      <c r="S239" s="290" t="str">
        <f t="shared" si="17"/>
        <v>//**Hard Coal : **</v>
      </c>
      <c r="T239" s="277" t="str">
        <f t="shared" si="16"/>
        <v>//**Hard Coal : **The EIA projects that Louisiana will retire 0 MW of coal by 2050. Louisiana currently has 2192 MW of coal capacity.</v>
      </c>
    </row>
    <row r="240" spans="1:21" x14ac:dyDescent="0.25">
      <c r="A240" s="277" t="s">
        <v>2207</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Louisiana will retire 44 MW of gas non-peaking plants by 2050. Louisiana currently has 6053MW of natural gas non-peaking capacity.</v>
      </c>
      <c r="N240" s="211" t="s">
        <v>2205</v>
      </c>
      <c r="O240" s="211" t="str">
        <f>INDEX('Standard Descriptions'!$E:$E,MATCH(Guidance!E240,'Standard Descriptions'!$C:$C,0))</f>
        <v xml:space="preserve"> This policy causes the specified quantity of otherwise non-retiring capacity of the selected type(s) to be retired each year. // </v>
      </c>
      <c r="P240" s="290" t="s">
        <v>2206</v>
      </c>
      <c r="Q240" s="290" t="s">
        <v>310</v>
      </c>
      <c r="R240" s="290" t="str">
        <f t="shared" si="21"/>
        <v xml:space="preserve">Natural Gas Nonpeaker </v>
      </c>
      <c r="S240" s="290" t="str">
        <f t="shared" si="17"/>
        <v>//**Natural Gas Nonpeaker : **</v>
      </c>
      <c r="T240" s="277" t="str">
        <f t="shared" si="16"/>
        <v>//**Natural Gas Nonpeaker : **The EIA projects that Louisiana will retire 44 MW of gas non-peaking plants by 2050. Louisiana currently has 6053MW of natural gas non-peaking capacity.</v>
      </c>
    </row>
    <row r="241" spans="1:21" x14ac:dyDescent="0.25">
      <c r="A241" s="277" t="s">
        <v>2207</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Louisiana will retire 0 MW of nuclear capacity by 2050. Louisiana currently has 2133 MW of nuclear capacity.</v>
      </c>
      <c r="N241" s="211" t="s">
        <v>2205</v>
      </c>
      <c r="O241" s="211" t="str">
        <f>INDEX('Standard Descriptions'!$E:$E,MATCH(Guidance!E241,'Standard Descriptions'!$C:$C,0))</f>
        <v xml:space="preserve"> This policy causes the specified quantity of otherwise non-retiring capacity of the selected type(s) to be retired each year. // </v>
      </c>
      <c r="P241" s="290" t="s">
        <v>2206</v>
      </c>
      <c r="Q241" s="290" t="s">
        <v>310</v>
      </c>
      <c r="R241" s="290" t="str">
        <f t="shared" si="21"/>
        <v xml:space="preserve">Nuclear </v>
      </c>
      <c r="S241" s="290" t="str">
        <f t="shared" si="17"/>
        <v>//**Nuclear : **</v>
      </c>
      <c r="T241" s="277" t="str">
        <f t="shared" si="16"/>
        <v>//**Nuclear : **The EIA projects that Louisiana will retire 0 MW of nuclear capacity by 2050. Louisiana currently has 2133 MW of nuclear capacity.</v>
      </c>
    </row>
    <row r="242" spans="1:21" x14ac:dyDescent="0.25">
      <c r="A242" s="277" t="s">
        <v>2207</v>
      </c>
      <c r="C242" s="191" t="s">
        <v>575</v>
      </c>
      <c r="D242" s="191" t="s">
        <v>656</v>
      </c>
      <c r="E242" s="191" t="s">
        <v>657</v>
      </c>
      <c r="F242" s="193" t="s">
        <v>591</v>
      </c>
      <c r="G242" s="186"/>
      <c r="H242" s="193" t="s">
        <v>592</v>
      </c>
      <c r="I242" s="186"/>
      <c r="J242" s="43">
        <v>621</v>
      </c>
      <c r="K242" s="186" t="s">
        <v>332</v>
      </c>
      <c r="L242" s="188"/>
      <c r="N242" s="211" t="s">
        <v>2205</v>
      </c>
      <c r="O242" s="211" t="str">
        <f>INDEX('Standard Descriptions'!$E:$E,MATCH(Guidance!E242,'Standard Descriptions'!$C:$C,0))</f>
        <v xml:space="preserve"> This policy causes the specified quantity of otherwise non-retiring capacity of the selected type(s) to be retired each year. // </v>
      </c>
      <c r="P242" s="290" t="s">
        <v>2206</v>
      </c>
      <c r="Q242" s="290" t="s">
        <v>310</v>
      </c>
      <c r="R242" s="290" t="str">
        <f t="shared" si="21"/>
        <v xml:space="preserve">Hydro </v>
      </c>
      <c r="S242" s="290" t="str">
        <f t="shared" si="17"/>
        <v>//**Hydro : **</v>
      </c>
      <c r="T242" s="277" t="str">
        <f t="shared" si="16"/>
        <v/>
      </c>
    </row>
    <row r="243" spans="1:21" x14ac:dyDescent="0.25">
      <c r="A243" s="277" t="s">
        <v>2207</v>
      </c>
      <c r="C243" s="191" t="s">
        <v>575</v>
      </c>
      <c r="D243" s="191" t="s">
        <v>656</v>
      </c>
      <c r="E243" s="191" t="s">
        <v>657</v>
      </c>
      <c r="F243" s="193" t="s">
        <v>594</v>
      </c>
      <c r="G243" s="186"/>
      <c r="H243" s="193" t="s">
        <v>595</v>
      </c>
      <c r="I243" s="186"/>
      <c r="J243" s="43">
        <v>622</v>
      </c>
      <c r="K243" s="186" t="s">
        <v>332</v>
      </c>
      <c r="L243" s="188"/>
      <c r="N243" s="211" t="s">
        <v>2205</v>
      </c>
      <c r="O243" s="211" t="str">
        <f>INDEX('Standard Descriptions'!$E:$E,MATCH(Guidance!E243,'Standard Descriptions'!$C:$C,0))</f>
        <v xml:space="preserve"> This policy causes the specified quantity of otherwise non-retiring capacity of the selected type(s) to be retired each year. // </v>
      </c>
      <c r="P243" s="290" t="s">
        <v>2206</v>
      </c>
      <c r="Q243" s="290" t="s">
        <v>310</v>
      </c>
      <c r="R243" s="290" t="str">
        <f t="shared" si="21"/>
        <v xml:space="preserve">Onshore Wind </v>
      </c>
      <c r="S243" s="290" t="str">
        <f t="shared" si="17"/>
        <v>//**Onshore Wind : **</v>
      </c>
      <c r="T243" s="277" t="str">
        <f t="shared" si="16"/>
        <v/>
      </c>
    </row>
    <row r="244" spans="1:21" x14ac:dyDescent="0.25">
      <c r="A244" s="277" t="s">
        <v>2207</v>
      </c>
      <c r="C244" s="191" t="s">
        <v>575</v>
      </c>
      <c r="D244" s="191" t="s">
        <v>656</v>
      </c>
      <c r="E244" s="191" t="s">
        <v>657</v>
      </c>
      <c r="F244" s="193" t="s">
        <v>596</v>
      </c>
      <c r="G244" s="186"/>
      <c r="H244" s="193" t="s">
        <v>597</v>
      </c>
      <c r="I244" s="186"/>
      <c r="J244" s="43">
        <v>623</v>
      </c>
      <c r="K244" s="186" t="s">
        <v>332</v>
      </c>
      <c r="L244" s="188"/>
      <c r="N244" s="211" t="s">
        <v>2205</v>
      </c>
      <c r="O244" s="211" t="str">
        <f>INDEX('Standard Descriptions'!$E:$E,MATCH(Guidance!E244,'Standard Descriptions'!$C:$C,0))</f>
        <v xml:space="preserve"> This policy causes the specified quantity of otherwise non-retiring capacity of the selected type(s) to be retired each year. // </v>
      </c>
      <c r="P244" s="290" t="s">
        <v>2206</v>
      </c>
      <c r="Q244" s="290" t="s">
        <v>310</v>
      </c>
      <c r="R244" s="290" t="str">
        <f t="shared" si="21"/>
        <v xml:space="preserve">Solar PV </v>
      </c>
      <c r="S244" s="290" t="str">
        <f t="shared" si="17"/>
        <v>//**Solar PV : **</v>
      </c>
      <c r="T244" s="277" t="str">
        <f t="shared" si="16"/>
        <v/>
      </c>
    </row>
    <row r="245" spans="1:21" x14ac:dyDescent="0.25">
      <c r="A245" s="277" t="s">
        <v>2207</v>
      </c>
      <c r="C245" s="191" t="s">
        <v>575</v>
      </c>
      <c r="D245" s="191" t="s">
        <v>656</v>
      </c>
      <c r="E245" s="191" t="s">
        <v>657</v>
      </c>
      <c r="F245" s="193" t="s">
        <v>598</v>
      </c>
      <c r="G245" s="186"/>
      <c r="H245" s="193" t="s">
        <v>599</v>
      </c>
      <c r="I245" s="186"/>
      <c r="J245" s="43">
        <v>624</v>
      </c>
      <c r="K245" s="186" t="s">
        <v>332</v>
      </c>
      <c r="L245" s="188"/>
      <c r="N245" s="211" t="s">
        <v>2205</v>
      </c>
      <c r="O245" s="211" t="str">
        <f>INDEX('Standard Descriptions'!$E:$E,MATCH(Guidance!E245,'Standard Descriptions'!$C:$C,0))</f>
        <v xml:space="preserve"> This policy causes the specified quantity of otherwise non-retiring capacity of the selected type(s) to be retired each year. // </v>
      </c>
      <c r="P245" s="290" t="s">
        <v>2206</v>
      </c>
      <c r="Q245" s="290" t="s">
        <v>310</v>
      </c>
      <c r="R245" s="290" t="str">
        <f t="shared" si="21"/>
        <v xml:space="preserve">Solar Thermal </v>
      </c>
      <c r="S245" s="290" t="str">
        <f t="shared" si="17"/>
        <v>//**Solar Thermal : **</v>
      </c>
      <c r="T245" s="277" t="str">
        <f t="shared" si="16"/>
        <v/>
      </c>
    </row>
    <row r="246" spans="1:21" x14ac:dyDescent="0.25">
      <c r="A246" s="277" t="s">
        <v>2207</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Louisiana will retire 68 MW of biomass capacity by 2050. Louisiana currently has 11 MW of biomass capacity.</v>
      </c>
      <c r="N246" s="211" t="s">
        <v>2205</v>
      </c>
      <c r="O246" s="211" t="str">
        <f>INDEX('Standard Descriptions'!$E:$E,MATCH(Guidance!E246,'Standard Descriptions'!$C:$C,0))</f>
        <v xml:space="preserve"> This policy causes the specified quantity of otherwise non-retiring capacity of the selected type(s) to be retired each year. // </v>
      </c>
      <c r="P246" s="290" t="s">
        <v>2206</v>
      </c>
      <c r="Q246" s="290" t="s">
        <v>310</v>
      </c>
      <c r="R246" s="290" t="str">
        <f t="shared" si="21"/>
        <v xml:space="preserve">Biomass </v>
      </c>
      <c r="S246" s="290" t="str">
        <f t="shared" si="17"/>
        <v>//**Biomass : **</v>
      </c>
      <c r="T246" s="277" t="str">
        <f t="shared" si="16"/>
        <v/>
      </c>
    </row>
    <row r="247" spans="1:21" x14ac:dyDescent="0.25">
      <c r="A247" s="277" t="s">
        <v>2207</v>
      </c>
      <c r="C247" s="191" t="s">
        <v>575</v>
      </c>
      <c r="D247" s="191" t="s">
        <v>656</v>
      </c>
      <c r="E247" s="191" t="s">
        <v>657</v>
      </c>
      <c r="F247" s="193" t="s">
        <v>602</v>
      </c>
      <c r="G247" s="186"/>
      <c r="H247" s="193" t="s">
        <v>603</v>
      </c>
      <c r="I247" s="186"/>
      <c r="J247" s="43">
        <v>626</v>
      </c>
      <c r="K247" s="186" t="s">
        <v>332</v>
      </c>
      <c r="L247" s="188"/>
      <c r="N247" s="211" t="s">
        <v>2205</v>
      </c>
      <c r="O247" s="211" t="str">
        <f>INDEX('Standard Descriptions'!$E:$E,MATCH(Guidance!E247,'Standard Descriptions'!$C:$C,0))</f>
        <v xml:space="preserve"> This policy causes the specified quantity of otherwise non-retiring capacity of the selected type(s) to be retired each year. // </v>
      </c>
      <c r="P247" s="290" t="s">
        <v>2206</v>
      </c>
      <c r="Q247" s="290" t="s">
        <v>310</v>
      </c>
      <c r="R247" s="290" t="str">
        <f t="shared" si="21"/>
        <v xml:space="preserve">Geothermal </v>
      </c>
      <c r="S247" s="290" t="str">
        <f t="shared" si="17"/>
        <v>//**Geothermal : **</v>
      </c>
      <c r="T247" s="277" t="str">
        <f t="shared" si="16"/>
        <v/>
      </c>
    </row>
    <row r="248" spans="1:21" x14ac:dyDescent="0.25">
      <c r="A248" s="277" t="s">
        <v>2207</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Louisiana will retire 0 MW of petroleum capacity by 2050. Louisiana currently has 855 MW of petroleum capacity.</v>
      </c>
      <c r="N248" s="211" t="s">
        <v>2205</v>
      </c>
      <c r="O248" s="211" t="str">
        <f>INDEX('Standard Descriptions'!$E:$E,MATCH(Guidance!E248,'Standard Descriptions'!$C:$C,0))</f>
        <v xml:space="preserve"> This policy causes the specified quantity of otherwise non-retiring capacity of the selected type(s) to be retired each year. // </v>
      </c>
      <c r="P248" s="290" t="s">
        <v>2206</v>
      </c>
      <c r="Q248" s="290" t="s">
        <v>310</v>
      </c>
      <c r="R248" s="290" t="str">
        <f t="shared" si="21"/>
        <v xml:space="preserve">Petroleum </v>
      </c>
      <c r="S248" s="290" t="str">
        <f t="shared" si="17"/>
        <v>//**Petroleum : **</v>
      </c>
      <c r="T248" s="277" t="str">
        <f t="shared" si="16"/>
        <v/>
      </c>
    </row>
    <row r="249" spans="1:21" x14ac:dyDescent="0.25">
      <c r="A249" s="277" t="s">
        <v>2207</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Louisiana will retire 3207 MW of natural gas peaker capacity by 2050. Louisiana currently has 7231 MW of natural gas peaker capacity.</v>
      </c>
      <c r="N249" s="211" t="s">
        <v>2205</v>
      </c>
      <c r="O249" s="211" t="str">
        <f>INDEX('Standard Descriptions'!$E:$E,MATCH(Guidance!E249,'Standard Descriptions'!$C:$C,0))</f>
        <v xml:space="preserve"> This policy causes the specified quantity of otherwise non-retiring capacity of the selected type(s) to be retired each year. // </v>
      </c>
      <c r="P249" s="290" t="s">
        <v>2206</v>
      </c>
      <c r="Q249" s="290" t="s">
        <v>310</v>
      </c>
      <c r="R249" s="290" t="str">
        <f t="shared" si="21"/>
        <v xml:space="preserve">Natural Gas Peaker </v>
      </c>
      <c r="S249" s="290" t="str">
        <f t="shared" si="17"/>
        <v>//**Natural Gas Peaker : **</v>
      </c>
      <c r="T249" s="277" t="str">
        <f t="shared" si="16"/>
        <v>//**Natural Gas Peaker : **The EIA projects that Louisiana will retire 3207 MW of natural gas peaker capacity by 2050. Louisiana currently has 7231 MW of natural gas peaker capacity.</v>
      </c>
    </row>
    <row r="250" spans="1:21" x14ac:dyDescent="0.25">
      <c r="A250" s="277" t="s">
        <v>2207</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Louisiana will retire 0 MW of natural gas peaker capacity by 2050. Louisiana currently has 645 MW of natural gas peaker capacity.</v>
      </c>
      <c r="N250" s="211" t="s">
        <v>2205</v>
      </c>
      <c r="O250" s="211" t="str">
        <f>INDEX('Standard Descriptions'!$E:$E,MATCH(Guidance!E250,'Standard Descriptions'!$C:$C,0))</f>
        <v xml:space="preserve"> This policy causes the specified quantity of otherwise non-retiring capacity of the selected type(s) to be retired each year. // </v>
      </c>
      <c r="P250" s="290" t="s">
        <v>2206</v>
      </c>
      <c r="Q250" s="290" t="s">
        <v>310</v>
      </c>
      <c r="R250" s="290" t="str">
        <f t="shared" si="21"/>
        <v xml:space="preserve">Lignite </v>
      </c>
      <c r="S250" s="290" t="str">
        <f t="shared" si="17"/>
        <v>//**Lignite : **</v>
      </c>
      <c r="T250" s="277" t="str">
        <f t="shared" si="16"/>
        <v>//**Lignite : **The EIA projects that Louisiana will retire 0 MW of natural gas peaker capacity by 2050. Louisiana currently has 645 MW of natural gas peaker capacity.</v>
      </c>
    </row>
    <row r="251" spans="1:21" x14ac:dyDescent="0.25">
      <c r="A251" s="277" t="s">
        <v>2207</v>
      </c>
      <c r="C251" s="191" t="s">
        <v>575</v>
      </c>
      <c r="D251" s="191" t="s">
        <v>656</v>
      </c>
      <c r="E251" s="191" t="s">
        <v>657</v>
      </c>
      <c r="F251" s="193" t="s">
        <v>611</v>
      </c>
      <c r="G251" s="186"/>
      <c r="H251" s="193" t="s">
        <v>612</v>
      </c>
      <c r="I251" s="186"/>
      <c r="J251" s="43">
        <v>629</v>
      </c>
      <c r="K251" s="186" t="s">
        <v>332</v>
      </c>
      <c r="L251" s="188"/>
      <c r="N251" s="211" t="s">
        <v>2205</v>
      </c>
      <c r="O251" s="211" t="str">
        <f>INDEX('Standard Descriptions'!$E:$E,MATCH(Guidance!E251,'Standard Descriptions'!$C:$C,0))</f>
        <v xml:space="preserve"> This policy causes the specified quantity of otherwise non-retiring capacity of the selected type(s) to be retired each year. // </v>
      </c>
      <c r="P251" s="290" t="s">
        <v>2206</v>
      </c>
      <c r="Q251" s="290" t="s">
        <v>310</v>
      </c>
      <c r="R251" s="290" t="str">
        <f t="shared" si="21"/>
        <v xml:space="preserve">Offshore Wind </v>
      </c>
      <c r="S251" s="290" t="str">
        <f t="shared" si="17"/>
        <v>//**Offshore Wind : **</v>
      </c>
      <c r="T251" s="277" t="str">
        <f t="shared" si="16"/>
        <v/>
      </c>
    </row>
    <row r="252" spans="1:21" x14ac:dyDescent="0.25">
      <c r="A252" s="277" t="s">
        <v>2207</v>
      </c>
      <c r="C252" s="191" t="s">
        <v>575</v>
      </c>
      <c r="D252" s="191" t="s">
        <v>656</v>
      </c>
      <c r="E252" s="191" t="s">
        <v>657</v>
      </c>
      <c r="F252" s="193" t="s">
        <v>613</v>
      </c>
      <c r="G252" s="186"/>
      <c r="H252" s="193" t="s">
        <v>614</v>
      </c>
      <c r="I252" s="186"/>
      <c r="J252" s="43">
        <v>630</v>
      </c>
      <c r="K252" s="186" t="s">
        <v>332</v>
      </c>
      <c r="L252" s="188"/>
      <c r="N252" s="211" t="s">
        <v>2205</v>
      </c>
      <c r="O252" s="211" t="str">
        <f>INDEX('Standard Descriptions'!$E:$E,MATCH(Guidance!E252,'Standard Descriptions'!$C:$C,0))</f>
        <v xml:space="preserve"> This policy causes the specified quantity of otherwise non-retiring capacity of the selected type(s) to be retired each year. // </v>
      </c>
      <c r="P252" s="290" t="s">
        <v>2206</v>
      </c>
      <c r="Q252" s="290" t="s">
        <v>310</v>
      </c>
      <c r="R252" s="290" t="str">
        <f t="shared" si="21"/>
        <v xml:space="preserve">Crude Oil </v>
      </c>
      <c r="S252" s="290" t="str">
        <f t="shared" si="17"/>
        <v>//**Crude Oil : **</v>
      </c>
      <c r="T252" s="277" t="str">
        <f t="shared" si="16"/>
        <v/>
      </c>
    </row>
    <row r="253" spans="1:21" x14ac:dyDescent="0.25">
      <c r="A253" s="277" t="s">
        <v>2207</v>
      </c>
      <c r="C253" s="191" t="s">
        <v>575</v>
      </c>
      <c r="D253" s="191" t="s">
        <v>656</v>
      </c>
      <c r="E253" s="191" t="s">
        <v>657</v>
      </c>
      <c r="F253" s="193" t="s">
        <v>615</v>
      </c>
      <c r="G253" s="186"/>
      <c r="H253" s="193" t="s">
        <v>616</v>
      </c>
      <c r="I253" s="186"/>
      <c r="J253" s="43">
        <v>631</v>
      </c>
      <c r="K253" s="186" t="s">
        <v>332</v>
      </c>
      <c r="L253" s="188"/>
      <c r="N253" s="211" t="s">
        <v>2205</v>
      </c>
      <c r="O253" s="211" t="str">
        <f>INDEX('Standard Descriptions'!$E:$E,MATCH(Guidance!E253,'Standard Descriptions'!$C:$C,0))</f>
        <v xml:space="preserve"> This policy causes the specified quantity of otherwise non-retiring capacity of the selected type(s) to be retired each year. // </v>
      </c>
      <c r="P253" s="290" t="s">
        <v>2206</v>
      </c>
      <c r="Q253" s="290" t="s">
        <v>310</v>
      </c>
      <c r="R253" s="290" t="str">
        <f t="shared" si="21"/>
        <v xml:space="preserve">Heavy or Residual Fuel Oil </v>
      </c>
      <c r="S253" s="290" t="str">
        <f t="shared" si="17"/>
        <v>//**Heavy or Residual Fuel Oil : **</v>
      </c>
      <c r="T253" s="277" t="str">
        <f t="shared" si="16"/>
        <v/>
      </c>
    </row>
    <row r="254" spans="1:21" x14ac:dyDescent="0.25">
      <c r="A254" s="277" t="s">
        <v>2207</v>
      </c>
      <c r="C254" s="191" t="s">
        <v>575</v>
      </c>
      <c r="D254" s="191" t="s">
        <v>656</v>
      </c>
      <c r="E254" s="191" t="s">
        <v>657</v>
      </c>
      <c r="F254" s="193" t="s">
        <v>617</v>
      </c>
      <c r="G254" s="186"/>
      <c r="H254" s="193" t="s">
        <v>618</v>
      </c>
      <c r="I254" s="186"/>
      <c r="J254" s="43">
        <v>632</v>
      </c>
      <c r="K254" s="186" t="s">
        <v>332</v>
      </c>
      <c r="L254" s="188"/>
      <c r="N254" s="211" t="s">
        <v>2205</v>
      </c>
      <c r="O254" s="211" t="str">
        <f>INDEX('Standard Descriptions'!$E:$E,MATCH(Guidance!E254,'Standard Descriptions'!$C:$C,0))</f>
        <v xml:space="preserve"> This policy causes the specified quantity of otherwise non-retiring capacity of the selected type(s) to be retired each year. // </v>
      </c>
      <c r="P254" s="290" t="s">
        <v>2206</v>
      </c>
      <c r="Q254" s="290" t="s">
        <v>310</v>
      </c>
      <c r="R254" s="290" t="str">
        <f t="shared" si="21"/>
        <v xml:space="preserve">Municipal Solid Waste </v>
      </c>
      <c r="S254" s="290" t="str">
        <f t="shared" si="17"/>
        <v>//**Municipal Solid Waste : **</v>
      </c>
      <c r="T254" s="277" t="str">
        <f t="shared" si="16"/>
        <v/>
      </c>
    </row>
    <row r="255" spans="1:21" s="293" customFormat="1" ht="45" x14ac:dyDescent="0.25">
      <c r="A255" s="293" t="s">
        <v>2204</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M255" s="279"/>
      <c r="N255" s="294" t="s">
        <v>2205</v>
      </c>
      <c r="O255" s="294" t="str">
        <f>INDEX('Standard Descriptions'!$E:$E,MATCH(Guidance!E255,'Standard Descriptions'!$C:$C,0))</f>
        <v xml:space="preserve"> This policy causes grid-scale electricity storage from chemical batteries to increase above the amount predicted in the BAU Scenario. // </v>
      </c>
      <c r="P255" s="293" t="s">
        <v>2206</v>
      </c>
      <c r="Q255" s="293" t="s">
        <v>332</v>
      </c>
      <c r="R255" s="293" t="str">
        <f t="shared" si="21"/>
        <v xml:space="preserve"> </v>
      </c>
      <c r="S255" s="292"/>
      <c r="T255" s="292" t="str">
        <f t="shared" si="16"/>
        <v>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U255" s="305" t="str">
        <f>N255&amp;O255&amp;P255&amp;T255</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row>
    <row r="256" spans="1:21" s="293" customFormat="1" ht="45" x14ac:dyDescent="0.25">
      <c r="A256" s="293" t="s">
        <v>2204</v>
      </c>
      <c r="B256" s="279"/>
      <c r="C256" s="312" t="s">
        <v>575</v>
      </c>
      <c r="D256" s="312" t="s">
        <v>672</v>
      </c>
      <c r="E256" s="312" t="s">
        <v>673</v>
      </c>
      <c r="F256" s="313"/>
      <c r="G256" s="313"/>
      <c r="H256" s="313"/>
      <c r="I256" s="313"/>
      <c r="J256" s="325">
        <v>34</v>
      </c>
      <c r="K256" s="313" t="s">
        <v>310</v>
      </c>
      <c r="L256" s="314" t="s">
        <v>2329</v>
      </c>
      <c r="M256" s="279"/>
      <c r="N256" s="294" t="s">
        <v>2205</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2206</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25">
      <c r="A257" s="293" t="s">
        <v>2204</v>
      </c>
      <c r="B257" s="279"/>
      <c r="C257" s="293" t="s">
        <v>575</v>
      </c>
      <c r="D257" s="293" t="s">
        <v>682</v>
      </c>
      <c r="E257" s="293" t="s">
        <v>683</v>
      </c>
      <c r="F257" s="293" t="s">
        <v>578</v>
      </c>
      <c r="H257" s="293" t="s">
        <v>579</v>
      </c>
      <c r="J257" s="293">
        <v>860</v>
      </c>
      <c r="K257" s="293" t="s">
        <v>332</v>
      </c>
      <c r="M257" s="279"/>
      <c r="N257" s="294" t="s">
        <v>2205</v>
      </c>
      <c r="O257" s="294" t="str">
        <f>INDEX('Standard Descriptions'!$E:$E,MATCH(Guidance!E257,'Standard Descriptions'!$C:$C,0))</f>
        <v xml:space="preserve"> This policy uses an alternative retirement schedule for existing capacity of the selected type(s). // </v>
      </c>
      <c r="P257" s="293" t="s">
        <v>2206</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30" x14ac:dyDescent="0.25">
      <c r="A258" s="293" t="s">
        <v>2204</v>
      </c>
      <c r="B258" s="279"/>
      <c r="C258" s="293" t="s">
        <v>575</v>
      </c>
      <c r="D258" s="293" t="s">
        <v>684</v>
      </c>
      <c r="E258" s="293" t="s">
        <v>685</v>
      </c>
      <c r="M258" s="279"/>
      <c r="N258" s="294" t="s">
        <v>2205</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2206</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7" t="s">
        <v>2207</v>
      </c>
      <c r="C259" s="277" t="s">
        <v>575</v>
      </c>
      <c r="D259" s="277" t="s">
        <v>684</v>
      </c>
      <c r="E259" s="277" t="s">
        <v>685</v>
      </c>
      <c r="F259" s="277" t="s">
        <v>585</v>
      </c>
      <c r="H259" s="277" t="s">
        <v>586</v>
      </c>
      <c r="J259" s="277">
        <v>861</v>
      </c>
      <c r="K259" s="277" t="s">
        <v>332</v>
      </c>
      <c r="N259" s="211" t="s">
        <v>2205</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2206</v>
      </c>
      <c r="Q259" s="290" t="s">
        <v>310</v>
      </c>
      <c r="R259" s="290" t="str">
        <f t="shared" ref="R259:R291" si="22">H259&amp;" "&amp;I259</f>
        <v xml:space="preserve">Natural Gas Nonpeaker </v>
      </c>
      <c r="S259" s="290" t="str">
        <f t="shared" si="17"/>
        <v>//**Natural Gas Nonpeaker : **</v>
      </c>
      <c r="T259" s="277" t="str">
        <f t="shared" si="16"/>
        <v/>
      </c>
    </row>
    <row r="260" spans="1:21" x14ac:dyDescent="0.25">
      <c r="A260" s="277" t="s">
        <v>2207</v>
      </c>
      <c r="C260" s="277" t="s">
        <v>575</v>
      </c>
      <c r="D260" s="277" t="s">
        <v>684</v>
      </c>
      <c r="E260" s="277" t="s">
        <v>685</v>
      </c>
      <c r="F260" s="277" t="s">
        <v>588</v>
      </c>
      <c r="H260" s="277" t="s">
        <v>589</v>
      </c>
      <c r="J260" s="277">
        <v>862</v>
      </c>
      <c r="K260" s="277" t="s">
        <v>332</v>
      </c>
      <c r="N260" s="211" t="s">
        <v>2205</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2206</v>
      </c>
      <c r="Q260" s="290" t="s">
        <v>310</v>
      </c>
      <c r="R260" s="290" t="str">
        <f t="shared" si="22"/>
        <v xml:space="preserve">Nuclear </v>
      </c>
      <c r="S260" s="290" t="str">
        <f t="shared" si="17"/>
        <v>//**Nuclear : **</v>
      </c>
      <c r="T260" s="277" t="str">
        <f t="shared" ref="T260:T323" si="23">IF(K260="Yes",S260&amp;L260,"")</f>
        <v/>
      </c>
    </row>
    <row r="261" spans="1:21" x14ac:dyDescent="0.25">
      <c r="A261" s="277" t="s">
        <v>2207</v>
      </c>
      <c r="C261" s="277" t="s">
        <v>575</v>
      </c>
      <c r="D261" s="277" t="s">
        <v>684</v>
      </c>
      <c r="E261" s="277" t="s">
        <v>685</v>
      </c>
      <c r="F261" s="277" t="s">
        <v>591</v>
      </c>
      <c r="H261" s="277" t="s">
        <v>592</v>
      </c>
      <c r="J261" s="277">
        <v>863</v>
      </c>
      <c r="K261" s="277" t="s">
        <v>332</v>
      </c>
      <c r="N261" s="211" t="s">
        <v>2205</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2206</v>
      </c>
      <c r="Q261" s="290" t="s">
        <v>310</v>
      </c>
      <c r="R261" s="290" t="str">
        <f t="shared" si="22"/>
        <v xml:space="preserve">Hydro </v>
      </c>
      <c r="S261" s="290" t="str">
        <f t="shared" ref="S261:S310" si="24">IF(R261="","","//**"&amp;R261&amp;": **")</f>
        <v>//**Hydro : **</v>
      </c>
      <c r="T261" s="277" t="str">
        <f t="shared" si="23"/>
        <v/>
      </c>
    </row>
    <row r="262" spans="1:21" x14ac:dyDescent="0.25">
      <c r="A262" s="277" t="s">
        <v>2207</v>
      </c>
      <c r="C262" s="277" t="s">
        <v>575</v>
      </c>
      <c r="D262" s="277" t="s">
        <v>684</v>
      </c>
      <c r="E262" s="277" t="s">
        <v>685</v>
      </c>
      <c r="F262" s="277" t="s">
        <v>594</v>
      </c>
      <c r="H262" s="277" t="s">
        <v>595</v>
      </c>
      <c r="J262" s="277">
        <v>864</v>
      </c>
      <c r="K262" s="277" t="s">
        <v>332</v>
      </c>
      <c r="N262" s="211" t="s">
        <v>2205</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2206</v>
      </c>
      <c r="Q262" s="290" t="s">
        <v>310</v>
      </c>
      <c r="R262" s="290" t="str">
        <f t="shared" si="22"/>
        <v xml:space="preserve">Onshore Wind </v>
      </c>
      <c r="S262" s="290" t="str">
        <f t="shared" si="24"/>
        <v>//**Onshore Wind : **</v>
      </c>
      <c r="T262" s="277" t="str">
        <f t="shared" si="23"/>
        <v/>
      </c>
    </row>
    <row r="263" spans="1:21" x14ac:dyDescent="0.25">
      <c r="A263" s="277" t="s">
        <v>2207</v>
      </c>
      <c r="C263" s="277" t="s">
        <v>575</v>
      </c>
      <c r="D263" s="277" t="s">
        <v>684</v>
      </c>
      <c r="E263" s="277" t="s">
        <v>685</v>
      </c>
      <c r="F263" s="277" t="s">
        <v>596</v>
      </c>
      <c r="H263" s="277" t="s">
        <v>597</v>
      </c>
      <c r="J263" s="277">
        <v>865</v>
      </c>
      <c r="K263" s="277" t="s">
        <v>332</v>
      </c>
      <c r="N263" s="211" t="s">
        <v>2205</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2206</v>
      </c>
      <c r="Q263" s="290" t="s">
        <v>310</v>
      </c>
      <c r="R263" s="290" t="str">
        <f t="shared" si="22"/>
        <v xml:space="preserve">Solar PV </v>
      </c>
      <c r="S263" s="290" t="str">
        <f t="shared" si="24"/>
        <v>//**Solar PV : **</v>
      </c>
      <c r="T263" s="277" t="str">
        <f t="shared" si="23"/>
        <v/>
      </c>
    </row>
    <row r="264" spans="1:21" x14ac:dyDescent="0.25">
      <c r="A264" s="277" t="s">
        <v>2207</v>
      </c>
      <c r="C264" s="277" t="s">
        <v>575</v>
      </c>
      <c r="D264" s="277" t="s">
        <v>684</v>
      </c>
      <c r="E264" s="277" t="s">
        <v>685</v>
      </c>
      <c r="F264" s="277" t="s">
        <v>598</v>
      </c>
      <c r="H264" s="277" t="s">
        <v>599</v>
      </c>
      <c r="J264" s="277">
        <v>866</v>
      </c>
      <c r="K264" s="277" t="s">
        <v>332</v>
      </c>
      <c r="N264" s="211" t="s">
        <v>2205</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2206</v>
      </c>
      <c r="Q264" s="290" t="s">
        <v>310</v>
      </c>
      <c r="R264" s="290" t="str">
        <f t="shared" si="22"/>
        <v xml:space="preserve">Solar Thermal </v>
      </c>
      <c r="S264" s="290" t="str">
        <f t="shared" si="24"/>
        <v>//**Solar Thermal : **</v>
      </c>
      <c r="T264" s="277" t="str">
        <f t="shared" si="23"/>
        <v/>
      </c>
    </row>
    <row r="265" spans="1:21" x14ac:dyDescent="0.25">
      <c r="A265" s="277" t="s">
        <v>2207</v>
      </c>
      <c r="C265" s="277" t="s">
        <v>575</v>
      </c>
      <c r="D265" s="277" t="s">
        <v>684</v>
      </c>
      <c r="E265" s="277" t="s">
        <v>685</v>
      </c>
      <c r="F265" s="277" t="s">
        <v>600</v>
      </c>
      <c r="H265" s="277" t="s">
        <v>601</v>
      </c>
      <c r="J265" s="277">
        <v>867</v>
      </c>
      <c r="K265" s="277" t="s">
        <v>332</v>
      </c>
      <c r="N265" s="211" t="s">
        <v>2205</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2206</v>
      </c>
      <c r="Q265" s="290" t="s">
        <v>310</v>
      </c>
      <c r="R265" s="290" t="str">
        <f t="shared" si="22"/>
        <v xml:space="preserve">Biomass </v>
      </c>
      <c r="S265" s="290" t="str">
        <f t="shared" si="24"/>
        <v>//**Biomass : **</v>
      </c>
      <c r="T265" s="277" t="str">
        <f t="shared" si="23"/>
        <v/>
      </c>
    </row>
    <row r="266" spans="1:21" x14ac:dyDescent="0.25">
      <c r="A266" s="277" t="s">
        <v>2207</v>
      </c>
      <c r="C266" s="277" t="s">
        <v>575</v>
      </c>
      <c r="D266" s="277" t="s">
        <v>684</v>
      </c>
      <c r="E266" s="277" t="s">
        <v>685</v>
      </c>
      <c r="F266" s="277" t="s">
        <v>602</v>
      </c>
      <c r="H266" s="277" t="s">
        <v>603</v>
      </c>
      <c r="J266" s="277">
        <v>868</v>
      </c>
      <c r="K266" s="277" t="s">
        <v>332</v>
      </c>
      <c r="N266" s="211" t="s">
        <v>2205</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2206</v>
      </c>
      <c r="Q266" s="290" t="s">
        <v>310</v>
      </c>
      <c r="R266" s="290" t="str">
        <f t="shared" si="22"/>
        <v xml:space="preserve">Geothermal </v>
      </c>
      <c r="S266" s="290" t="str">
        <f t="shared" si="24"/>
        <v>//**Geothermal : **</v>
      </c>
      <c r="T266" s="277" t="str">
        <f t="shared" si="23"/>
        <v/>
      </c>
    </row>
    <row r="267" spans="1:21" x14ac:dyDescent="0.25">
      <c r="A267" s="277" t="s">
        <v>2207</v>
      </c>
      <c r="C267" s="277" t="s">
        <v>575</v>
      </c>
      <c r="D267" s="277" t="s">
        <v>684</v>
      </c>
      <c r="E267" s="277" t="s">
        <v>685</v>
      </c>
      <c r="F267" s="277" t="s">
        <v>604</v>
      </c>
      <c r="H267" s="277" t="s">
        <v>605</v>
      </c>
      <c r="J267" s="277">
        <v>869</v>
      </c>
      <c r="K267" s="277" t="s">
        <v>332</v>
      </c>
      <c r="N267" s="211" t="s">
        <v>2205</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2206</v>
      </c>
      <c r="Q267" s="290" t="s">
        <v>310</v>
      </c>
      <c r="R267" s="290" t="str">
        <f t="shared" si="22"/>
        <v xml:space="preserve">Petroleum </v>
      </c>
      <c r="S267" s="290" t="str">
        <f t="shared" si="24"/>
        <v>//**Petroleum : **</v>
      </c>
      <c r="T267" s="277" t="str">
        <f t="shared" si="23"/>
        <v/>
      </c>
    </row>
    <row r="268" spans="1:21" x14ac:dyDescent="0.25">
      <c r="A268" s="277" t="s">
        <v>2207</v>
      </c>
      <c r="C268" s="277" t="s">
        <v>575</v>
      </c>
      <c r="D268" s="277" t="s">
        <v>684</v>
      </c>
      <c r="E268" s="277" t="s">
        <v>685</v>
      </c>
      <c r="F268" s="277" t="s">
        <v>606</v>
      </c>
      <c r="H268" s="277" t="s">
        <v>607</v>
      </c>
      <c r="J268" s="277">
        <v>870</v>
      </c>
      <c r="K268" s="277" t="s">
        <v>332</v>
      </c>
      <c r="N268" s="211" t="s">
        <v>2205</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2206</v>
      </c>
      <c r="Q268" s="290" t="s">
        <v>310</v>
      </c>
      <c r="R268" s="290" t="str">
        <f t="shared" si="22"/>
        <v xml:space="preserve">Natural Gas Peaker </v>
      </c>
      <c r="S268" s="290" t="str">
        <f t="shared" si="24"/>
        <v>//**Natural Gas Peaker : **</v>
      </c>
      <c r="T268" s="277" t="str">
        <f t="shared" si="23"/>
        <v/>
      </c>
    </row>
    <row r="269" spans="1:21" x14ac:dyDescent="0.25">
      <c r="A269" s="277" t="s">
        <v>2207</v>
      </c>
      <c r="C269" s="277" t="s">
        <v>575</v>
      </c>
      <c r="D269" s="277" t="s">
        <v>684</v>
      </c>
      <c r="E269" s="277" t="s">
        <v>685</v>
      </c>
      <c r="F269" s="277" t="s">
        <v>608</v>
      </c>
      <c r="H269" s="277" t="s">
        <v>609</v>
      </c>
      <c r="J269" s="277">
        <v>871</v>
      </c>
      <c r="K269" s="277" t="s">
        <v>332</v>
      </c>
      <c r="N269" s="211" t="s">
        <v>2205</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2206</v>
      </c>
      <c r="Q269" s="290" t="s">
        <v>310</v>
      </c>
      <c r="R269" s="290" t="str">
        <f t="shared" si="22"/>
        <v xml:space="preserve">Lignite </v>
      </c>
      <c r="S269" s="290" t="str">
        <f t="shared" si="24"/>
        <v>//**Lignite : **</v>
      </c>
      <c r="T269" s="277" t="str">
        <f t="shared" si="23"/>
        <v/>
      </c>
    </row>
    <row r="270" spans="1:21" x14ac:dyDescent="0.25">
      <c r="A270" s="277" t="s">
        <v>2207</v>
      </c>
      <c r="C270" s="277" t="s">
        <v>575</v>
      </c>
      <c r="D270" s="277" t="s">
        <v>684</v>
      </c>
      <c r="E270" s="277" t="s">
        <v>685</v>
      </c>
      <c r="F270" s="277" t="s">
        <v>611</v>
      </c>
      <c r="H270" s="277" t="s">
        <v>612</v>
      </c>
      <c r="J270" s="277">
        <v>872</v>
      </c>
      <c r="K270" s="277" t="s">
        <v>332</v>
      </c>
      <c r="N270" s="211" t="s">
        <v>2205</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2206</v>
      </c>
      <c r="Q270" s="290" t="s">
        <v>310</v>
      </c>
      <c r="R270" s="290" t="str">
        <f t="shared" si="22"/>
        <v xml:space="preserve">Offshore Wind </v>
      </c>
      <c r="S270" s="290" t="str">
        <f t="shared" si="24"/>
        <v>//**Offshore Wind : **</v>
      </c>
      <c r="T270" s="277" t="str">
        <f t="shared" si="23"/>
        <v/>
      </c>
    </row>
    <row r="271" spans="1:21" x14ac:dyDescent="0.25">
      <c r="A271" s="277" t="s">
        <v>2207</v>
      </c>
      <c r="C271" s="277" t="s">
        <v>575</v>
      </c>
      <c r="D271" s="277" t="s">
        <v>684</v>
      </c>
      <c r="E271" s="277" t="s">
        <v>685</v>
      </c>
      <c r="F271" s="277" t="s">
        <v>613</v>
      </c>
      <c r="H271" s="277" t="s">
        <v>614</v>
      </c>
      <c r="J271" s="277">
        <v>873</v>
      </c>
      <c r="K271" s="277" t="s">
        <v>332</v>
      </c>
      <c r="N271" s="211" t="s">
        <v>2205</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2206</v>
      </c>
      <c r="Q271" s="290" t="s">
        <v>310</v>
      </c>
      <c r="R271" s="290" t="str">
        <f t="shared" si="22"/>
        <v xml:space="preserve">Crude Oil </v>
      </c>
      <c r="S271" s="290" t="str">
        <f t="shared" si="24"/>
        <v>//**Crude Oil : **</v>
      </c>
      <c r="T271" s="277" t="str">
        <f t="shared" si="23"/>
        <v/>
      </c>
    </row>
    <row r="272" spans="1:21" x14ac:dyDescent="0.25">
      <c r="A272" s="277" t="s">
        <v>2207</v>
      </c>
      <c r="C272" s="277" t="s">
        <v>575</v>
      </c>
      <c r="D272" s="277" t="s">
        <v>684</v>
      </c>
      <c r="E272" s="277" t="s">
        <v>685</v>
      </c>
      <c r="F272" s="277" t="s">
        <v>615</v>
      </c>
      <c r="H272" s="277" t="s">
        <v>616</v>
      </c>
      <c r="J272" s="277">
        <v>874</v>
      </c>
      <c r="K272" s="277" t="s">
        <v>332</v>
      </c>
      <c r="N272" s="211" t="s">
        <v>2205</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2206</v>
      </c>
      <c r="Q272" s="290" t="s">
        <v>310</v>
      </c>
      <c r="R272" s="290" t="str">
        <f t="shared" si="22"/>
        <v xml:space="preserve">Heavy or Residual Fuel Oil </v>
      </c>
      <c r="S272" s="290" t="str">
        <f t="shared" si="24"/>
        <v>//**Heavy or Residual Fuel Oil : **</v>
      </c>
      <c r="T272" s="277" t="str">
        <f t="shared" si="23"/>
        <v/>
      </c>
    </row>
    <row r="273" spans="1:21" s="291" customFormat="1" x14ac:dyDescent="0.25">
      <c r="A273" s="277" t="s">
        <v>2207</v>
      </c>
      <c r="B273" s="278"/>
      <c r="C273" s="277" t="s">
        <v>575</v>
      </c>
      <c r="D273" s="277" t="s">
        <v>684</v>
      </c>
      <c r="E273" s="277" t="s">
        <v>685</v>
      </c>
      <c r="F273" s="277" t="s">
        <v>617</v>
      </c>
      <c r="G273" s="277"/>
      <c r="H273" s="277" t="s">
        <v>618</v>
      </c>
      <c r="I273" s="277"/>
      <c r="J273" s="277">
        <v>875</v>
      </c>
      <c r="K273" s="277" t="s">
        <v>332</v>
      </c>
      <c r="L273" s="277"/>
      <c r="M273" s="278"/>
      <c r="N273" s="211" t="s">
        <v>2205</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2206</v>
      </c>
      <c r="Q273" s="290" t="s">
        <v>310</v>
      </c>
      <c r="R273" s="290" t="str">
        <f t="shared" si="22"/>
        <v xml:space="preserve">Municipal Solid Waste </v>
      </c>
      <c r="S273" s="290" t="str">
        <f t="shared" si="24"/>
        <v>//**Municipal Solid Waste : **</v>
      </c>
      <c r="T273" s="277" t="str">
        <f t="shared" si="23"/>
        <v/>
      </c>
      <c r="U273" s="306"/>
    </row>
    <row r="274" spans="1:21" s="291" customFormat="1" x14ac:dyDescent="0.25">
      <c r="A274" s="277" t="s">
        <v>2207</v>
      </c>
      <c r="B274" s="278"/>
      <c r="C274" s="277" t="s">
        <v>575</v>
      </c>
      <c r="D274" s="277" t="s">
        <v>684</v>
      </c>
      <c r="E274" s="277" t="s">
        <v>685</v>
      </c>
      <c r="F274" s="277" t="s">
        <v>578</v>
      </c>
      <c r="G274" s="277"/>
      <c r="H274" s="277" t="s">
        <v>579</v>
      </c>
      <c r="I274" s="277"/>
      <c r="J274" s="277">
        <v>633</v>
      </c>
      <c r="K274" s="277" t="s">
        <v>332</v>
      </c>
      <c r="L274" s="277"/>
      <c r="M274" s="278"/>
      <c r="N274" s="211" t="s">
        <v>2205</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2206</v>
      </c>
      <c r="Q274" s="290" t="s">
        <v>310</v>
      </c>
      <c r="R274" s="290" t="str">
        <f t="shared" si="22"/>
        <v xml:space="preserve">Hard Coal </v>
      </c>
      <c r="S274" s="290" t="str">
        <f t="shared" si="24"/>
        <v>//**Hard Coal : **</v>
      </c>
      <c r="T274" s="277" t="str">
        <f t="shared" si="23"/>
        <v/>
      </c>
      <c r="U274" s="306"/>
    </row>
    <row r="275" spans="1:21" s="291" customFormat="1" x14ac:dyDescent="0.25">
      <c r="A275" s="277" t="s">
        <v>2207</v>
      </c>
      <c r="B275" s="278"/>
      <c r="C275" s="277" t="s">
        <v>575</v>
      </c>
      <c r="D275" s="277" t="s">
        <v>684</v>
      </c>
      <c r="E275" s="277" t="s">
        <v>685</v>
      </c>
      <c r="F275" s="277" t="s">
        <v>585</v>
      </c>
      <c r="G275" s="277"/>
      <c r="H275" s="277" t="s">
        <v>586</v>
      </c>
      <c r="I275" s="277"/>
      <c r="J275" s="277">
        <v>634</v>
      </c>
      <c r="K275" s="277" t="s">
        <v>332</v>
      </c>
      <c r="L275" s="277"/>
      <c r="M275" s="278"/>
      <c r="N275" s="211" t="s">
        <v>2205</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2206</v>
      </c>
      <c r="Q275" s="290" t="s">
        <v>310</v>
      </c>
      <c r="R275" s="290" t="str">
        <f t="shared" si="22"/>
        <v xml:space="preserve">Natural Gas Nonpeaker </v>
      </c>
      <c r="S275" s="290" t="str">
        <f t="shared" si="24"/>
        <v>//**Natural Gas Nonpeaker : **</v>
      </c>
      <c r="T275" s="277" t="str">
        <f t="shared" si="23"/>
        <v/>
      </c>
      <c r="U275" s="306"/>
    </row>
    <row r="276" spans="1:21" s="291" customFormat="1" x14ac:dyDescent="0.25">
      <c r="A276" s="277" t="s">
        <v>2207</v>
      </c>
      <c r="B276" s="278"/>
      <c r="C276" s="277" t="s">
        <v>575</v>
      </c>
      <c r="D276" s="277" t="s">
        <v>684</v>
      </c>
      <c r="E276" s="277" t="s">
        <v>685</v>
      </c>
      <c r="F276" s="277" t="s">
        <v>588</v>
      </c>
      <c r="G276" s="277"/>
      <c r="H276" s="277" t="s">
        <v>589</v>
      </c>
      <c r="I276" s="277"/>
      <c r="J276" s="277">
        <v>635</v>
      </c>
      <c r="K276" s="277" t="s">
        <v>332</v>
      </c>
      <c r="L276" s="277"/>
      <c r="M276" s="278"/>
      <c r="N276" s="211" t="s">
        <v>2205</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2206</v>
      </c>
      <c r="Q276" s="290" t="s">
        <v>310</v>
      </c>
      <c r="R276" s="290" t="str">
        <f t="shared" si="22"/>
        <v xml:space="preserve">Nuclear </v>
      </c>
      <c r="S276" s="290" t="str">
        <f t="shared" si="24"/>
        <v>//**Nuclear : **</v>
      </c>
      <c r="T276" s="277" t="str">
        <f t="shared" si="23"/>
        <v/>
      </c>
      <c r="U276" s="306"/>
    </row>
    <row r="277" spans="1:21" s="291" customFormat="1" x14ac:dyDescent="0.25">
      <c r="A277" s="277" t="s">
        <v>2207</v>
      </c>
      <c r="B277" s="278"/>
      <c r="C277" s="277" t="s">
        <v>575</v>
      </c>
      <c r="D277" s="277" t="s">
        <v>684</v>
      </c>
      <c r="E277" s="277" t="s">
        <v>685</v>
      </c>
      <c r="F277" s="277" t="s">
        <v>591</v>
      </c>
      <c r="G277" s="277"/>
      <c r="H277" s="277" t="s">
        <v>592</v>
      </c>
      <c r="I277" s="277"/>
      <c r="J277" s="277">
        <v>636</v>
      </c>
      <c r="K277" s="277" t="s">
        <v>332</v>
      </c>
      <c r="L277" s="277"/>
      <c r="M277" s="278"/>
      <c r="N277" s="211" t="s">
        <v>2205</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2206</v>
      </c>
      <c r="Q277" s="290" t="s">
        <v>310</v>
      </c>
      <c r="R277" s="290" t="str">
        <f t="shared" si="22"/>
        <v xml:space="preserve">Hydro </v>
      </c>
      <c r="S277" s="290" t="str">
        <f t="shared" si="24"/>
        <v>//**Hydro : **</v>
      </c>
      <c r="T277" s="277" t="str">
        <f t="shared" si="23"/>
        <v/>
      </c>
      <c r="U277" s="306"/>
    </row>
    <row r="278" spans="1:21" s="291" customFormat="1" x14ac:dyDescent="0.25">
      <c r="A278" s="277" t="s">
        <v>2207</v>
      </c>
      <c r="B278" s="278"/>
      <c r="C278" s="277" t="s">
        <v>575</v>
      </c>
      <c r="D278" s="277" t="s">
        <v>684</v>
      </c>
      <c r="E278" s="277" t="s">
        <v>685</v>
      </c>
      <c r="F278" s="277" t="s">
        <v>594</v>
      </c>
      <c r="G278" s="277"/>
      <c r="H278" s="277" t="s">
        <v>595</v>
      </c>
      <c r="I278" s="277"/>
      <c r="J278" s="277">
        <v>637</v>
      </c>
      <c r="K278" s="277" t="s">
        <v>332</v>
      </c>
      <c r="L278" s="277"/>
      <c r="M278" s="278"/>
      <c r="N278" s="211" t="s">
        <v>2205</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2206</v>
      </c>
      <c r="Q278" s="290" t="s">
        <v>310</v>
      </c>
      <c r="R278" s="290" t="str">
        <f t="shared" si="22"/>
        <v xml:space="preserve">Onshore Wind </v>
      </c>
      <c r="S278" s="290" t="str">
        <f t="shared" si="24"/>
        <v>//**Onshore Wind : **</v>
      </c>
      <c r="T278" s="277" t="str">
        <f t="shared" si="23"/>
        <v/>
      </c>
      <c r="U278" s="306"/>
    </row>
    <row r="279" spans="1:21" s="291" customFormat="1" x14ac:dyDescent="0.25">
      <c r="A279" s="277" t="s">
        <v>2207</v>
      </c>
      <c r="B279" s="278"/>
      <c r="C279" s="277" t="s">
        <v>575</v>
      </c>
      <c r="D279" s="277" t="s">
        <v>684</v>
      </c>
      <c r="E279" s="277" t="s">
        <v>685</v>
      </c>
      <c r="F279" s="277" t="s">
        <v>596</v>
      </c>
      <c r="G279" s="277"/>
      <c r="H279" s="277" t="s">
        <v>597</v>
      </c>
      <c r="I279" s="277"/>
      <c r="J279" s="277">
        <v>638</v>
      </c>
      <c r="K279" s="277" t="s">
        <v>332</v>
      </c>
      <c r="L279" s="277"/>
      <c r="M279" s="278"/>
      <c r="N279" s="211" t="s">
        <v>2205</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2206</v>
      </c>
      <c r="Q279" s="290" t="s">
        <v>310</v>
      </c>
      <c r="R279" s="290" t="str">
        <f t="shared" si="22"/>
        <v xml:space="preserve">Solar PV </v>
      </c>
      <c r="S279" s="290" t="str">
        <f t="shared" si="24"/>
        <v>//**Solar PV : **</v>
      </c>
      <c r="T279" s="277" t="str">
        <f t="shared" si="23"/>
        <v/>
      </c>
      <c r="U279" s="306"/>
    </row>
    <row r="280" spans="1:21" s="291" customFormat="1" x14ac:dyDescent="0.25">
      <c r="A280" s="277" t="s">
        <v>2207</v>
      </c>
      <c r="B280" s="278"/>
      <c r="C280" s="277" t="s">
        <v>575</v>
      </c>
      <c r="D280" s="277" t="s">
        <v>684</v>
      </c>
      <c r="E280" s="277" t="s">
        <v>685</v>
      </c>
      <c r="F280" s="277" t="s">
        <v>598</v>
      </c>
      <c r="G280" s="277"/>
      <c r="H280" s="277" t="s">
        <v>599</v>
      </c>
      <c r="I280" s="277"/>
      <c r="J280" s="277">
        <v>639</v>
      </c>
      <c r="K280" s="277" t="s">
        <v>332</v>
      </c>
      <c r="L280" s="277"/>
      <c r="M280" s="278"/>
      <c r="N280" s="211" t="s">
        <v>2205</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2206</v>
      </c>
      <c r="Q280" s="290" t="s">
        <v>310</v>
      </c>
      <c r="R280" s="290" t="str">
        <f t="shared" si="22"/>
        <v xml:space="preserve">Solar Thermal </v>
      </c>
      <c r="S280" s="290" t="str">
        <f t="shared" si="24"/>
        <v>//**Solar Thermal : **</v>
      </c>
      <c r="T280" s="277" t="str">
        <f t="shared" si="23"/>
        <v/>
      </c>
      <c r="U280" s="306"/>
    </row>
    <row r="281" spans="1:21" s="291" customFormat="1" x14ac:dyDescent="0.25">
      <c r="A281" s="277" t="s">
        <v>2207</v>
      </c>
      <c r="B281" s="278"/>
      <c r="C281" s="277" t="s">
        <v>575</v>
      </c>
      <c r="D281" s="277" t="s">
        <v>684</v>
      </c>
      <c r="E281" s="277" t="s">
        <v>685</v>
      </c>
      <c r="F281" s="277" t="s">
        <v>600</v>
      </c>
      <c r="G281" s="277"/>
      <c r="H281" s="277" t="s">
        <v>601</v>
      </c>
      <c r="I281" s="277"/>
      <c r="J281" s="277">
        <v>640</v>
      </c>
      <c r="K281" s="277" t="s">
        <v>332</v>
      </c>
      <c r="L281" s="277"/>
      <c r="M281" s="278"/>
      <c r="N281" s="211" t="s">
        <v>2205</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2206</v>
      </c>
      <c r="Q281" s="290" t="s">
        <v>310</v>
      </c>
      <c r="R281" s="290" t="str">
        <f t="shared" si="22"/>
        <v xml:space="preserve">Biomass </v>
      </c>
      <c r="S281" s="290" t="str">
        <f t="shared" si="24"/>
        <v>//**Biomass : **</v>
      </c>
      <c r="T281" s="277" t="str">
        <f t="shared" si="23"/>
        <v/>
      </c>
      <c r="U281" s="306"/>
    </row>
    <row r="282" spans="1:21" s="291" customFormat="1" x14ac:dyDescent="0.25">
      <c r="A282" s="277" t="s">
        <v>2207</v>
      </c>
      <c r="B282" s="278"/>
      <c r="C282" s="277" t="s">
        <v>575</v>
      </c>
      <c r="D282" s="277" t="s">
        <v>684</v>
      </c>
      <c r="E282" s="277" t="s">
        <v>685</v>
      </c>
      <c r="F282" s="277" t="s">
        <v>602</v>
      </c>
      <c r="G282" s="277"/>
      <c r="H282" s="277" t="s">
        <v>2217</v>
      </c>
      <c r="I282" s="277"/>
      <c r="J282" s="277">
        <v>641</v>
      </c>
      <c r="K282" s="277" t="s">
        <v>332</v>
      </c>
      <c r="L282" s="277"/>
      <c r="M282" s="278"/>
      <c r="N282" s="211" t="s">
        <v>2205</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2206</v>
      </c>
      <c r="Q282" s="290" t="s">
        <v>310</v>
      </c>
      <c r="R282" s="290" t="str">
        <f t="shared" si="22"/>
        <v xml:space="preserve">Pumped Hydro </v>
      </c>
      <c r="S282" s="290" t="str">
        <f t="shared" si="24"/>
        <v>//**Pumped Hydro : **</v>
      </c>
      <c r="T282" s="277" t="str">
        <f t="shared" si="23"/>
        <v/>
      </c>
      <c r="U282" s="306"/>
    </row>
    <row r="283" spans="1:21" s="291" customFormat="1" x14ac:dyDescent="0.25">
      <c r="A283" s="277" t="s">
        <v>2207</v>
      </c>
      <c r="B283" s="278"/>
      <c r="C283" s="277" t="s">
        <v>575</v>
      </c>
      <c r="D283" s="277" t="s">
        <v>684</v>
      </c>
      <c r="E283" s="277" t="s">
        <v>685</v>
      </c>
      <c r="F283" s="277" t="s">
        <v>604</v>
      </c>
      <c r="G283" s="277"/>
      <c r="H283" s="277" t="s">
        <v>605</v>
      </c>
      <c r="I283" s="277"/>
      <c r="J283" s="277">
        <v>642</v>
      </c>
      <c r="K283" s="277" t="s">
        <v>332</v>
      </c>
      <c r="L283" s="277"/>
      <c r="M283" s="278"/>
      <c r="N283" s="211" t="s">
        <v>2205</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2206</v>
      </c>
      <c r="Q283" s="290" t="s">
        <v>310</v>
      </c>
      <c r="R283" s="290" t="str">
        <f t="shared" si="22"/>
        <v xml:space="preserve">Petroleum </v>
      </c>
      <c r="S283" s="290" t="str">
        <f t="shared" si="24"/>
        <v>//**Petroleum : **</v>
      </c>
      <c r="T283" s="277" t="str">
        <f t="shared" si="23"/>
        <v/>
      </c>
      <c r="U283" s="306"/>
    </row>
    <row r="284" spans="1:21" s="291" customFormat="1" x14ac:dyDescent="0.25">
      <c r="A284" s="277" t="s">
        <v>2207</v>
      </c>
      <c r="B284" s="278"/>
      <c r="C284" s="277" t="s">
        <v>575</v>
      </c>
      <c r="D284" s="277" t="s">
        <v>684</v>
      </c>
      <c r="E284" s="277" t="s">
        <v>685</v>
      </c>
      <c r="F284" s="277" t="s">
        <v>606</v>
      </c>
      <c r="G284" s="277"/>
      <c r="H284" s="277" t="s">
        <v>607</v>
      </c>
      <c r="I284" s="277"/>
      <c r="J284" s="277">
        <v>643</v>
      </c>
      <c r="K284" s="277" t="s">
        <v>332</v>
      </c>
      <c r="L284" s="277"/>
      <c r="M284" s="278"/>
      <c r="N284" s="211" t="s">
        <v>2205</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2206</v>
      </c>
      <c r="Q284" s="290" t="s">
        <v>310</v>
      </c>
      <c r="R284" s="290" t="str">
        <f t="shared" si="22"/>
        <v xml:space="preserve">Natural Gas Peaker </v>
      </c>
      <c r="S284" s="290" t="str">
        <f t="shared" si="24"/>
        <v>//**Natural Gas Peaker : **</v>
      </c>
      <c r="T284" s="277" t="str">
        <f t="shared" si="23"/>
        <v/>
      </c>
      <c r="U284" s="306"/>
    </row>
    <row r="285" spans="1:21" s="291" customFormat="1" x14ac:dyDescent="0.25">
      <c r="A285" s="277" t="s">
        <v>2207</v>
      </c>
      <c r="B285" s="278"/>
      <c r="C285" s="277" t="s">
        <v>575</v>
      </c>
      <c r="D285" s="277" t="s">
        <v>684</v>
      </c>
      <c r="E285" s="277" t="s">
        <v>685</v>
      </c>
      <c r="F285" s="277" t="s">
        <v>608</v>
      </c>
      <c r="G285" s="277"/>
      <c r="H285" s="277" t="s">
        <v>609</v>
      </c>
      <c r="I285" s="277"/>
      <c r="J285" s="277">
        <v>644</v>
      </c>
      <c r="K285" s="277" t="s">
        <v>332</v>
      </c>
      <c r="L285" s="277"/>
      <c r="M285" s="278"/>
      <c r="N285" s="211" t="s">
        <v>2205</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2206</v>
      </c>
      <c r="Q285" s="290" t="s">
        <v>310</v>
      </c>
      <c r="R285" s="290" t="str">
        <f t="shared" si="22"/>
        <v xml:space="preserve">Lignite </v>
      </c>
      <c r="S285" s="290" t="str">
        <f t="shared" si="24"/>
        <v>//**Lignite : **</v>
      </c>
      <c r="T285" s="277" t="str">
        <f t="shared" si="23"/>
        <v/>
      </c>
      <c r="U285" s="306"/>
    </row>
    <row r="286" spans="1:21" s="291" customFormat="1" x14ac:dyDescent="0.25">
      <c r="A286" s="277" t="s">
        <v>2207</v>
      </c>
      <c r="B286" s="278"/>
      <c r="C286" s="277" t="s">
        <v>575</v>
      </c>
      <c r="D286" s="277" t="s">
        <v>684</v>
      </c>
      <c r="E286" s="277" t="s">
        <v>685</v>
      </c>
      <c r="F286" s="277" t="s">
        <v>611</v>
      </c>
      <c r="G286" s="277"/>
      <c r="H286" s="277" t="s">
        <v>612</v>
      </c>
      <c r="I286" s="277"/>
      <c r="J286" s="277">
        <v>645</v>
      </c>
      <c r="K286" s="277" t="s">
        <v>332</v>
      </c>
      <c r="L286" s="277"/>
      <c r="M286" s="278"/>
      <c r="N286" s="211" t="s">
        <v>2205</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2206</v>
      </c>
      <c r="Q286" s="290" t="s">
        <v>310</v>
      </c>
      <c r="R286" s="290" t="str">
        <f t="shared" si="22"/>
        <v xml:space="preserve">Offshore Wind </v>
      </c>
      <c r="S286" s="290" t="str">
        <f t="shared" si="24"/>
        <v>//**Offshore Wind : **</v>
      </c>
      <c r="T286" s="277" t="str">
        <f t="shared" si="23"/>
        <v/>
      </c>
      <c r="U286" s="306"/>
    </row>
    <row r="287" spans="1:21" s="291" customFormat="1" x14ac:dyDescent="0.25">
      <c r="A287" s="277" t="s">
        <v>2207</v>
      </c>
      <c r="B287" s="278"/>
      <c r="C287" s="277" t="s">
        <v>575</v>
      </c>
      <c r="D287" s="277" t="s">
        <v>684</v>
      </c>
      <c r="E287" s="277" t="s">
        <v>685</v>
      </c>
      <c r="F287" s="277" t="s">
        <v>613</v>
      </c>
      <c r="G287" s="277"/>
      <c r="H287" s="277" t="s">
        <v>614</v>
      </c>
      <c r="I287" s="277"/>
      <c r="J287" s="277">
        <v>646</v>
      </c>
      <c r="K287" s="277" t="s">
        <v>332</v>
      </c>
      <c r="L287" s="277"/>
      <c r="M287" s="278"/>
      <c r="N287" s="211" t="s">
        <v>2205</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2206</v>
      </c>
      <c r="Q287" s="290" t="s">
        <v>310</v>
      </c>
      <c r="R287" s="290" t="str">
        <f t="shared" si="22"/>
        <v xml:space="preserve">Crude Oil </v>
      </c>
      <c r="S287" s="290" t="str">
        <f t="shared" si="24"/>
        <v>//**Crude Oil : **</v>
      </c>
      <c r="T287" s="277" t="str">
        <f t="shared" si="23"/>
        <v/>
      </c>
      <c r="U287" s="306"/>
    </row>
    <row r="288" spans="1:21" s="291" customFormat="1" x14ac:dyDescent="0.25">
      <c r="A288" s="277" t="s">
        <v>2207</v>
      </c>
      <c r="B288" s="278"/>
      <c r="C288" s="277" t="s">
        <v>575</v>
      </c>
      <c r="D288" s="277" t="s">
        <v>684</v>
      </c>
      <c r="E288" s="277" t="s">
        <v>685</v>
      </c>
      <c r="F288" s="277" t="s">
        <v>615</v>
      </c>
      <c r="G288" s="277"/>
      <c r="H288" s="277" t="s">
        <v>616</v>
      </c>
      <c r="I288" s="277"/>
      <c r="J288" s="277">
        <v>647</v>
      </c>
      <c r="K288" s="277" t="s">
        <v>332</v>
      </c>
      <c r="L288" s="277"/>
      <c r="M288" s="278"/>
      <c r="N288" s="211" t="s">
        <v>2205</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2206</v>
      </c>
      <c r="Q288" s="290" t="s">
        <v>310</v>
      </c>
      <c r="R288" s="290" t="str">
        <f t="shared" si="22"/>
        <v xml:space="preserve">Heavy or Residual Fuel Oil </v>
      </c>
      <c r="S288" s="290" t="str">
        <f t="shared" si="24"/>
        <v>//**Heavy or Residual Fuel Oil : **</v>
      </c>
      <c r="T288" s="277" t="str">
        <f t="shared" si="23"/>
        <v/>
      </c>
      <c r="U288" s="306"/>
    </row>
    <row r="289" spans="1:21" x14ac:dyDescent="0.25">
      <c r="A289" s="277" t="s">
        <v>2207</v>
      </c>
      <c r="C289" s="277" t="s">
        <v>575</v>
      </c>
      <c r="D289" s="277" t="s">
        <v>684</v>
      </c>
      <c r="E289" s="277" t="s">
        <v>685</v>
      </c>
      <c r="F289" s="277" t="s">
        <v>617</v>
      </c>
      <c r="H289" s="277" t="s">
        <v>618</v>
      </c>
      <c r="J289" s="277">
        <v>648</v>
      </c>
      <c r="K289" s="277" t="s">
        <v>332</v>
      </c>
      <c r="N289" s="211" t="s">
        <v>2205</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2206</v>
      </c>
      <c r="Q289" s="290" t="s">
        <v>310</v>
      </c>
      <c r="R289" s="290" t="str">
        <f t="shared" si="22"/>
        <v xml:space="preserve">Municipal Solid Waste </v>
      </c>
      <c r="S289" s="290" t="str">
        <f t="shared" si="24"/>
        <v>//**Municipal Solid Waste : **</v>
      </c>
      <c r="T289" s="277" t="str">
        <f t="shared" si="23"/>
        <v/>
      </c>
    </row>
    <row r="290" spans="1:21" s="293" customFormat="1" ht="30" x14ac:dyDescent="0.25">
      <c r="A290" s="293" t="s">
        <v>2204</v>
      </c>
      <c r="B290" s="279"/>
      <c r="C290" s="312" t="s">
        <v>575</v>
      </c>
      <c r="D290" s="312" t="s">
        <v>688</v>
      </c>
      <c r="E290" s="312" t="s">
        <v>689</v>
      </c>
      <c r="F290" s="313"/>
      <c r="G290" s="313"/>
      <c r="H290" s="313"/>
      <c r="I290" s="313"/>
      <c r="J290" s="325">
        <v>649</v>
      </c>
      <c r="K290" s="313" t="s">
        <v>332</v>
      </c>
      <c r="L290" s="314"/>
      <c r="M290" s="279"/>
      <c r="N290" s="294" t="s">
        <v>2205</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2206</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25">
      <c r="A291" s="293" t="s">
        <v>2204</v>
      </c>
      <c r="B291" s="279"/>
      <c r="C291" s="312" t="s">
        <v>575</v>
      </c>
      <c r="D291" s="312" t="s">
        <v>691</v>
      </c>
      <c r="E291" s="312" t="s">
        <v>692</v>
      </c>
      <c r="F291" s="311"/>
      <c r="G291" s="329"/>
      <c r="H291" s="311"/>
      <c r="I291" s="329"/>
      <c r="J291" s="325">
        <v>35</v>
      </c>
      <c r="K291" s="311" t="s">
        <v>332</v>
      </c>
      <c r="L291" s="314"/>
      <c r="M291" s="279"/>
      <c r="N291" s="294" t="s">
        <v>2205</v>
      </c>
      <c r="O291" s="294" t="str">
        <f>INDEX('Standard Descriptions'!$E:$E,MATCH(Guidance!E291,'Standard Descriptions'!$C:$C,0))</f>
        <v xml:space="preserve"> This policy extends the lifetime of all nuclear plants by the specified number of years.//</v>
      </c>
      <c r="P291" s="293" t="s">
        <v>2206</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210" x14ac:dyDescent="0.25">
      <c r="A292" s="293" t="s">
        <v>2204</v>
      </c>
      <c r="B292" s="279"/>
      <c r="C292" s="293" t="s">
        <v>575</v>
      </c>
      <c r="D292" s="293" t="s">
        <v>699</v>
      </c>
      <c r="E292" s="293" t="str">
        <f>E293</f>
        <v>Percentage Reduction in Plant Downtime</v>
      </c>
      <c r="M292" s="279"/>
      <c r="N292" s="294" t="s">
        <v>2205</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2206</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7" t="s">
        <v>2207</v>
      </c>
      <c r="C293" s="184" t="s">
        <v>575</v>
      </c>
      <c r="D293" s="184" t="s">
        <v>699</v>
      </c>
      <c r="E293" s="184" t="s">
        <v>700</v>
      </c>
      <c r="F293" s="193" t="s">
        <v>578</v>
      </c>
      <c r="G293" s="193" t="s">
        <v>701</v>
      </c>
      <c r="H293" s="186"/>
      <c r="I293" s="193"/>
      <c r="J293" s="185">
        <v>650</v>
      </c>
      <c r="K293" s="193" t="s">
        <v>332</v>
      </c>
      <c r="L293" s="188"/>
      <c r="N293" s="211" t="s">
        <v>2205</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2206</v>
      </c>
      <c r="Q293" s="290" t="s">
        <v>310</v>
      </c>
      <c r="R293" s="290" t="str">
        <f t="shared" ref="R293:R337" si="25">H293&amp;" "&amp;I293</f>
        <v xml:space="preserve"> </v>
      </c>
      <c r="S293" s="290"/>
      <c r="T293" s="277" t="str">
        <f t="shared" si="23"/>
        <v/>
      </c>
    </row>
    <row r="294" spans="1:21" x14ac:dyDescent="0.25">
      <c r="A294" s="277" t="s">
        <v>2207</v>
      </c>
      <c r="C294" s="209" t="s">
        <v>575</v>
      </c>
      <c r="D294" s="209" t="s">
        <v>699</v>
      </c>
      <c r="E294" s="209" t="s">
        <v>700</v>
      </c>
      <c r="F294" s="193" t="s">
        <v>578</v>
      </c>
      <c r="G294" s="193" t="s">
        <v>703</v>
      </c>
      <c r="H294" s="186"/>
      <c r="I294" s="193"/>
      <c r="J294" s="185">
        <v>651</v>
      </c>
      <c r="K294" s="193" t="s">
        <v>332</v>
      </c>
      <c r="L294" s="188"/>
      <c r="N294" s="211" t="s">
        <v>2205</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2206</v>
      </c>
      <c r="Q294" s="290" t="s">
        <v>310</v>
      </c>
      <c r="R294" s="290" t="str">
        <f t="shared" si="25"/>
        <v xml:space="preserve"> </v>
      </c>
      <c r="S294" s="290"/>
      <c r="T294" s="277" t="str">
        <f t="shared" si="23"/>
        <v/>
      </c>
    </row>
    <row r="295" spans="1:21" x14ac:dyDescent="0.25">
      <c r="A295" s="277" t="s">
        <v>2207</v>
      </c>
      <c r="C295" s="209" t="s">
        <v>575</v>
      </c>
      <c r="D295" s="209" t="s">
        <v>699</v>
      </c>
      <c r="E295" s="209" t="s">
        <v>700</v>
      </c>
      <c r="F295" s="193" t="s">
        <v>578</v>
      </c>
      <c r="G295" s="193" t="s">
        <v>704</v>
      </c>
      <c r="H295" s="186"/>
      <c r="I295" s="193"/>
      <c r="J295" s="185">
        <v>652</v>
      </c>
      <c r="K295" s="193" t="s">
        <v>332</v>
      </c>
      <c r="L295" s="188"/>
      <c r="N295" s="211" t="s">
        <v>2205</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2206</v>
      </c>
      <c r="Q295" s="290" t="s">
        <v>310</v>
      </c>
      <c r="R295" s="290" t="str">
        <f t="shared" si="25"/>
        <v xml:space="preserve"> </v>
      </c>
      <c r="S295" s="290"/>
      <c r="T295" s="277" t="str">
        <f t="shared" si="23"/>
        <v/>
      </c>
    </row>
    <row r="296" spans="1:21" x14ac:dyDescent="0.25">
      <c r="A296" s="277" t="s">
        <v>2207</v>
      </c>
      <c r="C296" s="209" t="s">
        <v>575</v>
      </c>
      <c r="D296" s="209" t="s">
        <v>699</v>
      </c>
      <c r="E296" s="209" t="s">
        <v>700</v>
      </c>
      <c r="F296" s="193" t="s">
        <v>585</v>
      </c>
      <c r="G296" s="193" t="s">
        <v>701</v>
      </c>
      <c r="H296" s="193" t="s">
        <v>705</v>
      </c>
      <c r="I296" s="193" t="s">
        <v>586</v>
      </c>
      <c r="J296" s="185">
        <v>141</v>
      </c>
      <c r="K296" s="193" t="s">
        <v>310</v>
      </c>
      <c r="L296" s="188" t="s">
        <v>2330</v>
      </c>
      <c r="N296" s="211" t="s">
        <v>2205</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2206</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7" t="s">
        <v>2207</v>
      </c>
      <c r="C297" s="209" t="s">
        <v>575</v>
      </c>
      <c r="D297" s="209" t="s">
        <v>699</v>
      </c>
      <c r="E297" s="209" t="s">
        <v>700</v>
      </c>
      <c r="F297" s="193" t="s">
        <v>585</v>
      </c>
      <c r="G297" s="193" t="s">
        <v>703</v>
      </c>
      <c r="H297" s="193"/>
      <c r="I297" s="193"/>
      <c r="J297" s="185">
        <v>653</v>
      </c>
      <c r="K297" s="193" t="s">
        <v>332</v>
      </c>
      <c r="L297" s="188"/>
      <c r="N297" s="211" t="s">
        <v>2205</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2206</v>
      </c>
      <c r="Q297" s="290" t="s">
        <v>310</v>
      </c>
      <c r="R297" s="290" t="str">
        <f t="shared" si="25"/>
        <v xml:space="preserve"> </v>
      </c>
      <c r="S297" s="290"/>
      <c r="T297" s="277" t="str">
        <f t="shared" si="23"/>
        <v/>
      </c>
    </row>
    <row r="298" spans="1:21" x14ac:dyDescent="0.25">
      <c r="A298" s="277" t="s">
        <v>2207</v>
      </c>
      <c r="C298" s="209" t="s">
        <v>575</v>
      </c>
      <c r="D298" s="209" t="s">
        <v>699</v>
      </c>
      <c r="E298" s="209" t="s">
        <v>700</v>
      </c>
      <c r="F298" s="193" t="s">
        <v>585</v>
      </c>
      <c r="G298" s="193" t="s">
        <v>704</v>
      </c>
      <c r="H298" s="193"/>
      <c r="I298" s="193"/>
      <c r="J298" s="185">
        <v>654</v>
      </c>
      <c r="K298" s="193" t="s">
        <v>332</v>
      </c>
      <c r="L298" s="188"/>
      <c r="N298" s="211" t="s">
        <v>2205</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2206</v>
      </c>
      <c r="Q298" s="290" t="s">
        <v>310</v>
      </c>
      <c r="R298" s="290" t="str">
        <f t="shared" si="25"/>
        <v xml:space="preserve"> </v>
      </c>
      <c r="S298" s="290"/>
      <c r="T298" s="277" t="str">
        <f t="shared" si="23"/>
        <v/>
      </c>
    </row>
    <row r="299" spans="1:21" x14ac:dyDescent="0.25">
      <c r="A299" s="277" t="s">
        <v>2207</v>
      </c>
      <c r="C299" s="209" t="s">
        <v>575</v>
      </c>
      <c r="D299" s="209" t="s">
        <v>699</v>
      </c>
      <c r="E299" s="209" t="s">
        <v>700</v>
      </c>
      <c r="F299" s="193" t="s">
        <v>588</v>
      </c>
      <c r="G299" s="193" t="s">
        <v>701</v>
      </c>
      <c r="H299" s="193"/>
      <c r="I299" s="193"/>
      <c r="J299" s="185">
        <v>655</v>
      </c>
      <c r="K299" s="193" t="s">
        <v>332</v>
      </c>
      <c r="L299" s="188"/>
      <c r="N299" s="211" t="s">
        <v>2205</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2206</v>
      </c>
      <c r="Q299" s="290" t="s">
        <v>310</v>
      </c>
      <c r="R299" s="290" t="str">
        <f t="shared" si="25"/>
        <v xml:space="preserve"> </v>
      </c>
      <c r="S299" s="290"/>
      <c r="T299" s="277" t="str">
        <f t="shared" si="23"/>
        <v/>
      </c>
    </row>
    <row r="300" spans="1:21" x14ac:dyDescent="0.25">
      <c r="A300" s="277" t="s">
        <v>2207</v>
      </c>
      <c r="C300" s="209" t="s">
        <v>575</v>
      </c>
      <c r="D300" s="209" t="s">
        <v>699</v>
      </c>
      <c r="E300" s="209" t="s">
        <v>700</v>
      </c>
      <c r="F300" s="193" t="s">
        <v>588</v>
      </c>
      <c r="G300" s="193" t="s">
        <v>703</v>
      </c>
      <c r="H300" s="193"/>
      <c r="I300" s="193"/>
      <c r="J300" s="185">
        <v>656</v>
      </c>
      <c r="K300" s="193" t="s">
        <v>332</v>
      </c>
      <c r="L300" s="188"/>
      <c r="N300" s="211" t="s">
        <v>2205</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2206</v>
      </c>
      <c r="Q300" s="290" t="s">
        <v>310</v>
      </c>
      <c r="R300" s="290" t="str">
        <f t="shared" si="25"/>
        <v xml:space="preserve"> </v>
      </c>
      <c r="S300" s="290"/>
      <c r="T300" s="277" t="str">
        <f t="shared" si="23"/>
        <v/>
      </c>
    </row>
    <row r="301" spans="1:21" x14ac:dyDescent="0.25">
      <c r="A301" s="277" t="s">
        <v>2207</v>
      </c>
      <c r="C301" s="209" t="s">
        <v>575</v>
      </c>
      <c r="D301" s="209" t="s">
        <v>699</v>
      </c>
      <c r="E301" s="209" t="s">
        <v>700</v>
      </c>
      <c r="F301" s="193" t="s">
        <v>588</v>
      </c>
      <c r="G301" s="193" t="s">
        <v>704</v>
      </c>
      <c r="H301" s="193"/>
      <c r="I301" s="193"/>
      <c r="J301" s="185">
        <v>657</v>
      </c>
      <c r="K301" s="193" t="s">
        <v>332</v>
      </c>
      <c r="L301" s="188"/>
      <c r="N301" s="211" t="s">
        <v>2205</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2206</v>
      </c>
      <c r="Q301" s="290" t="s">
        <v>310</v>
      </c>
      <c r="R301" s="290" t="str">
        <f t="shared" si="25"/>
        <v xml:space="preserve"> </v>
      </c>
      <c r="S301" s="290"/>
      <c r="T301" s="277" t="str">
        <f t="shared" si="23"/>
        <v/>
      </c>
    </row>
    <row r="302" spans="1:21" x14ac:dyDescent="0.25">
      <c r="A302" s="277" t="s">
        <v>2207</v>
      </c>
      <c r="C302" s="209" t="s">
        <v>575</v>
      </c>
      <c r="D302" s="209" t="s">
        <v>699</v>
      </c>
      <c r="E302" s="209" t="s">
        <v>700</v>
      </c>
      <c r="F302" s="193" t="s">
        <v>591</v>
      </c>
      <c r="G302" s="193" t="s">
        <v>701</v>
      </c>
      <c r="H302" s="193"/>
      <c r="I302" s="193"/>
      <c r="J302" s="185">
        <v>658</v>
      </c>
      <c r="K302" s="193" t="s">
        <v>332</v>
      </c>
      <c r="L302" s="188"/>
      <c r="N302" s="211" t="s">
        <v>2205</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2206</v>
      </c>
      <c r="Q302" s="290" t="s">
        <v>310</v>
      </c>
      <c r="R302" s="290" t="str">
        <f t="shared" si="25"/>
        <v xml:space="preserve"> </v>
      </c>
      <c r="S302" s="290"/>
      <c r="T302" s="277" t="str">
        <f t="shared" si="23"/>
        <v/>
      </c>
    </row>
    <row r="303" spans="1:21" x14ac:dyDescent="0.25">
      <c r="A303" s="277" t="s">
        <v>2207</v>
      </c>
      <c r="C303" s="209" t="s">
        <v>575</v>
      </c>
      <c r="D303" s="209" t="s">
        <v>699</v>
      </c>
      <c r="E303" s="209" t="s">
        <v>700</v>
      </c>
      <c r="F303" s="193" t="s">
        <v>591</v>
      </c>
      <c r="G303" s="193" t="s">
        <v>703</v>
      </c>
      <c r="H303" s="193"/>
      <c r="I303" s="193"/>
      <c r="J303" s="185">
        <v>659</v>
      </c>
      <c r="K303" s="193" t="s">
        <v>332</v>
      </c>
      <c r="L303" s="188"/>
      <c r="N303" s="211" t="s">
        <v>2205</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2206</v>
      </c>
      <c r="Q303" s="290" t="s">
        <v>310</v>
      </c>
      <c r="R303" s="290" t="str">
        <f t="shared" si="25"/>
        <v xml:space="preserve"> </v>
      </c>
      <c r="S303" s="290"/>
      <c r="T303" s="277" t="str">
        <f t="shared" si="23"/>
        <v/>
      </c>
    </row>
    <row r="304" spans="1:21" x14ac:dyDescent="0.25">
      <c r="A304" s="277" t="s">
        <v>2207</v>
      </c>
      <c r="C304" s="209" t="s">
        <v>575</v>
      </c>
      <c r="D304" s="209" t="s">
        <v>699</v>
      </c>
      <c r="E304" s="209" t="s">
        <v>700</v>
      </c>
      <c r="F304" s="193" t="s">
        <v>591</v>
      </c>
      <c r="G304" s="193" t="s">
        <v>704</v>
      </c>
      <c r="H304" s="193"/>
      <c r="I304" s="193"/>
      <c r="J304" s="185">
        <v>660</v>
      </c>
      <c r="K304" s="193" t="s">
        <v>332</v>
      </c>
      <c r="L304" s="188"/>
      <c r="N304" s="211" t="s">
        <v>2205</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2206</v>
      </c>
      <c r="Q304" s="290" t="s">
        <v>310</v>
      </c>
      <c r="R304" s="290" t="str">
        <f t="shared" si="25"/>
        <v xml:space="preserve"> </v>
      </c>
      <c r="S304" s="290"/>
      <c r="T304" s="277" t="str">
        <f t="shared" si="23"/>
        <v/>
      </c>
    </row>
    <row r="305" spans="1:21" s="291" customFormat="1" x14ac:dyDescent="0.25">
      <c r="A305" s="277" t="s">
        <v>2207</v>
      </c>
      <c r="B305" s="278"/>
      <c r="C305" s="209" t="s">
        <v>575</v>
      </c>
      <c r="D305" s="209" t="s">
        <v>699</v>
      </c>
      <c r="E305" s="209" t="s">
        <v>700</v>
      </c>
      <c r="F305" s="193" t="s">
        <v>594</v>
      </c>
      <c r="G305" s="193" t="s">
        <v>701</v>
      </c>
      <c r="H305" s="193"/>
      <c r="I305" s="193"/>
      <c r="J305" s="185">
        <v>661</v>
      </c>
      <c r="K305" s="193" t="s">
        <v>332</v>
      </c>
      <c r="L305" s="188"/>
      <c r="M305" s="278"/>
      <c r="N305" s="211" t="s">
        <v>2205</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2206</v>
      </c>
      <c r="Q305" s="290" t="s">
        <v>310</v>
      </c>
      <c r="R305" s="290" t="str">
        <f t="shared" si="25"/>
        <v xml:space="preserve"> </v>
      </c>
      <c r="S305" s="290"/>
      <c r="T305" s="277" t="str">
        <f t="shared" si="23"/>
        <v/>
      </c>
      <c r="U305" s="306"/>
    </row>
    <row r="306" spans="1:21" s="291" customFormat="1" x14ac:dyDescent="0.25">
      <c r="A306" s="277" t="s">
        <v>2207</v>
      </c>
      <c r="B306" s="278"/>
      <c r="C306" s="209" t="s">
        <v>575</v>
      </c>
      <c r="D306" s="209" t="s">
        <v>699</v>
      </c>
      <c r="E306" s="209" t="s">
        <v>700</v>
      </c>
      <c r="F306" s="193" t="s">
        <v>594</v>
      </c>
      <c r="G306" s="193" t="s">
        <v>703</v>
      </c>
      <c r="H306" s="193"/>
      <c r="I306" s="193"/>
      <c r="J306" s="185">
        <v>662</v>
      </c>
      <c r="K306" s="193" t="s">
        <v>332</v>
      </c>
      <c r="L306" s="188"/>
      <c r="M306" s="278"/>
      <c r="N306" s="211" t="s">
        <v>2205</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2206</v>
      </c>
      <c r="Q306" s="290" t="s">
        <v>310</v>
      </c>
      <c r="R306" s="290" t="str">
        <f t="shared" si="25"/>
        <v xml:space="preserve"> </v>
      </c>
      <c r="S306" s="290"/>
      <c r="T306" s="277" t="str">
        <f t="shared" si="23"/>
        <v/>
      </c>
      <c r="U306" s="306"/>
    </row>
    <row r="307" spans="1:21" s="291" customFormat="1" x14ac:dyDescent="0.25">
      <c r="A307" s="277" t="s">
        <v>2207</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2205</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2206</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25">
      <c r="A308" s="277" t="s">
        <v>2207</v>
      </c>
      <c r="B308" s="278"/>
      <c r="C308" s="209" t="s">
        <v>575</v>
      </c>
      <c r="D308" s="209" t="s">
        <v>699</v>
      </c>
      <c r="E308" s="209" t="s">
        <v>700</v>
      </c>
      <c r="F308" s="193" t="s">
        <v>596</v>
      </c>
      <c r="G308" s="193" t="s">
        <v>701</v>
      </c>
      <c r="H308" s="193"/>
      <c r="I308" s="193"/>
      <c r="J308" s="185">
        <v>663</v>
      </c>
      <c r="K308" s="193" t="s">
        <v>332</v>
      </c>
      <c r="L308" s="188"/>
      <c r="M308" s="278"/>
      <c r="N308" s="211" t="s">
        <v>2205</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2206</v>
      </c>
      <c r="Q308" s="290" t="s">
        <v>310</v>
      </c>
      <c r="R308" s="290" t="str">
        <f t="shared" si="25"/>
        <v xml:space="preserve"> </v>
      </c>
      <c r="S308" s="290"/>
      <c r="T308" s="277" t="str">
        <f t="shared" si="23"/>
        <v/>
      </c>
      <c r="U308" s="306"/>
    </row>
    <row r="309" spans="1:21" s="291" customFormat="1" x14ac:dyDescent="0.25">
      <c r="A309" s="277" t="s">
        <v>2207</v>
      </c>
      <c r="B309" s="278"/>
      <c r="C309" s="209" t="s">
        <v>575</v>
      </c>
      <c r="D309" s="209" t="s">
        <v>699</v>
      </c>
      <c r="E309" s="209" t="s">
        <v>700</v>
      </c>
      <c r="F309" s="193" t="s">
        <v>596</v>
      </c>
      <c r="G309" s="193" t="s">
        <v>703</v>
      </c>
      <c r="H309" s="193"/>
      <c r="I309" s="193"/>
      <c r="J309" s="185">
        <v>664</v>
      </c>
      <c r="K309" s="193" t="s">
        <v>332</v>
      </c>
      <c r="L309" s="188"/>
      <c r="M309" s="278"/>
      <c r="N309" s="211" t="s">
        <v>2205</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2206</v>
      </c>
      <c r="Q309" s="290" t="s">
        <v>310</v>
      </c>
      <c r="R309" s="290" t="str">
        <f t="shared" si="25"/>
        <v xml:space="preserve"> </v>
      </c>
      <c r="S309" s="290"/>
      <c r="T309" s="277" t="str">
        <f t="shared" si="23"/>
        <v/>
      </c>
      <c r="U309" s="306"/>
    </row>
    <row r="310" spans="1:21" s="291" customFormat="1" x14ac:dyDescent="0.25">
      <c r="A310" s="277" t="s">
        <v>2207</v>
      </c>
      <c r="B310" s="278"/>
      <c r="C310" s="209" t="s">
        <v>575</v>
      </c>
      <c r="D310" s="209" t="s">
        <v>699</v>
      </c>
      <c r="E310" s="209" t="s">
        <v>700</v>
      </c>
      <c r="F310" s="193" t="s">
        <v>596</v>
      </c>
      <c r="G310" s="193" t="s">
        <v>704</v>
      </c>
      <c r="H310" s="193" t="s">
        <v>711</v>
      </c>
      <c r="I310" s="193" t="s">
        <v>597</v>
      </c>
      <c r="J310" s="185">
        <v>144</v>
      </c>
      <c r="K310" s="193" t="s">
        <v>310</v>
      </c>
      <c r="L310" s="188" t="s">
        <v>2218</v>
      </c>
      <c r="M310" s="278"/>
      <c r="N310" s="211" t="s">
        <v>2205</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2206</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25">
      <c r="A311" s="277" t="s">
        <v>2207</v>
      </c>
      <c r="B311" s="278"/>
      <c r="C311" s="209" t="s">
        <v>575</v>
      </c>
      <c r="D311" s="209" t="s">
        <v>699</v>
      </c>
      <c r="E311" s="209" t="s">
        <v>700</v>
      </c>
      <c r="F311" s="193" t="s">
        <v>598</v>
      </c>
      <c r="G311" s="193" t="s">
        <v>701</v>
      </c>
      <c r="H311" s="193"/>
      <c r="I311" s="193"/>
      <c r="J311" s="185">
        <v>665</v>
      </c>
      <c r="K311" s="193" t="s">
        <v>332</v>
      </c>
      <c r="L311" s="188"/>
      <c r="M311" s="278"/>
      <c r="N311" s="211" t="s">
        <v>2205</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2206</v>
      </c>
      <c r="Q311" s="290" t="s">
        <v>310</v>
      </c>
      <c r="R311" s="290" t="str">
        <f t="shared" si="25"/>
        <v xml:space="preserve"> </v>
      </c>
      <c r="S311" s="290"/>
      <c r="T311" s="277" t="str">
        <f t="shared" si="23"/>
        <v/>
      </c>
      <c r="U311" s="306"/>
    </row>
    <row r="312" spans="1:21" s="291" customFormat="1" x14ac:dyDescent="0.25">
      <c r="A312" s="277" t="s">
        <v>2207</v>
      </c>
      <c r="B312" s="278"/>
      <c r="C312" s="209" t="s">
        <v>575</v>
      </c>
      <c r="D312" s="209" t="s">
        <v>699</v>
      </c>
      <c r="E312" s="209" t="s">
        <v>700</v>
      </c>
      <c r="F312" s="193" t="s">
        <v>598</v>
      </c>
      <c r="G312" s="193" t="s">
        <v>703</v>
      </c>
      <c r="H312" s="193"/>
      <c r="I312" s="193"/>
      <c r="J312" s="185">
        <v>666</v>
      </c>
      <c r="K312" s="193" t="s">
        <v>332</v>
      </c>
      <c r="L312" s="188"/>
      <c r="M312" s="278"/>
      <c r="N312" s="211" t="s">
        <v>2205</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2206</v>
      </c>
      <c r="Q312" s="290" t="s">
        <v>310</v>
      </c>
      <c r="R312" s="290" t="str">
        <f t="shared" si="25"/>
        <v xml:space="preserve"> </v>
      </c>
      <c r="S312" s="290"/>
      <c r="T312" s="277" t="str">
        <f t="shared" si="23"/>
        <v/>
      </c>
      <c r="U312" s="306"/>
    </row>
    <row r="313" spans="1:21" s="291" customFormat="1" x14ac:dyDescent="0.25">
      <c r="A313" s="277" t="s">
        <v>2207</v>
      </c>
      <c r="B313" s="278"/>
      <c r="C313" s="209" t="s">
        <v>575</v>
      </c>
      <c r="D313" s="209" t="s">
        <v>699</v>
      </c>
      <c r="E313" s="209" t="s">
        <v>700</v>
      </c>
      <c r="F313" s="193" t="s">
        <v>598</v>
      </c>
      <c r="G313" s="193" t="s">
        <v>704</v>
      </c>
      <c r="H313" s="193"/>
      <c r="I313" s="193"/>
      <c r="J313" s="185">
        <v>667</v>
      </c>
      <c r="K313" s="193" t="s">
        <v>332</v>
      </c>
      <c r="L313" s="188"/>
      <c r="M313" s="278"/>
      <c r="N313" s="211" t="s">
        <v>2205</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2206</v>
      </c>
      <c r="Q313" s="290" t="s">
        <v>310</v>
      </c>
      <c r="R313" s="290" t="str">
        <f t="shared" si="25"/>
        <v xml:space="preserve"> </v>
      </c>
      <c r="S313" s="290"/>
      <c r="T313" s="277" t="str">
        <f t="shared" si="23"/>
        <v/>
      </c>
      <c r="U313" s="306"/>
    </row>
    <row r="314" spans="1:21" s="291" customFormat="1" x14ac:dyDescent="0.25">
      <c r="A314" s="277" t="s">
        <v>2207</v>
      </c>
      <c r="B314" s="278"/>
      <c r="C314" s="209" t="s">
        <v>575</v>
      </c>
      <c r="D314" s="209" t="s">
        <v>699</v>
      </c>
      <c r="E314" s="209" t="s">
        <v>700</v>
      </c>
      <c r="F314" s="193" t="s">
        <v>600</v>
      </c>
      <c r="G314" s="193" t="s">
        <v>701</v>
      </c>
      <c r="H314" s="193"/>
      <c r="I314" s="193"/>
      <c r="J314" s="185">
        <v>668</v>
      </c>
      <c r="K314" s="193" t="s">
        <v>332</v>
      </c>
      <c r="L314" s="188"/>
      <c r="M314" s="278"/>
      <c r="N314" s="211" t="s">
        <v>2205</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2206</v>
      </c>
      <c r="Q314" s="290" t="s">
        <v>310</v>
      </c>
      <c r="R314" s="290" t="str">
        <f t="shared" si="25"/>
        <v xml:space="preserve"> </v>
      </c>
      <c r="S314" s="290"/>
      <c r="T314" s="277" t="str">
        <f t="shared" si="23"/>
        <v/>
      </c>
      <c r="U314" s="306"/>
    </row>
    <row r="315" spans="1:21" s="291" customFormat="1" x14ac:dyDescent="0.25">
      <c r="A315" s="277" t="s">
        <v>2207</v>
      </c>
      <c r="B315" s="278"/>
      <c r="C315" s="209" t="s">
        <v>575</v>
      </c>
      <c r="D315" s="209" t="s">
        <v>699</v>
      </c>
      <c r="E315" s="209" t="s">
        <v>700</v>
      </c>
      <c r="F315" s="193" t="s">
        <v>600</v>
      </c>
      <c r="G315" s="193" t="s">
        <v>703</v>
      </c>
      <c r="H315" s="193"/>
      <c r="I315" s="193"/>
      <c r="J315" s="185">
        <v>669</v>
      </c>
      <c r="K315" s="193" t="s">
        <v>332</v>
      </c>
      <c r="L315" s="188"/>
      <c r="M315" s="278"/>
      <c r="N315" s="211" t="s">
        <v>2205</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2206</v>
      </c>
      <c r="Q315" s="290" t="s">
        <v>310</v>
      </c>
      <c r="R315" s="290" t="str">
        <f t="shared" si="25"/>
        <v xml:space="preserve"> </v>
      </c>
      <c r="S315" s="290"/>
      <c r="T315" s="277" t="str">
        <f t="shared" si="23"/>
        <v/>
      </c>
      <c r="U315" s="306"/>
    </row>
    <row r="316" spans="1:21" s="291" customFormat="1" x14ac:dyDescent="0.25">
      <c r="A316" s="277" t="s">
        <v>2207</v>
      </c>
      <c r="B316" s="278"/>
      <c r="C316" s="209" t="s">
        <v>575</v>
      </c>
      <c r="D316" s="209" t="s">
        <v>699</v>
      </c>
      <c r="E316" s="209" t="s">
        <v>700</v>
      </c>
      <c r="F316" s="193" t="s">
        <v>600</v>
      </c>
      <c r="G316" s="193" t="s">
        <v>704</v>
      </c>
      <c r="H316" s="193"/>
      <c r="I316" s="193"/>
      <c r="J316" s="185">
        <v>670</v>
      </c>
      <c r="K316" s="193" t="s">
        <v>332</v>
      </c>
      <c r="L316" s="188"/>
      <c r="M316" s="278"/>
      <c r="N316" s="211" t="s">
        <v>2205</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2206</v>
      </c>
      <c r="Q316" s="290" t="s">
        <v>310</v>
      </c>
      <c r="R316" s="290" t="str">
        <f t="shared" si="25"/>
        <v xml:space="preserve"> </v>
      </c>
      <c r="S316" s="290"/>
      <c r="T316" s="277" t="str">
        <f t="shared" si="23"/>
        <v/>
      </c>
      <c r="U316" s="306"/>
    </row>
    <row r="317" spans="1:21" s="291" customFormat="1" x14ac:dyDescent="0.25">
      <c r="A317" s="277" t="s">
        <v>2207</v>
      </c>
      <c r="B317" s="278"/>
      <c r="C317" s="209" t="s">
        <v>575</v>
      </c>
      <c r="D317" s="209" t="s">
        <v>699</v>
      </c>
      <c r="E317" s="209" t="s">
        <v>700</v>
      </c>
      <c r="F317" s="193" t="s">
        <v>604</v>
      </c>
      <c r="G317" s="193" t="s">
        <v>701</v>
      </c>
      <c r="H317" s="193"/>
      <c r="I317" s="193"/>
      <c r="J317" s="185">
        <v>671</v>
      </c>
      <c r="K317" s="193" t="s">
        <v>332</v>
      </c>
      <c r="L317" s="188"/>
      <c r="M317" s="278"/>
      <c r="N317" s="211" t="s">
        <v>2205</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2206</v>
      </c>
      <c r="Q317" s="290" t="s">
        <v>310</v>
      </c>
      <c r="R317" s="290" t="str">
        <f t="shared" si="25"/>
        <v xml:space="preserve"> </v>
      </c>
      <c r="S317" s="290"/>
      <c r="T317" s="277" t="str">
        <f t="shared" si="23"/>
        <v/>
      </c>
      <c r="U317" s="306"/>
    </row>
    <row r="318" spans="1:21" s="291" customFormat="1" x14ac:dyDescent="0.25">
      <c r="A318" s="277" t="s">
        <v>2207</v>
      </c>
      <c r="B318" s="278"/>
      <c r="C318" s="209" t="s">
        <v>575</v>
      </c>
      <c r="D318" s="209" t="s">
        <v>699</v>
      </c>
      <c r="E318" s="209" t="s">
        <v>700</v>
      </c>
      <c r="F318" s="193" t="s">
        <v>604</v>
      </c>
      <c r="G318" s="193" t="s">
        <v>703</v>
      </c>
      <c r="H318" s="193"/>
      <c r="I318" s="193"/>
      <c r="J318" s="185">
        <v>672</v>
      </c>
      <c r="K318" s="193" t="s">
        <v>332</v>
      </c>
      <c r="L318" s="188"/>
      <c r="M318" s="278"/>
      <c r="N318" s="211" t="s">
        <v>2205</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2206</v>
      </c>
      <c r="Q318" s="290" t="s">
        <v>310</v>
      </c>
      <c r="R318" s="290" t="str">
        <f t="shared" si="25"/>
        <v xml:space="preserve"> </v>
      </c>
      <c r="S318" s="290"/>
      <c r="T318" s="277" t="str">
        <f t="shared" si="23"/>
        <v/>
      </c>
      <c r="U318" s="306"/>
    </row>
    <row r="319" spans="1:21" s="291" customFormat="1" x14ac:dyDescent="0.25">
      <c r="A319" s="277" t="s">
        <v>2207</v>
      </c>
      <c r="B319" s="278"/>
      <c r="C319" s="209" t="s">
        <v>575</v>
      </c>
      <c r="D319" s="209" t="s">
        <v>699</v>
      </c>
      <c r="E319" s="209" t="s">
        <v>700</v>
      </c>
      <c r="F319" s="193" t="s">
        <v>604</v>
      </c>
      <c r="G319" s="193" t="s">
        <v>704</v>
      </c>
      <c r="H319" s="193"/>
      <c r="I319" s="193"/>
      <c r="J319" s="185">
        <v>673</v>
      </c>
      <c r="K319" s="193" t="s">
        <v>332</v>
      </c>
      <c r="L319" s="188"/>
      <c r="M319" s="278"/>
      <c r="N319" s="211" t="s">
        <v>2205</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2206</v>
      </c>
      <c r="Q319" s="290" t="s">
        <v>310</v>
      </c>
      <c r="R319" s="290" t="str">
        <f t="shared" si="25"/>
        <v xml:space="preserve"> </v>
      </c>
      <c r="S319" s="290"/>
      <c r="T319" s="277" t="str">
        <f t="shared" si="23"/>
        <v/>
      </c>
      <c r="U319" s="306"/>
    </row>
    <row r="320" spans="1:21" s="291" customFormat="1" x14ac:dyDescent="0.25">
      <c r="A320" s="277" t="s">
        <v>2207</v>
      </c>
      <c r="B320" s="278"/>
      <c r="C320" s="209" t="s">
        <v>575</v>
      </c>
      <c r="D320" s="209" t="s">
        <v>699</v>
      </c>
      <c r="E320" s="209" t="s">
        <v>700</v>
      </c>
      <c r="F320" s="193" t="s">
        <v>606</v>
      </c>
      <c r="G320" s="193" t="s">
        <v>701</v>
      </c>
      <c r="H320" s="193"/>
      <c r="I320" s="193"/>
      <c r="J320" s="185">
        <v>674</v>
      </c>
      <c r="K320" s="193" t="s">
        <v>332</v>
      </c>
      <c r="L320" s="188"/>
      <c r="M320" s="278"/>
      <c r="N320" s="211" t="s">
        <v>2205</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2206</v>
      </c>
      <c r="Q320" s="290" t="s">
        <v>310</v>
      </c>
      <c r="R320" s="290" t="str">
        <f t="shared" si="25"/>
        <v xml:space="preserve"> </v>
      </c>
      <c r="S320" s="290"/>
      <c r="T320" s="277" t="str">
        <f t="shared" si="23"/>
        <v/>
      </c>
      <c r="U320" s="306"/>
    </row>
    <row r="321" spans="1:21" s="291" customFormat="1" x14ac:dyDescent="0.25">
      <c r="A321" s="277" t="s">
        <v>2207</v>
      </c>
      <c r="B321" s="278"/>
      <c r="C321" s="209" t="s">
        <v>575</v>
      </c>
      <c r="D321" s="209" t="s">
        <v>699</v>
      </c>
      <c r="E321" s="209" t="s">
        <v>700</v>
      </c>
      <c r="F321" s="193" t="s">
        <v>606</v>
      </c>
      <c r="G321" s="193" t="s">
        <v>703</v>
      </c>
      <c r="H321" s="193"/>
      <c r="I321" s="193"/>
      <c r="J321" s="185">
        <v>675</v>
      </c>
      <c r="K321" s="193" t="s">
        <v>332</v>
      </c>
      <c r="L321" s="188"/>
      <c r="M321" s="278"/>
      <c r="N321" s="211" t="s">
        <v>2205</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2206</v>
      </c>
      <c r="Q321" s="290" t="s">
        <v>310</v>
      </c>
      <c r="R321" s="290" t="str">
        <f t="shared" si="25"/>
        <v xml:space="preserve"> </v>
      </c>
      <c r="S321" s="290"/>
      <c r="T321" s="277" t="str">
        <f t="shared" si="23"/>
        <v/>
      </c>
      <c r="U321" s="306"/>
    </row>
    <row r="322" spans="1:21" s="291" customFormat="1" x14ac:dyDescent="0.25">
      <c r="A322" s="277" t="s">
        <v>2207</v>
      </c>
      <c r="B322" s="278"/>
      <c r="C322" s="209" t="s">
        <v>575</v>
      </c>
      <c r="D322" s="209" t="s">
        <v>699</v>
      </c>
      <c r="E322" s="209" t="s">
        <v>700</v>
      </c>
      <c r="F322" s="193" t="s">
        <v>606</v>
      </c>
      <c r="G322" s="193" t="s">
        <v>704</v>
      </c>
      <c r="H322" s="193"/>
      <c r="I322" s="193"/>
      <c r="J322" s="185">
        <v>676</v>
      </c>
      <c r="K322" s="193" t="s">
        <v>332</v>
      </c>
      <c r="L322" s="188"/>
      <c r="M322" s="278"/>
      <c r="N322" s="211" t="s">
        <v>2205</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2206</v>
      </c>
      <c r="Q322" s="290" t="s">
        <v>310</v>
      </c>
      <c r="R322" s="290" t="str">
        <f t="shared" si="25"/>
        <v xml:space="preserve"> </v>
      </c>
      <c r="S322" s="290"/>
      <c r="T322" s="277" t="str">
        <f t="shared" si="23"/>
        <v/>
      </c>
      <c r="U322" s="306"/>
    </row>
    <row r="323" spans="1:21" s="291" customFormat="1" x14ac:dyDescent="0.25">
      <c r="A323" s="277" t="s">
        <v>2207</v>
      </c>
      <c r="B323" s="278"/>
      <c r="C323" s="209" t="s">
        <v>575</v>
      </c>
      <c r="D323" s="209" t="s">
        <v>699</v>
      </c>
      <c r="E323" s="209" t="s">
        <v>700</v>
      </c>
      <c r="F323" s="193" t="s">
        <v>608</v>
      </c>
      <c r="G323" s="193" t="s">
        <v>701</v>
      </c>
      <c r="H323" s="193"/>
      <c r="I323" s="193"/>
      <c r="J323" s="185">
        <v>677</v>
      </c>
      <c r="K323" s="193" t="s">
        <v>332</v>
      </c>
      <c r="L323" s="188"/>
      <c r="M323" s="278"/>
      <c r="N323" s="211" t="s">
        <v>2205</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2206</v>
      </c>
      <c r="Q323" s="290" t="s">
        <v>310</v>
      </c>
      <c r="R323" s="290" t="str">
        <f t="shared" si="25"/>
        <v xml:space="preserve"> </v>
      </c>
      <c r="S323" s="290"/>
      <c r="T323" s="277" t="str">
        <f t="shared" si="23"/>
        <v/>
      </c>
      <c r="U323" s="306"/>
    </row>
    <row r="324" spans="1:21" s="291" customFormat="1" x14ac:dyDescent="0.25">
      <c r="A324" s="277" t="s">
        <v>2207</v>
      </c>
      <c r="B324" s="278"/>
      <c r="C324" s="209" t="s">
        <v>575</v>
      </c>
      <c r="D324" s="209" t="s">
        <v>699</v>
      </c>
      <c r="E324" s="209" t="s">
        <v>700</v>
      </c>
      <c r="F324" s="193" t="s">
        <v>608</v>
      </c>
      <c r="G324" s="193" t="s">
        <v>703</v>
      </c>
      <c r="H324" s="193"/>
      <c r="I324" s="193"/>
      <c r="J324" s="185">
        <v>678</v>
      </c>
      <c r="K324" s="193" t="s">
        <v>332</v>
      </c>
      <c r="L324" s="188"/>
      <c r="M324" s="278"/>
      <c r="N324" s="211" t="s">
        <v>2205</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2206</v>
      </c>
      <c r="Q324" s="290" t="s">
        <v>310</v>
      </c>
      <c r="R324" s="290" t="str">
        <f t="shared" si="25"/>
        <v xml:space="preserve"> </v>
      </c>
      <c r="S324" s="290"/>
      <c r="T324" s="277" t="str">
        <f t="shared" ref="T324:T421" si="26">IF(K324="Yes",S324&amp;L324,"")</f>
        <v/>
      </c>
      <c r="U324" s="306"/>
    </row>
    <row r="325" spans="1:21" s="291" customFormat="1" x14ac:dyDescent="0.25">
      <c r="A325" s="277" t="s">
        <v>2207</v>
      </c>
      <c r="B325" s="278"/>
      <c r="C325" s="209" t="s">
        <v>575</v>
      </c>
      <c r="D325" s="209" t="s">
        <v>699</v>
      </c>
      <c r="E325" s="209" t="s">
        <v>700</v>
      </c>
      <c r="F325" s="193" t="s">
        <v>608</v>
      </c>
      <c r="G325" s="193" t="s">
        <v>704</v>
      </c>
      <c r="H325" s="193"/>
      <c r="I325" s="193"/>
      <c r="J325" s="185">
        <v>679</v>
      </c>
      <c r="K325" s="193" t="s">
        <v>332</v>
      </c>
      <c r="L325" s="188"/>
      <c r="M325" s="278"/>
      <c r="N325" s="211" t="s">
        <v>2205</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2206</v>
      </c>
      <c r="Q325" s="290" t="s">
        <v>310</v>
      </c>
      <c r="R325" s="290" t="str">
        <f t="shared" si="25"/>
        <v xml:space="preserve"> </v>
      </c>
      <c r="S325" s="290"/>
      <c r="T325" s="277" t="str">
        <f t="shared" si="26"/>
        <v/>
      </c>
      <c r="U325" s="306"/>
    </row>
    <row r="326" spans="1:21" s="291" customFormat="1" x14ac:dyDescent="0.25">
      <c r="A326" s="277" t="s">
        <v>2207</v>
      </c>
      <c r="B326" s="278"/>
      <c r="C326" s="209" t="s">
        <v>575</v>
      </c>
      <c r="D326" s="209" t="s">
        <v>699</v>
      </c>
      <c r="E326" s="209" t="s">
        <v>700</v>
      </c>
      <c r="F326" s="193" t="s">
        <v>611</v>
      </c>
      <c r="G326" s="193" t="s">
        <v>701</v>
      </c>
      <c r="H326" s="193"/>
      <c r="I326" s="193"/>
      <c r="J326" s="185">
        <v>680</v>
      </c>
      <c r="K326" s="193" t="s">
        <v>332</v>
      </c>
      <c r="L326" s="188"/>
      <c r="M326" s="278"/>
      <c r="N326" s="211" t="s">
        <v>2205</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2206</v>
      </c>
      <c r="Q326" s="290" t="s">
        <v>310</v>
      </c>
      <c r="R326" s="290" t="str">
        <f t="shared" si="25"/>
        <v xml:space="preserve"> </v>
      </c>
      <c r="S326" s="290"/>
      <c r="T326" s="277" t="str">
        <f t="shared" si="26"/>
        <v/>
      </c>
      <c r="U326" s="306"/>
    </row>
    <row r="327" spans="1:21" s="291" customFormat="1" x14ac:dyDescent="0.25">
      <c r="A327" s="277" t="s">
        <v>2207</v>
      </c>
      <c r="B327" s="278"/>
      <c r="C327" s="209" t="s">
        <v>575</v>
      </c>
      <c r="D327" s="209" t="s">
        <v>699</v>
      </c>
      <c r="E327" s="209" t="s">
        <v>700</v>
      </c>
      <c r="F327" s="193" t="s">
        <v>611</v>
      </c>
      <c r="G327" s="193" t="s">
        <v>703</v>
      </c>
      <c r="H327" s="193"/>
      <c r="I327" s="193"/>
      <c r="J327" s="185">
        <v>681</v>
      </c>
      <c r="K327" s="193" t="s">
        <v>332</v>
      </c>
      <c r="L327" s="188"/>
      <c r="M327" s="278"/>
      <c r="N327" s="211" t="s">
        <v>2205</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2206</v>
      </c>
      <c r="Q327" s="290" t="s">
        <v>310</v>
      </c>
      <c r="R327" s="290" t="str">
        <f t="shared" si="25"/>
        <v xml:space="preserve"> </v>
      </c>
      <c r="S327" s="290"/>
      <c r="T327" s="277" t="str">
        <f t="shared" si="26"/>
        <v/>
      </c>
      <c r="U327" s="306"/>
    </row>
    <row r="328" spans="1:21" s="291" customFormat="1" x14ac:dyDescent="0.25">
      <c r="A328" s="277" t="s">
        <v>2207</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2205</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2206</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25">
      <c r="A329" s="277" t="s">
        <v>2207</v>
      </c>
      <c r="B329" s="278"/>
      <c r="C329" s="209" t="s">
        <v>575</v>
      </c>
      <c r="D329" s="209" t="s">
        <v>699</v>
      </c>
      <c r="E329" s="209" t="s">
        <v>700</v>
      </c>
      <c r="F329" s="193" t="s">
        <v>613</v>
      </c>
      <c r="G329" s="193" t="s">
        <v>701</v>
      </c>
      <c r="H329" s="184"/>
      <c r="I329" s="193"/>
      <c r="J329" s="185">
        <v>682</v>
      </c>
      <c r="K329" s="193" t="s">
        <v>332</v>
      </c>
      <c r="L329" s="188"/>
      <c r="M329" s="278"/>
      <c r="N329" s="211" t="s">
        <v>2205</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2206</v>
      </c>
      <c r="Q329" s="290" t="s">
        <v>310</v>
      </c>
      <c r="R329" s="290" t="str">
        <f t="shared" si="25"/>
        <v xml:space="preserve"> </v>
      </c>
      <c r="S329" s="290"/>
      <c r="T329" s="277" t="str">
        <f t="shared" si="26"/>
        <v/>
      </c>
      <c r="U329" s="306"/>
    </row>
    <row r="330" spans="1:21" s="291" customFormat="1" x14ac:dyDescent="0.25">
      <c r="A330" s="277" t="s">
        <v>2207</v>
      </c>
      <c r="B330" s="278"/>
      <c r="C330" s="209" t="s">
        <v>575</v>
      </c>
      <c r="D330" s="209" t="s">
        <v>699</v>
      </c>
      <c r="E330" s="209" t="s">
        <v>700</v>
      </c>
      <c r="F330" s="193" t="s">
        <v>613</v>
      </c>
      <c r="G330" s="193" t="s">
        <v>703</v>
      </c>
      <c r="H330" s="184"/>
      <c r="I330" s="184"/>
      <c r="J330" s="185">
        <v>683</v>
      </c>
      <c r="K330" s="193" t="s">
        <v>332</v>
      </c>
      <c r="L330" s="188"/>
      <c r="M330" s="278"/>
      <c r="N330" s="211" t="s">
        <v>2205</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2206</v>
      </c>
      <c r="Q330" s="290" t="s">
        <v>310</v>
      </c>
      <c r="R330" s="290" t="str">
        <f t="shared" si="25"/>
        <v xml:space="preserve"> </v>
      </c>
      <c r="S330" s="290"/>
      <c r="T330" s="277" t="str">
        <f t="shared" si="26"/>
        <v/>
      </c>
      <c r="U330" s="306"/>
    </row>
    <row r="331" spans="1:21" s="291" customFormat="1" x14ac:dyDescent="0.25">
      <c r="A331" s="277" t="s">
        <v>2207</v>
      </c>
      <c r="B331" s="278"/>
      <c r="C331" s="209" t="s">
        <v>575</v>
      </c>
      <c r="D331" s="209" t="s">
        <v>699</v>
      </c>
      <c r="E331" s="209" t="s">
        <v>700</v>
      </c>
      <c r="F331" s="193" t="s">
        <v>613</v>
      </c>
      <c r="G331" s="193" t="s">
        <v>704</v>
      </c>
      <c r="H331" s="184"/>
      <c r="I331" s="184"/>
      <c r="J331" s="185">
        <v>684</v>
      </c>
      <c r="K331" s="193" t="s">
        <v>332</v>
      </c>
      <c r="L331" s="188"/>
      <c r="M331" s="278"/>
      <c r="N331" s="211" t="s">
        <v>2205</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2206</v>
      </c>
      <c r="Q331" s="290" t="s">
        <v>310</v>
      </c>
      <c r="R331" s="290" t="str">
        <f t="shared" si="25"/>
        <v xml:space="preserve"> </v>
      </c>
      <c r="S331" s="290"/>
      <c r="T331" s="277" t="str">
        <f t="shared" si="26"/>
        <v/>
      </c>
      <c r="U331" s="306"/>
    </row>
    <row r="332" spans="1:21" s="291" customFormat="1" x14ac:dyDescent="0.25">
      <c r="A332" s="277" t="s">
        <v>2207</v>
      </c>
      <c r="B332" s="278"/>
      <c r="C332" s="209" t="s">
        <v>575</v>
      </c>
      <c r="D332" s="209" t="s">
        <v>699</v>
      </c>
      <c r="E332" s="209" t="s">
        <v>700</v>
      </c>
      <c r="F332" s="193" t="s">
        <v>615</v>
      </c>
      <c r="G332" s="193" t="s">
        <v>701</v>
      </c>
      <c r="H332" s="184"/>
      <c r="I332" s="193"/>
      <c r="J332" s="185">
        <v>685</v>
      </c>
      <c r="K332" s="193" t="s">
        <v>332</v>
      </c>
      <c r="L332" s="188"/>
      <c r="M332" s="278"/>
      <c r="N332" s="211" t="s">
        <v>2205</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2206</v>
      </c>
      <c r="Q332" s="290" t="s">
        <v>310</v>
      </c>
      <c r="R332" s="290" t="str">
        <f t="shared" si="25"/>
        <v xml:space="preserve"> </v>
      </c>
      <c r="S332" s="290"/>
      <c r="T332" s="277" t="str">
        <f t="shared" si="26"/>
        <v/>
      </c>
      <c r="U332" s="306"/>
    </row>
    <row r="333" spans="1:21" s="291" customFormat="1" x14ac:dyDescent="0.25">
      <c r="A333" s="277" t="s">
        <v>2207</v>
      </c>
      <c r="B333" s="278"/>
      <c r="C333" s="209" t="s">
        <v>575</v>
      </c>
      <c r="D333" s="209" t="s">
        <v>699</v>
      </c>
      <c r="E333" s="209" t="s">
        <v>700</v>
      </c>
      <c r="F333" s="193" t="s">
        <v>615</v>
      </c>
      <c r="G333" s="193" t="s">
        <v>703</v>
      </c>
      <c r="H333" s="184"/>
      <c r="I333" s="184"/>
      <c r="J333" s="185">
        <v>686</v>
      </c>
      <c r="K333" s="193" t="s">
        <v>332</v>
      </c>
      <c r="L333" s="188"/>
      <c r="M333" s="278"/>
      <c r="N333" s="211" t="s">
        <v>2205</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2206</v>
      </c>
      <c r="Q333" s="290" t="s">
        <v>310</v>
      </c>
      <c r="R333" s="290" t="str">
        <f t="shared" si="25"/>
        <v xml:space="preserve"> </v>
      </c>
      <c r="S333" s="290"/>
      <c r="T333" s="277" t="str">
        <f t="shared" si="26"/>
        <v/>
      </c>
      <c r="U333" s="306"/>
    </row>
    <row r="334" spans="1:21" s="291" customFormat="1" x14ac:dyDescent="0.25">
      <c r="A334" s="277" t="s">
        <v>2207</v>
      </c>
      <c r="B334" s="278"/>
      <c r="C334" s="209" t="s">
        <v>575</v>
      </c>
      <c r="D334" s="209" t="s">
        <v>699</v>
      </c>
      <c r="E334" s="209" t="s">
        <v>700</v>
      </c>
      <c r="F334" s="193" t="s">
        <v>615</v>
      </c>
      <c r="G334" s="193" t="s">
        <v>704</v>
      </c>
      <c r="H334" s="184"/>
      <c r="I334" s="193"/>
      <c r="J334" s="185">
        <v>687</v>
      </c>
      <c r="K334" s="193" t="s">
        <v>332</v>
      </c>
      <c r="L334" s="188"/>
      <c r="M334" s="278"/>
      <c r="N334" s="211" t="s">
        <v>2205</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2206</v>
      </c>
      <c r="Q334" s="290" t="s">
        <v>310</v>
      </c>
      <c r="R334" s="290" t="str">
        <f t="shared" si="25"/>
        <v xml:space="preserve"> </v>
      </c>
      <c r="S334" s="290"/>
      <c r="T334" s="277" t="str">
        <f t="shared" si="26"/>
        <v/>
      </c>
      <c r="U334" s="306"/>
    </row>
    <row r="335" spans="1:21" s="291" customFormat="1" x14ac:dyDescent="0.25">
      <c r="A335" s="277" t="s">
        <v>2207</v>
      </c>
      <c r="B335" s="278"/>
      <c r="C335" s="209" t="s">
        <v>575</v>
      </c>
      <c r="D335" s="209" t="s">
        <v>699</v>
      </c>
      <c r="E335" s="209" t="s">
        <v>700</v>
      </c>
      <c r="F335" s="193" t="s">
        <v>617</v>
      </c>
      <c r="G335" s="193" t="s">
        <v>701</v>
      </c>
      <c r="H335" s="184"/>
      <c r="I335" s="193"/>
      <c r="J335" s="185">
        <v>688</v>
      </c>
      <c r="K335" s="193" t="s">
        <v>332</v>
      </c>
      <c r="L335" s="188"/>
      <c r="M335" s="278"/>
      <c r="N335" s="211" t="s">
        <v>2205</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2206</v>
      </c>
      <c r="Q335" s="290" t="s">
        <v>310</v>
      </c>
      <c r="R335" s="290" t="str">
        <f t="shared" si="25"/>
        <v xml:space="preserve"> </v>
      </c>
      <c r="S335" s="290"/>
      <c r="T335" s="277" t="str">
        <f t="shared" si="26"/>
        <v/>
      </c>
      <c r="U335" s="306"/>
    </row>
    <row r="336" spans="1:21" s="291" customFormat="1" x14ac:dyDescent="0.25">
      <c r="A336" s="277" t="s">
        <v>2207</v>
      </c>
      <c r="B336" s="278"/>
      <c r="C336" s="209" t="s">
        <v>575</v>
      </c>
      <c r="D336" s="209" t="s">
        <v>699</v>
      </c>
      <c r="E336" s="209" t="s">
        <v>700</v>
      </c>
      <c r="F336" s="193" t="s">
        <v>617</v>
      </c>
      <c r="G336" s="193" t="s">
        <v>703</v>
      </c>
      <c r="H336" s="193"/>
      <c r="I336" s="193"/>
      <c r="J336" s="185">
        <v>689</v>
      </c>
      <c r="K336" s="193" t="s">
        <v>332</v>
      </c>
      <c r="L336" s="188"/>
      <c r="M336" s="278"/>
      <c r="N336" s="211" t="s">
        <v>2205</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2206</v>
      </c>
      <c r="Q336" s="290" t="s">
        <v>310</v>
      </c>
      <c r="R336" s="290" t="str">
        <f t="shared" si="25"/>
        <v xml:space="preserve"> </v>
      </c>
      <c r="S336" s="290"/>
      <c r="T336" s="277" t="str">
        <f t="shared" si="26"/>
        <v/>
      </c>
      <c r="U336" s="306"/>
    </row>
    <row r="337" spans="1:21" x14ac:dyDescent="0.25">
      <c r="A337" s="277" t="s">
        <v>2207</v>
      </c>
      <c r="C337" s="209" t="s">
        <v>575</v>
      </c>
      <c r="D337" s="209" t="s">
        <v>699</v>
      </c>
      <c r="E337" s="209" t="s">
        <v>700</v>
      </c>
      <c r="F337" s="193" t="s">
        <v>617</v>
      </c>
      <c r="G337" s="193" t="s">
        <v>704</v>
      </c>
      <c r="H337" s="193"/>
      <c r="I337" s="193"/>
      <c r="J337" s="185">
        <v>690</v>
      </c>
      <c r="K337" s="193" t="s">
        <v>332</v>
      </c>
      <c r="L337" s="188"/>
      <c r="N337" s="211" t="s">
        <v>2205</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2206</v>
      </c>
      <c r="Q337" s="290" t="s">
        <v>310</v>
      </c>
      <c r="R337" s="290" t="str">
        <f t="shared" si="25"/>
        <v xml:space="preserve"> </v>
      </c>
      <c r="S337" s="290"/>
      <c r="T337" s="277" t="str">
        <f t="shared" si="26"/>
        <v/>
      </c>
    </row>
    <row r="338" spans="1:21" s="293" customFormat="1" ht="90" x14ac:dyDescent="0.25">
      <c r="A338" s="293" t="s">
        <v>2204</v>
      </c>
      <c r="B338" s="279"/>
      <c r="C338" s="293" t="s">
        <v>575</v>
      </c>
      <c r="D338" s="293" t="s">
        <v>717</v>
      </c>
      <c r="E338" s="293" t="str">
        <f>E339</f>
        <v>Percent Reduction in Soft Costs of Capacity Construction</v>
      </c>
      <c r="M338" s="279"/>
      <c r="N338" s="295" t="s">
        <v>2205</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2206</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7" t="s">
        <v>2207</v>
      </c>
      <c r="C339" s="184" t="s">
        <v>575</v>
      </c>
      <c r="D339" s="185" t="s">
        <v>717</v>
      </c>
      <c r="E339" s="185" t="s">
        <v>718</v>
      </c>
      <c r="F339" s="193" t="s">
        <v>594</v>
      </c>
      <c r="G339" s="193"/>
      <c r="H339" s="193" t="s">
        <v>595</v>
      </c>
      <c r="I339" s="193"/>
      <c r="J339" s="185">
        <v>194</v>
      </c>
      <c r="K339" s="193" t="s">
        <v>310</v>
      </c>
      <c r="L339" s="188" t="s">
        <v>2219</v>
      </c>
      <c r="N339" s="211" t="s">
        <v>2205</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2206</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7" t="s">
        <v>2207</v>
      </c>
      <c r="C340" s="209" t="s">
        <v>575</v>
      </c>
      <c r="D340" s="209" t="s">
        <v>717</v>
      </c>
      <c r="E340" s="209" t="s">
        <v>718</v>
      </c>
      <c r="F340" s="193" t="s">
        <v>596</v>
      </c>
      <c r="G340" s="193"/>
      <c r="H340" s="193" t="s">
        <v>597</v>
      </c>
      <c r="I340" s="193"/>
      <c r="J340" s="185">
        <v>195</v>
      </c>
      <c r="K340" s="193" t="s">
        <v>310</v>
      </c>
      <c r="L340" s="188" t="s">
        <v>2219</v>
      </c>
      <c r="N340" s="211" t="s">
        <v>2205</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2206</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7" t="s">
        <v>2207</v>
      </c>
      <c r="C341" s="209" t="s">
        <v>575</v>
      </c>
      <c r="D341" s="209" t="s">
        <v>717</v>
      </c>
      <c r="E341" s="209" t="s">
        <v>718</v>
      </c>
      <c r="F341" s="193" t="s">
        <v>611</v>
      </c>
      <c r="G341" s="193"/>
      <c r="H341" s="193" t="s">
        <v>612</v>
      </c>
      <c r="I341" s="193"/>
      <c r="J341" s="185">
        <v>196</v>
      </c>
      <c r="K341" s="193" t="s">
        <v>310</v>
      </c>
      <c r="L341" s="188" t="s">
        <v>2219</v>
      </c>
      <c r="N341" s="211" t="s">
        <v>2205</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2206</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3" t="s">
        <v>2204</v>
      </c>
      <c r="B342" s="279"/>
      <c r="C342" s="309" t="s">
        <v>575</v>
      </c>
      <c r="D342" s="309" t="s">
        <v>726</v>
      </c>
      <c r="E342" s="309" t="s">
        <v>727</v>
      </c>
      <c r="F342" s="311"/>
      <c r="G342" s="311"/>
      <c r="H342" s="311"/>
      <c r="I342" s="311"/>
      <c r="J342" s="310">
        <v>145</v>
      </c>
      <c r="K342" s="311" t="s">
        <v>310</v>
      </c>
      <c r="L342" s="314" t="s">
        <v>2333</v>
      </c>
      <c r="M342" s="279"/>
      <c r="N342" s="295" t="s">
        <v>2205</v>
      </c>
      <c r="O342" s="295" t="str">
        <f>INDEX('Standard Descriptions'!$E:$E,MATCH(Guidance!E342,'Standard Descriptions'!$C:$C,0))</f>
        <v xml:space="preserve"> This policy specifies the reduction in transmission and distribution losses that will be achieved by 2050. // </v>
      </c>
      <c r="P342" s="293" t="s">
        <v>2206</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3" t="s">
        <v>2204</v>
      </c>
      <c r="B343" s="279"/>
      <c r="C343" s="293" t="s">
        <v>575</v>
      </c>
      <c r="D343" s="293" t="s">
        <v>735</v>
      </c>
      <c r="E343" s="293" t="str">
        <f>E344</f>
        <v>Perc Subsidy for Elec Capacity Construction</v>
      </c>
      <c r="F343" s="293"/>
      <c r="G343" s="293"/>
      <c r="H343" s="293"/>
      <c r="I343" s="293"/>
      <c r="J343" s="293"/>
      <c r="K343" s="293"/>
      <c r="L343" s="293"/>
      <c r="M343" s="279"/>
      <c r="N343" s="295" t="s">
        <v>2205</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2206</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row>
    <row r="344" spans="1:21" x14ac:dyDescent="0.25">
      <c r="A344" s="277" t="s">
        <v>2207</v>
      </c>
      <c r="C344" s="184" t="s">
        <v>575</v>
      </c>
      <c r="D344" s="183" t="s">
        <v>735</v>
      </c>
      <c r="E344" s="184" t="s">
        <v>736</v>
      </c>
      <c r="F344" s="186" t="s">
        <v>578</v>
      </c>
      <c r="G344" s="186"/>
      <c r="H344" s="193" t="s">
        <v>579</v>
      </c>
      <c r="I344" s="193"/>
      <c r="J344" s="185">
        <v>691</v>
      </c>
      <c r="K344" s="193" t="s">
        <v>332</v>
      </c>
      <c r="L344" s="188"/>
      <c r="N344" s="211" t="s">
        <v>2205</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2206</v>
      </c>
      <c r="Q344" s="290" t="s">
        <v>310</v>
      </c>
      <c r="R344" s="290" t="str">
        <f t="shared" ref="R344:R356" si="28">H344&amp;" "&amp;I344</f>
        <v xml:space="preserve">Hard Coal </v>
      </c>
      <c r="S344" s="290" t="str">
        <f t="shared" si="27"/>
        <v>//**Hard Coal : **</v>
      </c>
      <c r="T344" s="277" t="str">
        <f t="shared" si="26"/>
        <v/>
      </c>
    </row>
    <row r="345" spans="1:21" x14ac:dyDescent="0.25">
      <c r="A345" s="277" t="s">
        <v>2207</v>
      </c>
      <c r="C345" s="209" t="s">
        <v>575</v>
      </c>
      <c r="D345" s="209" t="s">
        <v>735</v>
      </c>
      <c r="E345" s="209" t="s">
        <v>736</v>
      </c>
      <c r="F345" s="193" t="s">
        <v>740</v>
      </c>
      <c r="G345" s="201"/>
      <c r="H345" s="193" t="s">
        <v>741</v>
      </c>
      <c r="I345" s="193"/>
      <c r="J345" s="185">
        <v>692</v>
      </c>
      <c r="K345" s="193" t="s">
        <v>332</v>
      </c>
      <c r="L345" s="188"/>
      <c r="N345" s="211" t="s">
        <v>2205</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2206</v>
      </c>
      <c r="Q345" s="290" t="s">
        <v>310</v>
      </c>
      <c r="R345" s="290" t="str">
        <f t="shared" si="28"/>
        <v xml:space="preserve">Natural Gas </v>
      </c>
      <c r="S345" s="290" t="str">
        <f t="shared" si="27"/>
        <v>//**Natural Gas : **</v>
      </c>
      <c r="T345" s="277" t="str">
        <f t="shared" si="26"/>
        <v/>
      </c>
    </row>
    <row r="346" spans="1:21" x14ac:dyDescent="0.25">
      <c r="A346" s="277" t="s">
        <v>2207</v>
      </c>
      <c r="C346" s="209" t="s">
        <v>575</v>
      </c>
      <c r="D346" s="209" t="s">
        <v>735</v>
      </c>
      <c r="E346" s="209" t="s">
        <v>736</v>
      </c>
      <c r="F346" s="193" t="s">
        <v>588</v>
      </c>
      <c r="G346" s="201"/>
      <c r="H346" s="193" t="s">
        <v>589</v>
      </c>
      <c r="I346" s="193"/>
      <c r="J346" s="185">
        <v>517</v>
      </c>
      <c r="K346" s="193" t="s">
        <v>310</v>
      </c>
      <c r="L346" s="188" t="s">
        <v>2220</v>
      </c>
      <c r="N346" s="211" t="s">
        <v>2205</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2206</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7" t="s">
        <v>2207</v>
      </c>
      <c r="C347" s="209" t="s">
        <v>575</v>
      </c>
      <c r="D347" s="209" t="s">
        <v>735</v>
      </c>
      <c r="E347" s="209" t="s">
        <v>736</v>
      </c>
      <c r="F347" s="193" t="s">
        <v>591</v>
      </c>
      <c r="G347" s="201"/>
      <c r="H347" s="193" t="s">
        <v>592</v>
      </c>
      <c r="I347" s="193"/>
      <c r="J347" s="185">
        <v>693</v>
      </c>
      <c r="K347" s="193" t="s">
        <v>332</v>
      </c>
      <c r="L347" s="188"/>
      <c r="N347" s="211" t="s">
        <v>2205</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2206</v>
      </c>
      <c r="Q347" s="290" t="s">
        <v>310</v>
      </c>
      <c r="R347" s="290" t="str">
        <f t="shared" si="28"/>
        <v xml:space="preserve">Hydro </v>
      </c>
      <c r="S347" s="290" t="str">
        <f t="shared" si="27"/>
        <v>//**Hydro : **</v>
      </c>
      <c r="T347" s="277" t="str">
        <f t="shared" si="26"/>
        <v/>
      </c>
    </row>
    <row r="348" spans="1:21" x14ac:dyDescent="0.25">
      <c r="A348" s="277" t="s">
        <v>2207</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Louisiana does not have a capacity construction subsidy for onshore wind. However, the Investment Tax Credit, a similar program for solar power, covers 30% of system costs through 2019, with declining amounts thereafter.</v>
      </c>
      <c r="N348" s="211" t="s">
        <v>2205</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2206</v>
      </c>
      <c r="Q348" s="290" t="s">
        <v>310</v>
      </c>
      <c r="R348" s="290" t="str">
        <f t="shared" si="28"/>
        <v xml:space="preserve">Onshore Wind </v>
      </c>
      <c r="S348" s="290" t="str">
        <f t="shared" si="27"/>
        <v>//**Onshore Wind : **</v>
      </c>
      <c r="T348" s="277" t="str">
        <f t="shared" si="26"/>
        <v>//**Onshore Wind : **Louisiana does not have a capacity construction subsidy for onshore wind. However, the Investment Tax Credit, a similar program for solar power, covers 30% of system costs through 2019, with declining amounts thereafter.</v>
      </c>
    </row>
    <row r="349" spans="1:21" x14ac:dyDescent="0.25">
      <c r="A349" s="277" t="s">
        <v>2207</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Louisiana does not have a capacity construction subsidy for solar pv. However, the Investment Tax Credit, a similar program for solar power, covers 30% of system costs through 2019, with declining amounts thereafter.</v>
      </c>
      <c r="N349" s="211" t="s">
        <v>2205</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2206</v>
      </c>
      <c r="Q349" s="290" t="s">
        <v>310</v>
      </c>
      <c r="R349" s="290" t="str">
        <f t="shared" si="28"/>
        <v xml:space="preserve">Solar PV </v>
      </c>
      <c r="S349" s="290" t="str">
        <f t="shared" si="27"/>
        <v>//**Solar PV : **</v>
      </c>
      <c r="T349" s="277" t="str">
        <f t="shared" si="26"/>
        <v>//**Solar PV : **Louisiana does not have a capacity construction subsidy for solar pv. However, the Investment Tax Credit, a similar program for solar power, covers 30% of system costs through 2019, with declining amounts thereafter.</v>
      </c>
    </row>
    <row r="350" spans="1:21" x14ac:dyDescent="0.25">
      <c r="A350" s="277" t="s">
        <v>2207</v>
      </c>
      <c r="C350" s="209" t="s">
        <v>575</v>
      </c>
      <c r="D350" s="209" t="s">
        <v>735</v>
      </c>
      <c r="E350" s="209" t="s">
        <v>736</v>
      </c>
      <c r="F350" s="193" t="s">
        <v>598</v>
      </c>
      <c r="G350" s="201"/>
      <c r="H350" s="193" t="s">
        <v>599</v>
      </c>
      <c r="I350" s="193"/>
      <c r="J350" s="185">
        <v>520</v>
      </c>
      <c r="K350" s="193" t="s">
        <v>310</v>
      </c>
      <c r="L350" s="184"/>
      <c r="N350" s="211" t="s">
        <v>2205</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2206</v>
      </c>
      <c r="Q350" s="290" t="s">
        <v>310</v>
      </c>
      <c r="R350" s="290" t="str">
        <f t="shared" si="28"/>
        <v xml:space="preserve">Solar Thermal </v>
      </c>
      <c r="S350" s="290" t="str">
        <f t="shared" si="27"/>
        <v>//**Solar Thermal : **</v>
      </c>
      <c r="T350" s="277" t="str">
        <f>S350</f>
        <v>//**Solar Thermal : **</v>
      </c>
    </row>
    <row r="351" spans="1:21" x14ac:dyDescent="0.25">
      <c r="A351" s="277" t="s">
        <v>2207</v>
      </c>
      <c r="C351" s="209" t="s">
        <v>575</v>
      </c>
      <c r="D351" s="209" t="s">
        <v>735</v>
      </c>
      <c r="E351" s="209" t="s">
        <v>736</v>
      </c>
      <c r="F351" s="193" t="s">
        <v>600</v>
      </c>
      <c r="G351" s="201"/>
      <c r="H351" s="193" t="s">
        <v>601</v>
      </c>
      <c r="I351" s="193"/>
      <c r="J351" s="185">
        <v>521</v>
      </c>
      <c r="K351" s="193" t="s">
        <v>310</v>
      </c>
      <c r="L351" s="188" t="s">
        <v>2334</v>
      </c>
      <c r="N351" s="211" t="s">
        <v>2205</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2206</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7" t="s">
        <v>2207</v>
      </c>
      <c r="C352" s="209" t="s">
        <v>575</v>
      </c>
      <c r="D352" s="209" t="s">
        <v>735</v>
      </c>
      <c r="E352" s="209" t="s">
        <v>736</v>
      </c>
      <c r="F352" s="193" t="s">
        <v>608</v>
      </c>
      <c r="G352" s="201"/>
      <c r="H352" s="193" t="s">
        <v>609</v>
      </c>
      <c r="I352" s="193"/>
      <c r="J352" s="185">
        <v>694</v>
      </c>
      <c r="K352" s="193" t="s">
        <v>332</v>
      </c>
      <c r="L352" s="188"/>
      <c r="N352" s="211" t="s">
        <v>2205</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2206</v>
      </c>
      <c r="Q352" s="290" t="s">
        <v>310</v>
      </c>
      <c r="R352" s="290" t="str">
        <f t="shared" si="28"/>
        <v xml:space="preserve">Lignite </v>
      </c>
      <c r="S352" s="290" t="str">
        <f t="shared" si="27"/>
        <v>//**Lignite : **</v>
      </c>
      <c r="T352" s="277" t="str">
        <f t="shared" si="26"/>
        <v/>
      </c>
    </row>
    <row r="353" spans="1:21" x14ac:dyDescent="0.25">
      <c r="A353" s="277" t="s">
        <v>2207</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Louisiana does not have a capacity construction subsidy for offshore wind. However, the Investment Tax Credit, a similar program for solar power, covers 30% of system costs through 2019, with declining amounts thereafter.</v>
      </c>
      <c r="N353" s="211" t="s">
        <v>2205</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2206</v>
      </c>
      <c r="Q353" s="290" t="s">
        <v>310</v>
      </c>
      <c r="R353" s="290" t="str">
        <f t="shared" si="28"/>
        <v xml:space="preserve">Offshore Wind </v>
      </c>
      <c r="S353" s="290" t="str">
        <f t="shared" si="27"/>
        <v>//**Offshore Wind : **</v>
      </c>
      <c r="T353" s="277" t="str">
        <f t="shared" si="26"/>
        <v>//**Offshore Wind : **Louisiana does not have a capacity construction subsidy for offshore wind. However, the Investment Tax Credit, a similar program for solar power, covers 30% of system costs through 2019, with declining amounts thereafter.</v>
      </c>
    </row>
    <row r="354" spans="1:21" x14ac:dyDescent="0.25">
      <c r="A354" s="277" t="s">
        <v>2207</v>
      </c>
      <c r="C354" s="209" t="s">
        <v>575</v>
      </c>
      <c r="D354" s="209" t="s">
        <v>735</v>
      </c>
      <c r="E354" s="209" t="s">
        <v>736</v>
      </c>
      <c r="F354" s="193" t="s">
        <v>613</v>
      </c>
      <c r="G354" s="186"/>
      <c r="H354" s="193" t="s">
        <v>614</v>
      </c>
      <c r="I354" s="193"/>
      <c r="J354" s="185">
        <v>695</v>
      </c>
      <c r="K354" s="193" t="s">
        <v>332</v>
      </c>
      <c r="L354" s="188"/>
      <c r="N354" s="211" t="s">
        <v>2205</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2206</v>
      </c>
      <c r="Q354" s="290" t="s">
        <v>310</v>
      </c>
      <c r="R354" s="290" t="str">
        <f t="shared" si="28"/>
        <v xml:space="preserve">Crude Oil </v>
      </c>
      <c r="S354" s="290" t="str">
        <f t="shared" si="27"/>
        <v>//**Crude Oil : **</v>
      </c>
      <c r="T354" s="277" t="str">
        <f t="shared" si="26"/>
        <v/>
      </c>
    </row>
    <row r="355" spans="1:21" x14ac:dyDescent="0.25">
      <c r="A355" s="277" t="s">
        <v>2207</v>
      </c>
      <c r="C355" s="209" t="s">
        <v>575</v>
      </c>
      <c r="D355" s="209" t="s">
        <v>735</v>
      </c>
      <c r="E355" s="209" t="s">
        <v>736</v>
      </c>
      <c r="F355" s="193" t="s">
        <v>615</v>
      </c>
      <c r="G355" s="186"/>
      <c r="H355" s="193" t="s">
        <v>616</v>
      </c>
      <c r="I355" s="193"/>
      <c r="J355" s="185">
        <v>696</v>
      </c>
      <c r="K355" s="193" t="s">
        <v>332</v>
      </c>
      <c r="L355" s="188"/>
      <c r="N355" s="211" t="s">
        <v>2205</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2206</v>
      </c>
      <c r="Q355" s="290" t="s">
        <v>310</v>
      </c>
      <c r="R355" s="290" t="str">
        <f t="shared" si="28"/>
        <v xml:space="preserve">Heavy or Residual Fuel Oil </v>
      </c>
      <c r="S355" s="290" t="str">
        <f t="shared" si="27"/>
        <v>//**Heavy or Residual Fuel Oil : **</v>
      </c>
      <c r="T355" s="277" t="str">
        <f t="shared" si="26"/>
        <v/>
      </c>
    </row>
    <row r="356" spans="1:21" x14ac:dyDescent="0.25">
      <c r="A356" s="277" t="s">
        <v>2207</v>
      </c>
      <c r="C356" s="209" t="s">
        <v>575</v>
      </c>
      <c r="D356" s="209" t="s">
        <v>735</v>
      </c>
      <c r="E356" s="209" t="s">
        <v>736</v>
      </c>
      <c r="F356" s="193" t="s">
        <v>617</v>
      </c>
      <c r="G356" s="186"/>
      <c r="H356" s="193" t="s">
        <v>618</v>
      </c>
      <c r="I356" s="193"/>
      <c r="J356" s="185">
        <v>697</v>
      </c>
      <c r="K356" s="193" t="s">
        <v>332</v>
      </c>
      <c r="L356" s="188"/>
      <c r="N356" s="211" t="s">
        <v>2205</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2206</v>
      </c>
      <c r="Q356" s="290" t="s">
        <v>310</v>
      </c>
      <c r="R356" s="290" t="str">
        <f t="shared" si="28"/>
        <v xml:space="preserve">Municipal Solid Waste </v>
      </c>
      <c r="S356" s="290" t="str">
        <f t="shared" si="27"/>
        <v>//**Municipal Solid Waste : **</v>
      </c>
      <c r="T356" s="277" t="str">
        <f t="shared" si="26"/>
        <v/>
      </c>
    </row>
    <row r="357" spans="1:21" s="292" customFormat="1" ht="180" x14ac:dyDescent="0.25">
      <c r="A357" s="292" t="s">
        <v>2204</v>
      </c>
      <c r="B357" s="278"/>
      <c r="C357" s="292" t="s">
        <v>575</v>
      </c>
      <c r="D357" s="292" t="s">
        <v>747</v>
      </c>
      <c r="E357" s="292" t="str">
        <f>E358</f>
        <v>Subsidy for Elec Production by Fuel</v>
      </c>
      <c r="M357" s="278"/>
      <c r="N357" s="294" t="s">
        <v>2205</v>
      </c>
      <c r="O357" s="294" t="str">
        <f>INDEX('Standard Descriptions'!$E:$E,MATCH(Guidance!E357,'Standard Descriptions'!$C:$C,0))</f>
        <v xml:space="preserve"> This policy is a subsidy paid by the government to suppliers of electricity per unit of electricity generated from the selected plant type(s). // </v>
      </c>
      <c r="P357" s="292" t="s">
        <v>2206</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7" t="s">
        <v>2207</v>
      </c>
      <c r="C358" s="183" t="s">
        <v>575</v>
      </c>
      <c r="D358" s="183" t="s">
        <v>747</v>
      </c>
      <c r="E358" s="183" t="s">
        <v>748</v>
      </c>
      <c r="F358" s="186" t="s">
        <v>578</v>
      </c>
      <c r="G358" s="186"/>
      <c r="H358" s="193" t="s">
        <v>579</v>
      </c>
      <c r="I358" s="186"/>
      <c r="J358" s="185">
        <v>698</v>
      </c>
      <c r="K358" s="193" t="s">
        <v>332</v>
      </c>
      <c r="L358" s="188"/>
      <c r="N358" s="211" t="s">
        <v>2205</v>
      </c>
      <c r="O358" s="211" t="str">
        <f>INDEX('Standard Descriptions'!$E:$E,MATCH(Guidance!E358,'Standard Descriptions'!$C:$C,0))</f>
        <v xml:space="preserve"> This policy is a subsidy paid by the government to suppliers of electricity per unit of electricity generated from the selected plant type(s). // </v>
      </c>
      <c r="P358" s="290" t="s">
        <v>2206</v>
      </c>
      <c r="Q358" s="290" t="s">
        <v>310</v>
      </c>
      <c r="R358" s="290" t="str">
        <f t="shared" ref="R358:R370" si="29">H358&amp;" "&amp;I358</f>
        <v xml:space="preserve">Hard Coal </v>
      </c>
      <c r="S358" s="290" t="str">
        <f t="shared" si="27"/>
        <v>//**Hard Coal : **</v>
      </c>
      <c r="T358" s="277" t="str">
        <f t="shared" si="26"/>
        <v/>
      </c>
    </row>
    <row r="359" spans="1:21" x14ac:dyDescent="0.25">
      <c r="A359" s="277" t="s">
        <v>2207</v>
      </c>
      <c r="C359" s="191" t="s">
        <v>575</v>
      </c>
      <c r="D359" s="191" t="s">
        <v>747</v>
      </c>
      <c r="E359" s="191" t="s">
        <v>748</v>
      </c>
      <c r="F359" s="193" t="s">
        <v>740</v>
      </c>
      <c r="G359" s="201"/>
      <c r="H359" s="193" t="s">
        <v>741</v>
      </c>
      <c r="I359" s="201"/>
      <c r="J359" s="185">
        <v>699</v>
      </c>
      <c r="K359" s="193" t="s">
        <v>332</v>
      </c>
      <c r="L359" s="188"/>
      <c r="N359" s="211" t="s">
        <v>2205</v>
      </c>
      <c r="O359" s="211" t="str">
        <f>INDEX('Standard Descriptions'!$E:$E,MATCH(Guidance!E359,'Standard Descriptions'!$C:$C,0))</f>
        <v xml:space="preserve"> This policy is a subsidy paid by the government to suppliers of electricity per unit of electricity generated from the selected plant type(s). // </v>
      </c>
      <c r="P359" s="290" t="s">
        <v>2206</v>
      </c>
      <c r="Q359" s="290" t="s">
        <v>310</v>
      </c>
      <c r="R359" s="290" t="str">
        <f t="shared" si="29"/>
        <v xml:space="preserve">Natural Gas </v>
      </c>
      <c r="S359" s="290" t="str">
        <f t="shared" si="27"/>
        <v>//**Natural Gas : **</v>
      </c>
      <c r="T359" s="277" t="str">
        <f t="shared" si="26"/>
        <v/>
      </c>
    </row>
    <row r="360" spans="1:21" x14ac:dyDescent="0.25">
      <c r="A360" s="277" t="s">
        <v>2207</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2205</v>
      </c>
      <c r="O360" s="211" t="str">
        <f>INDEX('Standard Descriptions'!$E:$E,MATCH(Guidance!E360,'Standard Descriptions'!$C:$C,0))</f>
        <v xml:space="preserve"> This policy is a subsidy paid by the government to suppliers of electricity per unit of electricity generated from the selected plant type(s). // </v>
      </c>
      <c r="P360" s="290" t="s">
        <v>2206</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7" t="s">
        <v>2207</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2205</v>
      </c>
      <c r="O361" s="211" t="str">
        <f>INDEX('Standard Descriptions'!$E:$E,MATCH(Guidance!E361,'Standard Descriptions'!$C:$C,0))</f>
        <v xml:space="preserve"> This policy is a subsidy paid by the government to suppliers of electricity per unit of electricity generated from the selected plant type(s). // </v>
      </c>
      <c r="P361" s="290" t="s">
        <v>2206</v>
      </c>
      <c r="Q361" s="290" t="s">
        <v>310</v>
      </c>
      <c r="R361" s="290" t="str">
        <f t="shared" si="29"/>
        <v xml:space="preserve">Hydro </v>
      </c>
      <c r="S361" s="290" t="str">
        <f t="shared" si="27"/>
        <v>//**Hydro : **</v>
      </c>
      <c r="T361" s="277" t="str">
        <f t="shared" si="26"/>
        <v/>
      </c>
    </row>
    <row r="362" spans="1:21" x14ac:dyDescent="0.25">
      <c r="A362" s="277" t="s">
        <v>2207</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2205</v>
      </c>
      <c r="O362" s="211" t="str">
        <f>INDEX('Standard Descriptions'!$E:$E,MATCH(Guidance!E362,'Standard Descriptions'!$C:$C,0))</f>
        <v xml:space="preserve"> This policy is a subsidy paid by the government to suppliers of electricity per unit of electricity generated from the selected plant type(s). // </v>
      </c>
      <c r="P362" s="290" t="s">
        <v>2206</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7" t="s">
        <v>2207</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2205</v>
      </c>
      <c r="O363" s="211" t="str">
        <f>INDEX('Standard Descriptions'!$E:$E,MATCH(Guidance!E363,'Standard Descriptions'!$C:$C,0))</f>
        <v xml:space="preserve"> This policy is a subsidy paid by the government to suppliers of electricity per unit of electricity generated from the selected plant type(s). // </v>
      </c>
      <c r="P363" s="290" t="s">
        <v>2206</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7" t="s">
        <v>2207</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2205</v>
      </c>
      <c r="O364" s="211" t="str">
        <f>INDEX('Standard Descriptions'!$E:$E,MATCH(Guidance!E364,'Standard Descriptions'!$C:$C,0))</f>
        <v xml:space="preserve"> This policy is a subsidy paid by the government to suppliers of electricity per unit of electricity generated from the selected plant type(s). // </v>
      </c>
      <c r="P364" s="290" t="s">
        <v>2206</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7" t="s">
        <v>2207</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2205</v>
      </c>
      <c r="O365" s="211" t="str">
        <f>INDEX('Standard Descriptions'!$E:$E,MATCH(Guidance!E365,'Standard Descriptions'!$C:$C,0))</f>
        <v xml:space="preserve"> This policy is a subsidy paid by the government to suppliers of electricity per unit of electricity generated from the selected plant type(s). // </v>
      </c>
      <c r="P365" s="290" t="s">
        <v>2206</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7" t="s">
        <v>2207</v>
      </c>
      <c r="C366" s="191" t="s">
        <v>575</v>
      </c>
      <c r="D366" s="191" t="s">
        <v>747</v>
      </c>
      <c r="E366" s="191" t="s">
        <v>748</v>
      </c>
      <c r="F366" s="193" t="s">
        <v>608</v>
      </c>
      <c r="G366" s="201"/>
      <c r="H366" s="193" t="s">
        <v>609</v>
      </c>
      <c r="I366" s="201"/>
      <c r="J366" s="43">
        <v>701</v>
      </c>
      <c r="K366" s="193" t="s">
        <v>332</v>
      </c>
      <c r="L366" s="183"/>
      <c r="N366" s="211" t="s">
        <v>2205</v>
      </c>
      <c r="O366" s="211" t="str">
        <f>INDEX('Standard Descriptions'!$E:$E,MATCH(Guidance!E366,'Standard Descriptions'!$C:$C,0))</f>
        <v xml:space="preserve"> This policy is a subsidy paid by the government to suppliers of electricity per unit of electricity generated from the selected plant type(s). // </v>
      </c>
      <c r="P366" s="290" t="s">
        <v>2206</v>
      </c>
      <c r="Q366" s="290" t="s">
        <v>310</v>
      </c>
      <c r="R366" s="290" t="str">
        <f t="shared" si="29"/>
        <v xml:space="preserve">Lignite </v>
      </c>
      <c r="S366" s="290" t="str">
        <f t="shared" si="27"/>
        <v>//**Lignite : **</v>
      </c>
      <c r="T366" s="277" t="str">
        <f t="shared" si="26"/>
        <v/>
      </c>
    </row>
    <row r="367" spans="1:21" x14ac:dyDescent="0.25">
      <c r="A367" s="277" t="s">
        <v>2207</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2205</v>
      </c>
      <c r="O367" s="211" t="str">
        <f>INDEX('Standard Descriptions'!$E:$E,MATCH(Guidance!E367,'Standard Descriptions'!$C:$C,0))</f>
        <v xml:space="preserve"> This policy is a subsidy paid by the government to suppliers of electricity per unit of electricity generated from the selected plant type(s). // </v>
      </c>
      <c r="P367" s="290" t="s">
        <v>2206</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7" t="s">
        <v>2207</v>
      </c>
      <c r="C368" s="191" t="s">
        <v>575</v>
      </c>
      <c r="D368" s="191" t="s">
        <v>747</v>
      </c>
      <c r="E368" s="191" t="s">
        <v>748</v>
      </c>
      <c r="F368" s="193" t="s">
        <v>613</v>
      </c>
      <c r="G368" s="186"/>
      <c r="H368" s="193" t="s">
        <v>614</v>
      </c>
      <c r="I368" s="201"/>
      <c r="J368" s="43">
        <v>702</v>
      </c>
      <c r="K368" s="193" t="s">
        <v>332</v>
      </c>
      <c r="L368" s="188"/>
      <c r="N368" s="211" t="s">
        <v>2205</v>
      </c>
      <c r="O368" s="211" t="str">
        <f>INDEX('Standard Descriptions'!$E:$E,MATCH(Guidance!E368,'Standard Descriptions'!$C:$C,0))</f>
        <v xml:space="preserve"> This policy is a subsidy paid by the government to suppliers of electricity per unit of electricity generated from the selected plant type(s). // </v>
      </c>
      <c r="P368" s="290" t="s">
        <v>2206</v>
      </c>
      <c r="Q368" s="290" t="s">
        <v>310</v>
      </c>
      <c r="R368" s="290" t="str">
        <f t="shared" si="29"/>
        <v xml:space="preserve">Crude Oil </v>
      </c>
      <c r="S368" s="290" t="str">
        <f t="shared" si="27"/>
        <v>//**Crude Oil : **</v>
      </c>
      <c r="T368" s="277" t="str">
        <f t="shared" si="26"/>
        <v/>
      </c>
    </row>
    <row r="369" spans="1:24" x14ac:dyDescent="0.25">
      <c r="A369" s="277" t="s">
        <v>2207</v>
      </c>
      <c r="C369" s="191" t="s">
        <v>575</v>
      </c>
      <c r="D369" s="191" t="s">
        <v>747</v>
      </c>
      <c r="E369" s="191" t="s">
        <v>748</v>
      </c>
      <c r="F369" s="193" t="s">
        <v>615</v>
      </c>
      <c r="G369" s="186"/>
      <c r="H369" s="193" t="s">
        <v>616</v>
      </c>
      <c r="I369" s="201"/>
      <c r="J369" s="43">
        <v>703</v>
      </c>
      <c r="K369" s="193" t="s">
        <v>332</v>
      </c>
      <c r="L369" s="188"/>
      <c r="N369" s="211" t="s">
        <v>2205</v>
      </c>
      <c r="O369" s="211" t="str">
        <f>INDEX('Standard Descriptions'!$E:$E,MATCH(Guidance!E369,'Standard Descriptions'!$C:$C,0))</f>
        <v xml:space="preserve"> This policy is a subsidy paid by the government to suppliers of electricity per unit of electricity generated from the selected plant type(s). // </v>
      </c>
      <c r="P369" s="290" t="s">
        <v>2206</v>
      </c>
      <c r="Q369" s="290" t="s">
        <v>310</v>
      </c>
      <c r="R369" s="290" t="str">
        <f t="shared" si="29"/>
        <v xml:space="preserve">Heavy or Residual Fuel Oil </v>
      </c>
      <c r="S369" s="290" t="str">
        <f t="shared" si="27"/>
        <v>//**Heavy or Residual Fuel Oil : **</v>
      </c>
      <c r="T369" s="277" t="str">
        <f t="shared" si="26"/>
        <v/>
      </c>
    </row>
    <row r="370" spans="1:24" x14ac:dyDescent="0.25">
      <c r="A370" s="277" t="s">
        <v>2207</v>
      </c>
      <c r="C370" s="191" t="s">
        <v>575</v>
      </c>
      <c r="D370" s="191" t="s">
        <v>747</v>
      </c>
      <c r="E370" s="191" t="s">
        <v>748</v>
      </c>
      <c r="F370" s="193" t="s">
        <v>617</v>
      </c>
      <c r="G370" s="186"/>
      <c r="H370" s="193" t="s">
        <v>618</v>
      </c>
      <c r="I370" s="201"/>
      <c r="J370" s="43">
        <v>704</v>
      </c>
      <c r="K370" s="193" t="s">
        <v>332</v>
      </c>
      <c r="L370" s="188"/>
      <c r="N370" s="211" t="s">
        <v>2205</v>
      </c>
      <c r="O370" s="211" t="str">
        <f>INDEX('Standard Descriptions'!$E:$E,MATCH(Guidance!E370,'Standard Descriptions'!$C:$C,0))</f>
        <v xml:space="preserve"> This policy is a subsidy paid by the government to suppliers of electricity per unit of electricity generated from the selected plant type(s). // </v>
      </c>
      <c r="P370" s="290" t="s">
        <v>2206</v>
      </c>
      <c r="Q370" s="290" t="s">
        <v>310</v>
      </c>
      <c r="R370" s="290" t="str">
        <f t="shared" si="29"/>
        <v xml:space="preserve">Municipal Solid Waste </v>
      </c>
      <c r="S370" s="290" t="str">
        <f t="shared" si="27"/>
        <v>//**Municipal Solid Waste : **</v>
      </c>
      <c r="T370" s="277" t="str">
        <f t="shared" si="26"/>
        <v/>
      </c>
    </row>
    <row r="371" spans="1:24" s="284" customFormat="1" ht="52.5" customHeight="1" x14ac:dyDescent="0.25">
      <c r="A371" s="284" t="s">
        <v>2204</v>
      </c>
      <c r="B371" s="285"/>
      <c r="C371" s="284" t="s">
        <v>753</v>
      </c>
      <c r="D371" s="284" t="s">
        <v>619</v>
      </c>
      <c r="E371" s="284" t="str">
        <f>E406</f>
        <v>Industry Sector Fraction of Potential Additional CCS Achieved</v>
      </c>
      <c r="M371" s="278"/>
      <c r="N371" s="284" t="s">
        <v>2205</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2206</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25">
      <c r="A372" s="277" t="s">
        <v>2207</v>
      </c>
      <c r="B372" s="278"/>
      <c r="C372" s="183" t="s">
        <v>753</v>
      </c>
      <c r="D372" s="183" t="s">
        <v>619</v>
      </c>
      <c r="E372" s="183" t="s">
        <v>754</v>
      </c>
      <c r="F372" s="186" t="s">
        <v>2120</v>
      </c>
      <c r="G372" s="193" t="s">
        <v>756</v>
      </c>
      <c r="H372" s="183" t="s">
        <v>2152</v>
      </c>
      <c r="I372" s="186" t="s">
        <v>758</v>
      </c>
      <c r="J372" s="261">
        <v>908</v>
      </c>
      <c r="K372" s="193" t="s">
        <v>332</v>
      </c>
      <c r="L372" s="186"/>
      <c r="M372" s="278"/>
      <c r="N372" s="211" t="s">
        <v>2205</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2206</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25">
      <c r="A373" s="277" t="s">
        <v>2207</v>
      </c>
      <c r="B373" s="278"/>
      <c r="C373" s="191" t="s">
        <v>753</v>
      </c>
      <c r="D373" s="191" t="s">
        <v>619</v>
      </c>
      <c r="E373" s="191" t="s">
        <v>754</v>
      </c>
      <c r="F373" s="186" t="s">
        <v>2120</v>
      </c>
      <c r="G373" s="193" t="s">
        <v>762</v>
      </c>
      <c r="H373" s="183" t="s">
        <v>2152</v>
      </c>
      <c r="I373" s="186" t="s">
        <v>763</v>
      </c>
      <c r="J373" s="261">
        <v>909</v>
      </c>
      <c r="K373" s="193" t="s">
        <v>332</v>
      </c>
      <c r="L373" s="201"/>
      <c r="M373" s="278"/>
      <c r="N373" s="211" t="s">
        <v>2205</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2206</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25">
      <c r="A374" s="277" t="s">
        <v>2207</v>
      </c>
      <c r="B374" s="278"/>
      <c r="C374" s="191" t="s">
        <v>753</v>
      </c>
      <c r="D374" s="191" t="s">
        <v>619</v>
      </c>
      <c r="E374" s="191" t="s">
        <v>754</v>
      </c>
      <c r="F374" s="193" t="s">
        <v>2118</v>
      </c>
      <c r="G374" s="193" t="s">
        <v>756</v>
      </c>
      <c r="H374" s="183" t="s">
        <v>1831</v>
      </c>
      <c r="I374" s="186" t="s">
        <v>758</v>
      </c>
      <c r="J374" s="261">
        <v>910</v>
      </c>
      <c r="K374" s="193" t="s">
        <v>332</v>
      </c>
      <c r="L374" s="201"/>
      <c r="M374" s="278"/>
      <c r="N374" s="211" t="s">
        <v>2205</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2206</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25">
      <c r="A375" s="277" t="s">
        <v>2207</v>
      </c>
      <c r="B375" s="278"/>
      <c r="C375" s="191" t="s">
        <v>753</v>
      </c>
      <c r="D375" s="191" t="s">
        <v>619</v>
      </c>
      <c r="E375" s="191" t="s">
        <v>754</v>
      </c>
      <c r="F375" s="193" t="s">
        <v>2118</v>
      </c>
      <c r="G375" s="193" t="s">
        <v>762</v>
      </c>
      <c r="H375" s="183" t="s">
        <v>1831</v>
      </c>
      <c r="I375" s="186" t="s">
        <v>763</v>
      </c>
      <c r="J375" s="261">
        <v>911</v>
      </c>
      <c r="K375" s="193" t="s">
        <v>332</v>
      </c>
      <c r="L375" s="201"/>
      <c r="M375" s="278"/>
      <c r="N375" s="211" t="s">
        <v>2205</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2206</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25">
      <c r="A376" s="277" t="s">
        <v>2207</v>
      </c>
      <c r="B376" s="278"/>
      <c r="C376" s="191" t="s">
        <v>753</v>
      </c>
      <c r="D376" s="191" t="s">
        <v>619</v>
      </c>
      <c r="E376" s="191" t="s">
        <v>754</v>
      </c>
      <c r="F376" s="193" t="s">
        <v>2116</v>
      </c>
      <c r="G376" s="193" t="s">
        <v>756</v>
      </c>
      <c r="H376" s="183" t="s">
        <v>2122</v>
      </c>
      <c r="I376" s="186" t="s">
        <v>758</v>
      </c>
      <c r="J376" s="261">
        <v>912</v>
      </c>
      <c r="K376" s="193" t="s">
        <v>332</v>
      </c>
      <c r="L376" s="201"/>
      <c r="M376" s="278"/>
      <c r="N376" s="211" t="s">
        <v>2205</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2206</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25">
      <c r="A377" s="277" t="s">
        <v>2207</v>
      </c>
      <c r="B377" s="278"/>
      <c r="C377" s="191" t="s">
        <v>753</v>
      </c>
      <c r="D377" s="191" t="s">
        <v>619</v>
      </c>
      <c r="E377" s="191" t="s">
        <v>754</v>
      </c>
      <c r="F377" s="193" t="s">
        <v>2116</v>
      </c>
      <c r="G377" s="193" t="s">
        <v>762</v>
      </c>
      <c r="H377" s="183" t="s">
        <v>2122</v>
      </c>
      <c r="I377" s="186" t="s">
        <v>763</v>
      </c>
      <c r="J377" s="261">
        <v>913</v>
      </c>
      <c r="K377" s="193" t="s">
        <v>332</v>
      </c>
      <c r="L377" s="201"/>
      <c r="M377" s="278"/>
      <c r="N377" s="211" t="s">
        <v>2205</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2206</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25">
      <c r="A378" s="277" t="s">
        <v>2207</v>
      </c>
      <c r="B378" s="278"/>
      <c r="C378" s="191" t="s">
        <v>753</v>
      </c>
      <c r="D378" s="191" t="s">
        <v>619</v>
      </c>
      <c r="E378" s="191" t="s">
        <v>754</v>
      </c>
      <c r="F378" s="193" t="s">
        <v>2114</v>
      </c>
      <c r="G378" s="193" t="s">
        <v>756</v>
      </c>
      <c r="H378" s="183" t="s">
        <v>2151</v>
      </c>
      <c r="I378" s="186" t="s">
        <v>758</v>
      </c>
      <c r="J378" s="261">
        <v>914</v>
      </c>
      <c r="K378" s="193" t="s">
        <v>332</v>
      </c>
      <c r="L378" s="201"/>
      <c r="M378" s="278"/>
      <c r="N378" s="211" t="s">
        <v>2205</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2206</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25">
      <c r="A379" s="277" t="s">
        <v>2207</v>
      </c>
      <c r="B379" s="278"/>
      <c r="C379" s="191" t="s">
        <v>753</v>
      </c>
      <c r="D379" s="191" t="s">
        <v>619</v>
      </c>
      <c r="E379" s="191" t="s">
        <v>754</v>
      </c>
      <c r="F379" s="193" t="s">
        <v>2114</v>
      </c>
      <c r="G379" s="193" t="s">
        <v>762</v>
      </c>
      <c r="H379" s="183" t="s">
        <v>2151</v>
      </c>
      <c r="I379" s="186" t="s">
        <v>763</v>
      </c>
      <c r="J379" s="261">
        <v>915</v>
      </c>
      <c r="K379" s="193" t="s">
        <v>332</v>
      </c>
      <c r="L379" s="201"/>
      <c r="M379" s="278"/>
      <c r="N379" s="211" t="s">
        <v>2205</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2206</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25">
      <c r="A380" s="277" t="s">
        <v>2207</v>
      </c>
      <c r="B380" s="278"/>
      <c r="C380" s="191" t="s">
        <v>753</v>
      </c>
      <c r="D380" s="191" t="s">
        <v>619</v>
      </c>
      <c r="E380" s="191" t="s">
        <v>754</v>
      </c>
      <c r="F380" s="193" t="s">
        <v>2112</v>
      </c>
      <c r="G380" s="193" t="s">
        <v>756</v>
      </c>
      <c r="H380" s="183" t="s">
        <v>2150</v>
      </c>
      <c r="I380" s="186" t="s">
        <v>758</v>
      </c>
      <c r="J380" s="261">
        <v>916</v>
      </c>
      <c r="K380" s="186" t="s">
        <v>310</v>
      </c>
      <c r="L380" s="191"/>
      <c r="M380" s="278"/>
      <c r="N380" s="211" t="s">
        <v>2205</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2206</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25">
      <c r="A381" s="277" t="s">
        <v>2207</v>
      </c>
      <c r="B381" s="278"/>
      <c r="C381" s="191" t="s">
        <v>753</v>
      </c>
      <c r="D381" s="191" t="s">
        <v>619</v>
      </c>
      <c r="E381" s="191" t="s">
        <v>754</v>
      </c>
      <c r="F381" s="193" t="s">
        <v>2112</v>
      </c>
      <c r="G381" s="193" t="s">
        <v>762</v>
      </c>
      <c r="H381" s="183" t="s">
        <v>2150</v>
      </c>
      <c r="I381" s="186" t="s">
        <v>763</v>
      </c>
      <c r="J381" s="261">
        <v>917</v>
      </c>
      <c r="K381" s="193" t="s">
        <v>332</v>
      </c>
      <c r="L381" s="191"/>
      <c r="M381" s="278"/>
      <c r="N381" s="211" t="s">
        <v>2205</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2206</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25">
      <c r="A382" s="277" t="s">
        <v>2207</v>
      </c>
      <c r="B382" s="278"/>
      <c r="C382" s="191" t="s">
        <v>753</v>
      </c>
      <c r="D382" s="191" t="s">
        <v>619</v>
      </c>
      <c r="E382" s="191" t="s">
        <v>754</v>
      </c>
      <c r="F382" s="193" t="s">
        <v>2110</v>
      </c>
      <c r="G382" s="193" t="s">
        <v>756</v>
      </c>
      <c r="H382" s="183" t="s">
        <v>2149</v>
      </c>
      <c r="I382" s="186" t="s">
        <v>758</v>
      </c>
      <c r="J382" s="261">
        <v>918</v>
      </c>
      <c r="K382" s="186" t="s">
        <v>310</v>
      </c>
      <c r="L382" s="191"/>
      <c r="M382" s="278"/>
      <c r="N382" s="211" t="s">
        <v>2205</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2206</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25">
      <c r="A383" s="277" t="s">
        <v>2207</v>
      </c>
      <c r="B383" s="278"/>
      <c r="C383" s="191" t="s">
        <v>753</v>
      </c>
      <c r="D383" s="191" t="s">
        <v>619</v>
      </c>
      <c r="E383" s="191" t="s">
        <v>754</v>
      </c>
      <c r="F383" s="193" t="s">
        <v>2110</v>
      </c>
      <c r="G383" s="193" t="s">
        <v>762</v>
      </c>
      <c r="H383" s="183" t="s">
        <v>2149</v>
      </c>
      <c r="I383" s="186" t="s">
        <v>763</v>
      </c>
      <c r="J383" s="261">
        <v>919</v>
      </c>
      <c r="K383" s="193" t="s">
        <v>332</v>
      </c>
      <c r="L383" s="191"/>
      <c r="M383" s="278"/>
      <c r="N383" s="211" t="s">
        <v>2205</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2206</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25">
      <c r="A384" s="277" t="s">
        <v>2207</v>
      </c>
      <c r="B384" s="278"/>
      <c r="C384" s="191" t="s">
        <v>753</v>
      </c>
      <c r="D384" s="191" t="s">
        <v>619</v>
      </c>
      <c r="E384" s="191" t="s">
        <v>754</v>
      </c>
      <c r="F384" s="193" t="s">
        <v>2108</v>
      </c>
      <c r="G384" s="193" t="s">
        <v>756</v>
      </c>
      <c r="H384" s="183" t="s">
        <v>2148</v>
      </c>
      <c r="I384" s="186" t="s">
        <v>758</v>
      </c>
      <c r="J384" s="261">
        <v>920</v>
      </c>
      <c r="K384" s="186" t="s">
        <v>310</v>
      </c>
      <c r="L384" s="191"/>
      <c r="M384" s="278"/>
      <c r="N384" s="211" t="s">
        <v>2205</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2206</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25">
      <c r="A385" s="277" t="s">
        <v>2207</v>
      </c>
      <c r="B385" s="278"/>
      <c r="C385" s="191" t="s">
        <v>753</v>
      </c>
      <c r="D385" s="191" t="s">
        <v>619</v>
      </c>
      <c r="E385" s="191" t="s">
        <v>754</v>
      </c>
      <c r="F385" s="193" t="s">
        <v>2108</v>
      </c>
      <c r="G385" s="193" t="s">
        <v>762</v>
      </c>
      <c r="H385" s="183" t="s">
        <v>2148</v>
      </c>
      <c r="I385" s="186" t="s">
        <v>763</v>
      </c>
      <c r="J385" s="261">
        <v>921</v>
      </c>
      <c r="K385" s="193" t="s">
        <v>332</v>
      </c>
      <c r="L385" s="191"/>
      <c r="M385" s="278"/>
      <c r="N385" s="211" t="s">
        <v>2205</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2206</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25">
      <c r="A386" s="277" t="s">
        <v>2207</v>
      </c>
      <c r="B386" s="278"/>
      <c r="C386" s="191" t="s">
        <v>753</v>
      </c>
      <c r="D386" s="191" t="s">
        <v>619</v>
      </c>
      <c r="E386" s="191" t="s">
        <v>754</v>
      </c>
      <c r="F386" s="193" t="s">
        <v>2106</v>
      </c>
      <c r="G386" s="193" t="s">
        <v>756</v>
      </c>
      <c r="H386" s="183" t="s">
        <v>2147</v>
      </c>
      <c r="I386" s="186" t="s">
        <v>758</v>
      </c>
      <c r="J386" s="261">
        <v>922</v>
      </c>
      <c r="K386" s="186" t="s">
        <v>310</v>
      </c>
      <c r="L386" s="191"/>
      <c r="M386" s="278"/>
      <c r="N386" s="211" t="s">
        <v>2205</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2206</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25">
      <c r="A387" s="277" t="s">
        <v>2207</v>
      </c>
      <c r="B387" s="278"/>
      <c r="C387" s="191" t="s">
        <v>753</v>
      </c>
      <c r="D387" s="191" t="s">
        <v>619</v>
      </c>
      <c r="E387" s="191" t="s">
        <v>754</v>
      </c>
      <c r="F387" s="193" t="s">
        <v>2106</v>
      </c>
      <c r="G387" s="193" t="s">
        <v>762</v>
      </c>
      <c r="H387" s="183" t="s">
        <v>2147</v>
      </c>
      <c r="I387" s="186" t="s">
        <v>763</v>
      </c>
      <c r="J387" s="261">
        <v>923</v>
      </c>
      <c r="K387" s="193" t="s">
        <v>332</v>
      </c>
      <c r="L387" s="201"/>
      <c r="M387" s="278"/>
      <c r="N387" s="211" t="s">
        <v>2205</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2206</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25">
      <c r="A388" s="277" t="s">
        <v>2207</v>
      </c>
      <c r="B388" s="278"/>
      <c r="C388" s="191" t="s">
        <v>753</v>
      </c>
      <c r="D388" s="191" t="s">
        <v>619</v>
      </c>
      <c r="E388" s="191" t="s">
        <v>754</v>
      </c>
      <c r="F388" s="193" t="s">
        <v>2104</v>
      </c>
      <c r="G388" s="193" t="s">
        <v>756</v>
      </c>
      <c r="H388" s="183" t="s">
        <v>2146</v>
      </c>
      <c r="I388" s="186" t="s">
        <v>758</v>
      </c>
      <c r="J388" s="261">
        <v>924</v>
      </c>
      <c r="K388" s="186" t="s">
        <v>310</v>
      </c>
      <c r="L388" s="201"/>
      <c r="M388" s="278"/>
      <c r="N388" s="211" t="s">
        <v>2205</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2206</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25">
      <c r="A389" s="277" t="s">
        <v>2207</v>
      </c>
      <c r="B389" s="278"/>
      <c r="C389" s="191" t="s">
        <v>753</v>
      </c>
      <c r="D389" s="191" t="s">
        <v>619</v>
      </c>
      <c r="E389" s="191" t="s">
        <v>754</v>
      </c>
      <c r="F389" s="193" t="s">
        <v>2104</v>
      </c>
      <c r="G389" s="193" t="s">
        <v>762</v>
      </c>
      <c r="H389" s="183" t="s">
        <v>2146</v>
      </c>
      <c r="I389" s="186" t="s">
        <v>763</v>
      </c>
      <c r="J389" s="261">
        <v>925</v>
      </c>
      <c r="K389" s="193" t="s">
        <v>332</v>
      </c>
      <c r="L389" s="201"/>
      <c r="M389" s="278"/>
      <c r="N389" s="211" t="s">
        <v>2205</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2206</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25">
      <c r="A390" s="277" t="s">
        <v>2207</v>
      </c>
      <c r="B390" s="278"/>
      <c r="C390" s="191" t="s">
        <v>753</v>
      </c>
      <c r="D390" s="191" t="s">
        <v>619</v>
      </c>
      <c r="E390" s="191" t="s">
        <v>754</v>
      </c>
      <c r="F390" s="193" t="s">
        <v>2102</v>
      </c>
      <c r="G390" s="193" t="s">
        <v>756</v>
      </c>
      <c r="H390" s="183" t="s">
        <v>1832</v>
      </c>
      <c r="I390" s="186" t="s">
        <v>758</v>
      </c>
      <c r="J390" s="261">
        <v>926</v>
      </c>
      <c r="K390" s="186" t="s">
        <v>310</v>
      </c>
      <c r="L390" s="201"/>
      <c r="M390" s="278"/>
      <c r="N390" s="211" t="s">
        <v>2205</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2206</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25">
      <c r="A391" s="277" t="s">
        <v>2207</v>
      </c>
      <c r="B391" s="278"/>
      <c r="C391" s="191" t="s">
        <v>753</v>
      </c>
      <c r="D391" s="191" t="s">
        <v>619</v>
      </c>
      <c r="E391" s="191" t="s">
        <v>754</v>
      </c>
      <c r="F391" s="193" t="s">
        <v>2102</v>
      </c>
      <c r="G391" s="193" t="s">
        <v>762</v>
      </c>
      <c r="H391" s="183" t="s">
        <v>1832</v>
      </c>
      <c r="I391" s="186" t="s">
        <v>763</v>
      </c>
      <c r="J391" s="261">
        <v>927</v>
      </c>
      <c r="K391" s="186" t="s">
        <v>310</v>
      </c>
      <c r="L391" s="201"/>
      <c r="M391" s="278"/>
      <c r="N391" s="211" t="s">
        <v>2205</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2206</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25">
      <c r="A392" s="277" t="s">
        <v>2207</v>
      </c>
      <c r="B392" s="278"/>
      <c r="C392" s="191" t="s">
        <v>753</v>
      </c>
      <c r="D392" s="191" t="s">
        <v>619</v>
      </c>
      <c r="E392" s="191" t="s">
        <v>754</v>
      </c>
      <c r="F392" s="193" t="s">
        <v>2101</v>
      </c>
      <c r="G392" s="193" t="s">
        <v>756</v>
      </c>
      <c r="H392" s="183" t="s">
        <v>2145</v>
      </c>
      <c r="I392" s="186" t="s">
        <v>758</v>
      </c>
      <c r="J392" s="261">
        <v>928</v>
      </c>
      <c r="K392" s="186" t="s">
        <v>310</v>
      </c>
      <c r="L392" s="201"/>
      <c r="M392" s="278"/>
      <c r="N392" s="211" t="s">
        <v>2205</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2206</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25">
      <c r="A393" s="277" t="s">
        <v>2207</v>
      </c>
      <c r="B393" s="278"/>
      <c r="C393" s="191" t="s">
        <v>753</v>
      </c>
      <c r="D393" s="191" t="s">
        <v>619</v>
      </c>
      <c r="E393" s="191" t="s">
        <v>754</v>
      </c>
      <c r="F393" s="193" t="s">
        <v>2101</v>
      </c>
      <c r="G393" s="193" t="s">
        <v>762</v>
      </c>
      <c r="H393" s="183" t="s">
        <v>2145</v>
      </c>
      <c r="I393" s="186" t="s">
        <v>763</v>
      </c>
      <c r="J393" s="261">
        <v>929</v>
      </c>
      <c r="K393" s="193" t="s">
        <v>332</v>
      </c>
      <c r="L393" s="201"/>
      <c r="M393" s="278"/>
      <c r="N393" s="211" t="s">
        <v>2205</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2206</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25">
      <c r="A394" s="277" t="s">
        <v>2207</v>
      </c>
      <c r="B394" s="278"/>
      <c r="C394" s="191" t="s">
        <v>753</v>
      </c>
      <c r="D394" s="191" t="s">
        <v>619</v>
      </c>
      <c r="E394" s="191" t="s">
        <v>754</v>
      </c>
      <c r="F394" s="193" t="s">
        <v>2099</v>
      </c>
      <c r="G394" s="193" t="s">
        <v>756</v>
      </c>
      <c r="H394" s="183" t="s">
        <v>2144</v>
      </c>
      <c r="I394" s="186" t="s">
        <v>758</v>
      </c>
      <c r="J394" s="261">
        <v>930</v>
      </c>
      <c r="K394" s="186" t="s">
        <v>310</v>
      </c>
      <c r="L394" s="201"/>
      <c r="M394" s="278"/>
      <c r="N394" s="211" t="s">
        <v>2205</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2206</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25">
      <c r="A395" s="277" t="s">
        <v>2207</v>
      </c>
      <c r="B395" s="278"/>
      <c r="C395" s="191" t="s">
        <v>753</v>
      </c>
      <c r="D395" s="191" t="s">
        <v>619</v>
      </c>
      <c r="E395" s="191" t="s">
        <v>754</v>
      </c>
      <c r="F395" s="193" t="s">
        <v>2099</v>
      </c>
      <c r="G395" s="193" t="s">
        <v>762</v>
      </c>
      <c r="H395" s="183" t="s">
        <v>2144</v>
      </c>
      <c r="I395" s="186" t="s">
        <v>763</v>
      </c>
      <c r="J395" s="261">
        <v>931</v>
      </c>
      <c r="K395" s="193" t="s">
        <v>332</v>
      </c>
      <c r="L395" s="201"/>
      <c r="M395" s="278"/>
      <c r="N395" s="211" t="s">
        <v>2205</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2206</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25">
      <c r="A396" s="277" t="s">
        <v>2207</v>
      </c>
      <c r="B396" s="278"/>
      <c r="C396" s="191" t="s">
        <v>753</v>
      </c>
      <c r="D396" s="191" t="s">
        <v>619</v>
      </c>
      <c r="E396" s="191" t="s">
        <v>754</v>
      </c>
      <c r="F396" s="193" t="s">
        <v>2097</v>
      </c>
      <c r="G396" s="193" t="s">
        <v>756</v>
      </c>
      <c r="H396" s="183" t="s">
        <v>2143</v>
      </c>
      <c r="I396" s="186" t="s">
        <v>758</v>
      </c>
      <c r="J396" s="261">
        <v>932</v>
      </c>
      <c r="K396" s="186" t="s">
        <v>310</v>
      </c>
      <c r="L396" s="201"/>
      <c r="M396" s="278"/>
      <c r="N396" s="211" t="s">
        <v>2205</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2206</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25">
      <c r="A397" s="277" t="s">
        <v>2207</v>
      </c>
      <c r="B397" s="278"/>
      <c r="C397" s="191" t="s">
        <v>753</v>
      </c>
      <c r="D397" s="191" t="s">
        <v>619</v>
      </c>
      <c r="E397" s="191" t="s">
        <v>754</v>
      </c>
      <c r="F397" s="193" t="s">
        <v>2097</v>
      </c>
      <c r="G397" s="193" t="s">
        <v>762</v>
      </c>
      <c r="H397" s="183" t="s">
        <v>2143</v>
      </c>
      <c r="I397" s="186" t="s">
        <v>763</v>
      </c>
      <c r="J397" s="261">
        <v>933</v>
      </c>
      <c r="K397" s="186" t="s">
        <v>310</v>
      </c>
      <c r="L397" s="201"/>
      <c r="M397" s="278"/>
      <c r="N397" s="211" t="s">
        <v>2205</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2206</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25">
      <c r="A398" s="277" t="s">
        <v>2207</v>
      </c>
      <c r="B398" s="278"/>
      <c r="C398" s="191" t="s">
        <v>753</v>
      </c>
      <c r="D398" s="191" t="s">
        <v>619</v>
      </c>
      <c r="E398" s="191" t="s">
        <v>754</v>
      </c>
      <c r="F398" s="193" t="s">
        <v>2095</v>
      </c>
      <c r="G398" s="193" t="s">
        <v>756</v>
      </c>
      <c r="H398" s="183" t="s">
        <v>1833</v>
      </c>
      <c r="I398" s="186" t="s">
        <v>758</v>
      </c>
      <c r="J398" s="261">
        <v>934</v>
      </c>
      <c r="K398" s="186" t="s">
        <v>310</v>
      </c>
      <c r="L398" s="201"/>
      <c r="M398" s="278"/>
      <c r="N398" s="211" t="s">
        <v>2205</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2206</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25">
      <c r="A399" s="277" t="s">
        <v>2207</v>
      </c>
      <c r="B399" s="278"/>
      <c r="C399" s="191" t="s">
        <v>753</v>
      </c>
      <c r="D399" s="191" t="s">
        <v>619</v>
      </c>
      <c r="E399" s="191" t="s">
        <v>754</v>
      </c>
      <c r="F399" s="193" t="s">
        <v>2095</v>
      </c>
      <c r="G399" s="193" t="s">
        <v>762</v>
      </c>
      <c r="H399" s="183" t="s">
        <v>1833</v>
      </c>
      <c r="I399" s="186" t="s">
        <v>763</v>
      </c>
      <c r="J399" s="261">
        <v>935</v>
      </c>
      <c r="K399" s="186" t="s">
        <v>310</v>
      </c>
      <c r="L399" s="201"/>
      <c r="M399" s="278"/>
      <c r="N399" s="211" t="s">
        <v>2205</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2206</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25">
      <c r="A400" s="277" t="s">
        <v>2207</v>
      </c>
      <c r="B400" s="278"/>
      <c r="C400" s="191" t="s">
        <v>753</v>
      </c>
      <c r="D400" s="191" t="s">
        <v>619</v>
      </c>
      <c r="E400" s="191" t="s">
        <v>754</v>
      </c>
      <c r="F400" s="193" t="s">
        <v>2094</v>
      </c>
      <c r="G400" s="193" t="s">
        <v>756</v>
      </c>
      <c r="H400" s="183" t="s">
        <v>2142</v>
      </c>
      <c r="I400" s="186" t="s">
        <v>758</v>
      </c>
      <c r="J400" s="261">
        <v>936</v>
      </c>
      <c r="K400" s="186" t="s">
        <v>310</v>
      </c>
      <c r="L400" s="201"/>
      <c r="M400" s="278"/>
      <c r="N400" s="211" t="s">
        <v>2205</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2206</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25">
      <c r="A401" s="277" t="s">
        <v>2207</v>
      </c>
      <c r="B401" s="278"/>
      <c r="C401" s="191" t="s">
        <v>753</v>
      </c>
      <c r="D401" s="191" t="s">
        <v>619</v>
      </c>
      <c r="E401" s="191" t="s">
        <v>754</v>
      </c>
      <c r="F401" s="193" t="s">
        <v>2094</v>
      </c>
      <c r="G401" s="193" t="s">
        <v>762</v>
      </c>
      <c r="H401" s="183" t="s">
        <v>2142</v>
      </c>
      <c r="I401" s="186" t="s">
        <v>763</v>
      </c>
      <c r="J401" s="261">
        <v>937</v>
      </c>
      <c r="K401" s="193" t="s">
        <v>332</v>
      </c>
      <c r="L401" s="201"/>
      <c r="M401" s="278"/>
      <c r="N401" s="211" t="s">
        <v>2205</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2206</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25">
      <c r="A402" s="277" t="s">
        <v>2207</v>
      </c>
      <c r="B402" s="278"/>
      <c r="C402" s="191" t="s">
        <v>753</v>
      </c>
      <c r="D402" s="191" t="s">
        <v>619</v>
      </c>
      <c r="E402" s="191" t="s">
        <v>754</v>
      </c>
      <c r="F402" s="193" t="s">
        <v>2092</v>
      </c>
      <c r="G402" s="193" t="s">
        <v>756</v>
      </c>
      <c r="H402" s="183" t="s">
        <v>2141</v>
      </c>
      <c r="I402" s="186" t="s">
        <v>758</v>
      </c>
      <c r="J402" s="261">
        <v>938</v>
      </c>
      <c r="K402" s="186" t="s">
        <v>310</v>
      </c>
      <c r="L402" s="201"/>
      <c r="M402" s="278"/>
      <c r="N402" s="211" t="s">
        <v>2205</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2206</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25">
      <c r="A403" s="277" t="s">
        <v>2207</v>
      </c>
      <c r="B403" s="278"/>
      <c r="C403" s="191" t="s">
        <v>753</v>
      </c>
      <c r="D403" s="191" t="s">
        <v>619</v>
      </c>
      <c r="E403" s="191" t="s">
        <v>754</v>
      </c>
      <c r="F403" s="193" t="s">
        <v>2092</v>
      </c>
      <c r="G403" s="193" t="s">
        <v>762</v>
      </c>
      <c r="H403" s="183" t="s">
        <v>2141</v>
      </c>
      <c r="I403" s="186" t="s">
        <v>763</v>
      </c>
      <c r="J403" s="261">
        <v>939</v>
      </c>
      <c r="K403" s="193" t="s">
        <v>332</v>
      </c>
      <c r="L403" s="201"/>
      <c r="M403" s="278"/>
      <c r="N403" s="211" t="s">
        <v>2205</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2206</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25">
      <c r="A404" s="277" t="s">
        <v>2207</v>
      </c>
      <c r="B404" s="278"/>
      <c r="C404" s="191" t="s">
        <v>753</v>
      </c>
      <c r="D404" s="191" t="s">
        <v>619</v>
      </c>
      <c r="E404" s="191" t="s">
        <v>754</v>
      </c>
      <c r="F404" s="193" t="s">
        <v>2090</v>
      </c>
      <c r="G404" s="193" t="s">
        <v>756</v>
      </c>
      <c r="H404" s="183" t="s">
        <v>2140</v>
      </c>
      <c r="I404" s="186" t="s">
        <v>758</v>
      </c>
      <c r="J404" s="261">
        <v>940</v>
      </c>
      <c r="K404" s="186" t="s">
        <v>310</v>
      </c>
      <c r="L404" s="201"/>
      <c r="M404" s="278"/>
      <c r="N404" s="211" t="s">
        <v>2205</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2206</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25">
      <c r="A405" s="277" t="s">
        <v>2207</v>
      </c>
      <c r="B405" s="278"/>
      <c r="C405" s="191" t="s">
        <v>753</v>
      </c>
      <c r="D405" s="191" t="s">
        <v>619</v>
      </c>
      <c r="E405" s="191" t="s">
        <v>754</v>
      </c>
      <c r="F405" s="193" t="s">
        <v>2090</v>
      </c>
      <c r="G405" s="193" t="s">
        <v>762</v>
      </c>
      <c r="H405" s="183" t="s">
        <v>2140</v>
      </c>
      <c r="I405" s="186" t="s">
        <v>763</v>
      </c>
      <c r="J405" s="261">
        <v>941</v>
      </c>
      <c r="K405" s="193" t="s">
        <v>332</v>
      </c>
      <c r="L405" s="201"/>
      <c r="M405" s="278"/>
      <c r="N405" s="211" t="s">
        <v>2205</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2206</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25">
      <c r="A406" s="277" t="s">
        <v>2207</v>
      </c>
      <c r="C406" s="191" t="s">
        <v>753</v>
      </c>
      <c r="D406" s="191" t="s">
        <v>619</v>
      </c>
      <c r="E406" s="191" t="s">
        <v>754</v>
      </c>
      <c r="F406" s="193" t="s">
        <v>2088</v>
      </c>
      <c r="G406" s="193" t="s">
        <v>756</v>
      </c>
      <c r="H406" s="183" t="s">
        <v>2139</v>
      </c>
      <c r="I406" s="186" t="s">
        <v>758</v>
      </c>
      <c r="J406" s="261">
        <v>942</v>
      </c>
      <c r="K406" s="186" t="s">
        <v>310</v>
      </c>
      <c r="L406" s="201"/>
      <c r="N406" s="211" t="s">
        <v>2205</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2206</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25">
      <c r="A407" s="277" t="s">
        <v>2207</v>
      </c>
      <c r="C407" s="191" t="s">
        <v>753</v>
      </c>
      <c r="D407" s="191" t="s">
        <v>619</v>
      </c>
      <c r="E407" s="191" t="s">
        <v>754</v>
      </c>
      <c r="F407" s="193" t="s">
        <v>2088</v>
      </c>
      <c r="G407" s="193" t="s">
        <v>762</v>
      </c>
      <c r="H407" s="183" t="s">
        <v>2139</v>
      </c>
      <c r="I407" s="186" t="s">
        <v>763</v>
      </c>
      <c r="J407" s="261">
        <v>943</v>
      </c>
      <c r="K407" s="193" t="s">
        <v>332</v>
      </c>
      <c r="L407" s="201"/>
      <c r="N407" s="211" t="s">
        <v>2205</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2206</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25">
      <c r="A408" s="277" t="s">
        <v>2207</v>
      </c>
      <c r="C408" s="191" t="s">
        <v>753</v>
      </c>
      <c r="D408" s="191" t="s">
        <v>619</v>
      </c>
      <c r="E408" s="191" t="s">
        <v>754</v>
      </c>
      <c r="F408" s="193" t="s">
        <v>2086</v>
      </c>
      <c r="G408" s="193" t="s">
        <v>756</v>
      </c>
      <c r="H408" s="183" t="s">
        <v>2138</v>
      </c>
      <c r="I408" s="186" t="s">
        <v>758</v>
      </c>
      <c r="J408" s="261">
        <v>944</v>
      </c>
      <c r="K408" s="186" t="s">
        <v>310</v>
      </c>
      <c r="L408" s="201"/>
      <c r="N408" s="211" t="s">
        <v>2205</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2206</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25">
      <c r="A409" s="277" t="s">
        <v>2207</v>
      </c>
      <c r="C409" s="191" t="s">
        <v>753</v>
      </c>
      <c r="D409" s="191" t="s">
        <v>619</v>
      </c>
      <c r="E409" s="191" t="s">
        <v>754</v>
      </c>
      <c r="F409" s="193" t="s">
        <v>2086</v>
      </c>
      <c r="G409" s="193" t="s">
        <v>762</v>
      </c>
      <c r="H409" s="183" t="s">
        <v>2138</v>
      </c>
      <c r="I409" s="186" t="s">
        <v>763</v>
      </c>
      <c r="J409" s="261">
        <v>945</v>
      </c>
      <c r="K409" s="193" t="s">
        <v>332</v>
      </c>
      <c r="L409" s="201"/>
      <c r="N409" s="211" t="s">
        <v>2205</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2206</v>
      </c>
      <c r="Q409" s="290" t="s">
        <v>310</v>
      </c>
      <c r="R409" s="290" t="str">
        <f t="shared" si="36"/>
        <v>Other Machinery Process Emissions</v>
      </c>
      <c r="S409" s="290" t="str">
        <f t="shared" si="27"/>
        <v>//**Other Machinery Process Emissions: **</v>
      </c>
      <c r="T409" s="277" t="str">
        <f t="shared" si="26"/>
        <v/>
      </c>
    </row>
    <row r="410" spans="1:24" x14ac:dyDescent="0.25">
      <c r="A410" s="277" t="s">
        <v>2207</v>
      </c>
      <c r="C410" s="191" t="s">
        <v>753</v>
      </c>
      <c r="D410" s="191" t="s">
        <v>619</v>
      </c>
      <c r="E410" s="191" t="s">
        <v>754</v>
      </c>
      <c r="F410" s="193" t="s">
        <v>2084</v>
      </c>
      <c r="G410" s="193" t="s">
        <v>756</v>
      </c>
      <c r="H410" s="183" t="s">
        <v>2137</v>
      </c>
      <c r="I410" s="186" t="s">
        <v>758</v>
      </c>
      <c r="J410" s="261">
        <v>946</v>
      </c>
      <c r="K410" s="186" t="s">
        <v>310</v>
      </c>
      <c r="L410" s="201"/>
      <c r="N410" s="211" t="s">
        <v>2205</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2206</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25">
      <c r="A411" s="277" t="s">
        <v>2207</v>
      </c>
      <c r="C411" s="191" t="s">
        <v>753</v>
      </c>
      <c r="D411" s="191" t="s">
        <v>619</v>
      </c>
      <c r="E411" s="191" t="s">
        <v>754</v>
      </c>
      <c r="F411" s="193" t="s">
        <v>2084</v>
      </c>
      <c r="G411" s="193" t="s">
        <v>762</v>
      </c>
      <c r="H411" s="183" t="s">
        <v>2137</v>
      </c>
      <c r="I411" s="186" t="s">
        <v>763</v>
      </c>
      <c r="J411" s="261">
        <v>947</v>
      </c>
      <c r="K411" s="193" t="s">
        <v>332</v>
      </c>
      <c r="L411" s="201"/>
      <c r="N411" s="211" t="s">
        <v>2205</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2206</v>
      </c>
      <c r="Q411" s="290" t="s">
        <v>310</v>
      </c>
      <c r="R411" s="290" t="str">
        <f t="shared" si="36"/>
        <v>Road Vehicles Process Emissions</v>
      </c>
      <c r="S411" s="290" t="str">
        <f t="shared" si="27"/>
        <v>//**Road Vehicles Process Emissions: **</v>
      </c>
      <c r="T411" s="277" t="str">
        <f t="shared" si="26"/>
        <v/>
      </c>
    </row>
    <row r="412" spans="1:24" x14ac:dyDescent="0.25">
      <c r="A412" s="277" t="s">
        <v>2207</v>
      </c>
      <c r="C412" s="191" t="s">
        <v>753</v>
      </c>
      <c r="D412" s="191" t="s">
        <v>619</v>
      </c>
      <c r="E412" s="191" t="s">
        <v>754</v>
      </c>
      <c r="F412" s="193" t="s">
        <v>2082</v>
      </c>
      <c r="G412" s="193" t="s">
        <v>756</v>
      </c>
      <c r="H412" s="183" t="s">
        <v>2136</v>
      </c>
      <c r="I412" s="186" t="s">
        <v>758</v>
      </c>
      <c r="J412" s="261">
        <v>948</v>
      </c>
      <c r="K412" s="186" t="s">
        <v>310</v>
      </c>
      <c r="L412" s="201"/>
      <c r="N412" s="211" t="s">
        <v>2205</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2206</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25">
      <c r="A413" s="277" t="s">
        <v>2207</v>
      </c>
      <c r="C413" s="191" t="s">
        <v>753</v>
      </c>
      <c r="D413" s="191" t="s">
        <v>619</v>
      </c>
      <c r="E413" s="191" t="s">
        <v>754</v>
      </c>
      <c r="F413" s="193" t="s">
        <v>2082</v>
      </c>
      <c r="G413" s="193" t="s">
        <v>762</v>
      </c>
      <c r="H413" s="183" t="s">
        <v>2136</v>
      </c>
      <c r="I413" s="186" t="s">
        <v>763</v>
      </c>
      <c r="J413" s="261">
        <v>949</v>
      </c>
      <c r="K413" s="193" t="s">
        <v>332</v>
      </c>
      <c r="L413" s="201"/>
      <c r="N413" s="211" t="s">
        <v>2205</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2206</v>
      </c>
      <c r="Q413" s="290" t="s">
        <v>310</v>
      </c>
      <c r="R413" s="290" t="str">
        <f t="shared" si="36"/>
        <v>Nonroad Vehicles Process Emissions</v>
      </c>
      <c r="S413" s="290" t="str">
        <f t="shared" si="27"/>
        <v>//**Nonroad Vehicles Process Emissions: **</v>
      </c>
      <c r="T413" s="277" t="str">
        <f t="shared" si="26"/>
        <v/>
      </c>
    </row>
    <row r="414" spans="1:24" x14ac:dyDescent="0.25">
      <c r="A414" s="277" t="s">
        <v>2207</v>
      </c>
      <c r="C414" s="191" t="s">
        <v>753</v>
      </c>
      <c r="D414" s="191" t="s">
        <v>619</v>
      </c>
      <c r="E414" s="191" t="s">
        <v>754</v>
      </c>
      <c r="F414" s="193" t="s">
        <v>2080</v>
      </c>
      <c r="G414" s="193" t="s">
        <v>756</v>
      </c>
      <c r="H414" s="183" t="s">
        <v>2135</v>
      </c>
      <c r="I414" s="186" t="s">
        <v>758</v>
      </c>
      <c r="J414" s="261">
        <v>950</v>
      </c>
      <c r="K414" s="186" t="s">
        <v>310</v>
      </c>
      <c r="L414" s="201"/>
      <c r="N414" s="211" t="s">
        <v>2205</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2206</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25">
      <c r="A415" s="277" t="s">
        <v>2207</v>
      </c>
      <c r="C415" s="191" t="s">
        <v>753</v>
      </c>
      <c r="D415" s="191" t="s">
        <v>619</v>
      </c>
      <c r="E415" s="191" t="s">
        <v>754</v>
      </c>
      <c r="F415" s="193" t="s">
        <v>2080</v>
      </c>
      <c r="G415" s="193" t="s">
        <v>762</v>
      </c>
      <c r="H415" s="183" t="s">
        <v>2135</v>
      </c>
      <c r="I415" s="186" t="s">
        <v>763</v>
      </c>
      <c r="J415" s="261">
        <v>951</v>
      </c>
      <c r="K415" s="193" t="s">
        <v>332</v>
      </c>
      <c r="L415" s="201"/>
      <c r="N415" s="211" t="s">
        <v>2205</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2206</v>
      </c>
      <c r="Q415" s="290" t="s">
        <v>310</v>
      </c>
      <c r="R415" s="290" t="str">
        <f t="shared" si="36"/>
        <v>Other Manufacturing Process Emissions</v>
      </c>
      <c r="S415" s="290" t="str">
        <f t="shared" si="27"/>
        <v>//**Other Manufacturing Process Emissions: **</v>
      </c>
      <c r="T415" s="277" t="str">
        <f t="shared" si="26"/>
        <v/>
      </c>
    </row>
    <row r="416" spans="1:24" x14ac:dyDescent="0.25">
      <c r="A416" s="277" t="s">
        <v>2207</v>
      </c>
      <c r="C416" s="191" t="s">
        <v>753</v>
      </c>
      <c r="D416" s="191" t="s">
        <v>619</v>
      </c>
      <c r="E416" s="191" t="s">
        <v>754</v>
      </c>
      <c r="F416" s="193" t="s">
        <v>2078</v>
      </c>
      <c r="G416" s="193" t="s">
        <v>756</v>
      </c>
      <c r="H416" s="183" t="s">
        <v>2121</v>
      </c>
      <c r="I416" s="186" t="s">
        <v>758</v>
      </c>
      <c r="J416" s="261">
        <v>952</v>
      </c>
      <c r="K416" s="186" t="s">
        <v>310</v>
      </c>
      <c r="L416" s="201"/>
      <c r="N416" s="211" t="s">
        <v>2205</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2206</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25">
      <c r="A417" s="277" t="s">
        <v>2207</v>
      </c>
      <c r="C417" s="191" t="s">
        <v>753</v>
      </c>
      <c r="D417" s="191" t="s">
        <v>619</v>
      </c>
      <c r="E417" s="191" t="s">
        <v>754</v>
      </c>
      <c r="F417" s="193" t="s">
        <v>2078</v>
      </c>
      <c r="G417" s="193" t="s">
        <v>762</v>
      </c>
      <c r="H417" s="183" t="s">
        <v>2121</v>
      </c>
      <c r="I417" s="186" t="s">
        <v>763</v>
      </c>
      <c r="J417" s="261">
        <v>953</v>
      </c>
      <c r="K417" s="193" t="s">
        <v>332</v>
      </c>
      <c r="L417" s="201"/>
      <c r="N417" s="211" t="s">
        <v>2205</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2206</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25">
      <c r="A418" s="277" t="s">
        <v>2207</v>
      </c>
      <c r="C418" s="191" t="s">
        <v>753</v>
      </c>
      <c r="D418" s="191" t="s">
        <v>619</v>
      </c>
      <c r="E418" s="191" t="s">
        <v>754</v>
      </c>
      <c r="F418" s="193" t="s">
        <v>2076</v>
      </c>
      <c r="G418" s="193" t="s">
        <v>756</v>
      </c>
      <c r="H418" s="183" t="s">
        <v>2134</v>
      </c>
      <c r="I418" s="186" t="s">
        <v>758</v>
      </c>
      <c r="J418" s="261">
        <v>954</v>
      </c>
      <c r="K418" s="193" t="s">
        <v>332</v>
      </c>
      <c r="L418" s="201"/>
      <c r="N418" s="211" t="s">
        <v>2205</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2206</v>
      </c>
      <c r="Q418" s="290" t="s">
        <v>310</v>
      </c>
      <c r="R418" s="290" t="str">
        <f t="shared" si="36"/>
        <v>Water and Waste Energy Related Emissions</v>
      </c>
      <c r="S418" s="290" t="str">
        <f t="shared" si="27"/>
        <v>//**Water and Waste Energy Related Emissions: **</v>
      </c>
      <c r="T418" s="277" t="str">
        <f t="shared" si="26"/>
        <v/>
      </c>
    </row>
    <row r="419" spans="1:21" x14ac:dyDescent="0.25">
      <c r="A419" s="277" t="s">
        <v>2207</v>
      </c>
      <c r="C419" s="191" t="s">
        <v>753</v>
      </c>
      <c r="D419" s="191" t="s">
        <v>619</v>
      </c>
      <c r="E419" s="191" t="s">
        <v>754</v>
      </c>
      <c r="F419" s="193" t="s">
        <v>2076</v>
      </c>
      <c r="G419" s="193" t="s">
        <v>762</v>
      </c>
      <c r="H419" s="183" t="s">
        <v>2134</v>
      </c>
      <c r="I419" s="186" t="s">
        <v>763</v>
      </c>
      <c r="J419" s="261">
        <v>955</v>
      </c>
      <c r="K419" s="193" t="s">
        <v>332</v>
      </c>
      <c r="L419" s="201"/>
      <c r="N419" s="211" t="s">
        <v>2205</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2206</v>
      </c>
      <c r="Q419" s="290" t="s">
        <v>310</v>
      </c>
      <c r="R419" s="290" t="str">
        <f t="shared" si="36"/>
        <v>Water and Waste Process Emissions</v>
      </c>
      <c r="S419" s="290" t="str">
        <f t="shared" si="27"/>
        <v>//**Water and Waste Process Emissions: **</v>
      </c>
      <c r="T419" s="277" t="str">
        <f t="shared" si="26"/>
        <v/>
      </c>
    </row>
    <row r="420" spans="1:21" x14ac:dyDescent="0.25">
      <c r="A420" s="277" t="s">
        <v>2207</v>
      </c>
      <c r="C420" s="191" t="s">
        <v>753</v>
      </c>
      <c r="D420" s="191" t="s">
        <v>619</v>
      </c>
      <c r="E420" s="191" t="s">
        <v>754</v>
      </c>
      <c r="F420" s="193" t="s">
        <v>2074</v>
      </c>
      <c r="G420" s="193" t="s">
        <v>756</v>
      </c>
      <c r="H420" s="183" t="s">
        <v>2124</v>
      </c>
      <c r="I420" s="186" t="s">
        <v>758</v>
      </c>
      <c r="J420" s="261">
        <v>956</v>
      </c>
      <c r="K420" s="193" t="s">
        <v>332</v>
      </c>
      <c r="L420" s="201"/>
      <c r="N420" s="211" t="s">
        <v>2205</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2206</v>
      </c>
      <c r="Q420" s="290" t="s">
        <v>310</v>
      </c>
      <c r="R420" s="290" t="str">
        <f t="shared" si="36"/>
        <v>Construction Energy Related Emissions</v>
      </c>
      <c r="S420" s="290" t="str">
        <f t="shared" si="27"/>
        <v>//**Construction Energy Related Emissions: **</v>
      </c>
      <c r="T420" s="277" t="str">
        <f t="shared" si="26"/>
        <v/>
      </c>
    </row>
    <row r="421" spans="1:21" x14ac:dyDescent="0.25">
      <c r="A421" s="277" t="s">
        <v>2207</v>
      </c>
      <c r="C421" s="191" t="s">
        <v>753</v>
      </c>
      <c r="D421" s="191" t="s">
        <v>619</v>
      </c>
      <c r="E421" s="191" t="s">
        <v>754</v>
      </c>
      <c r="F421" s="193" t="s">
        <v>2074</v>
      </c>
      <c r="G421" s="193" t="s">
        <v>762</v>
      </c>
      <c r="H421" s="183" t="s">
        <v>2124</v>
      </c>
      <c r="I421" s="186" t="s">
        <v>763</v>
      </c>
      <c r="J421" s="261">
        <v>957</v>
      </c>
      <c r="K421" s="193" t="s">
        <v>332</v>
      </c>
      <c r="L421" s="201"/>
      <c r="N421" s="211" t="s">
        <v>2205</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2206</v>
      </c>
      <c r="Q421" s="290" t="s">
        <v>310</v>
      </c>
      <c r="R421" s="290" t="str">
        <f t="shared" si="36"/>
        <v>Construction Process Emissions</v>
      </c>
      <c r="S421" s="290" t="str">
        <f t="shared" si="27"/>
        <v>//**Construction Process Emissions: **</v>
      </c>
      <c r="T421" s="277" t="str">
        <f t="shared" si="26"/>
        <v/>
      </c>
    </row>
    <row r="422" spans="1:21" s="293" customFormat="1" ht="30" x14ac:dyDescent="0.25">
      <c r="A422" s="293" t="s">
        <v>2204</v>
      </c>
      <c r="B422" s="279"/>
      <c r="C422" s="312" t="s">
        <v>753</v>
      </c>
      <c r="D422" s="312" t="s">
        <v>778</v>
      </c>
      <c r="E422" s="312" t="s">
        <v>779</v>
      </c>
      <c r="F422" s="313"/>
      <c r="G422" s="313"/>
      <c r="H422" s="313"/>
      <c r="I422" s="313"/>
      <c r="J422" s="325">
        <v>43</v>
      </c>
      <c r="K422" s="313" t="s">
        <v>310</v>
      </c>
      <c r="L422" s="314" t="s">
        <v>2335</v>
      </c>
      <c r="M422" s="279"/>
      <c r="N422" s="295" t="s">
        <v>2205</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2206</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30" x14ac:dyDescent="0.25">
      <c r="A423" s="293" t="s">
        <v>2204</v>
      </c>
      <c r="B423" s="279"/>
      <c r="C423" s="312" t="s">
        <v>753</v>
      </c>
      <c r="D423" s="312" t="s">
        <v>785</v>
      </c>
      <c r="E423" s="312" t="s">
        <v>786</v>
      </c>
      <c r="F423" s="313"/>
      <c r="G423" s="313"/>
      <c r="H423" s="313"/>
      <c r="I423" s="313"/>
      <c r="J423" s="325">
        <v>44</v>
      </c>
      <c r="K423" s="313" t="s">
        <v>310</v>
      </c>
      <c r="L423" s="314" t="s">
        <v>2336</v>
      </c>
      <c r="M423" s="279"/>
      <c r="N423" s="295" t="s">
        <v>2205</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2206</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5" x14ac:dyDescent="0.25">
      <c r="A424" s="293" t="s">
        <v>2204</v>
      </c>
      <c r="B424" s="279"/>
      <c r="C424" s="312" t="s">
        <v>753</v>
      </c>
      <c r="D424" s="312" t="s">
        <v>791</v>
      </c>
      <c r="E424" s="312" t="s">
        <v>792</v>
      </c>
      <c r="F424" s="313"/>
      <c r="G424" s="313"/>
      <c r="H424" s="313"/>
      <c r="I424" s="313"/>
      <c r="J424" s="325">
        <v>45</v>
      </c>
      <c r="K424" s="313" t="s">
        <v>310</v>
      </c>
      <c r="L424" s="314" t="s">
        <v>2221</v>
      </c>
      <c r="M424" s="279"/>
      <c r="N424" s="295" t="s">
        <v>2205</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2206</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60" x14ac:dyDescent="0.25">
      <c r="A425" s="293" t="s">
        <v>2204</v>
      </c>
      <c r="B425" s="279"/>
      <c r="C425" s="293" t="s">
        <v>753</v>
      </c>
      <c r="D425" s="293" t="s">
        <v>797</v>
      </c>
      <c r="E425" s="293" t="str">
        <f>E626</f>
        <v>Percentage Improvement in Eqpt Efficiency Standards above BAU</v>
      </c>
      <c r="M425" s="279"/>
      <c r="N425" s="295" t="s">
        <v>2205</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2206</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25">
      <c r="A426" s="277" t="s">
        <v>2207</v>
      </c>
      <c r="B426" s="278"/>
      <c r="C426" s="183" t="s">
        <v>753</v>
      </c>
      <c r="D426" s="183" t="s">
        <v>797</v>
      </c>
      <c r="E426" s="183" t="s">
        <v>798</v>
      </c>
      <c r="F426" s="186" t="s">
        <v>2120</v>
      </c>
      <c r="G426" s="186" t="s">
        <v>799</v>
      </c>
      <c r="H426" s="183" t="s">
        <v>2152</v>
      </c>
      <c r="I426" s="186" t="s">
        <v>800</v>
      </c>
      <c r="J426" s="43">
        <v>958</v>
      </c>
      <c r="K426" s="186" t="s">
        <v>310</v>
      </c>
      <c r="L426" s="186"/>
      <c r="M426" s="278"/>
      <c r="N426" s="211" t="s">
        <v>2205</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2206</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25">
      <c r="A427" s="277" t="s">
        <v>2207</v>
      </c>
      <c r="B427" s="278"/>
      <c r="C427" s="191" t="s">
        <v>753</v>
      </c>
      <c r="D427" s="191" t="s">
        <v>797</v>
      </c>
      <c r="E427" s="191" t="s">
        <v>798</v>
      </c>
      <c r="F427" s="186" t="s">
        <v>2120</v>
      </c>
      <c r="G427" s="186" t="s">
        <v>806</v>
      </c>
      <c r="H427" s="183" t="s">
        <v>2152</v>
      </c>
      <c r="I427" s="186" t="s">
        <v>807</v>
      </c>
      <c r="J427" s="43">
        <v>959</v>
      </c>
      <c r="K427" s="186" t="s">
        <v>332</v>
      </c>
      <c r="L427" s="201"/>
      <c r="M427" s="278"/>
      <c r="N427" s="211" t="s">
        <v>2205</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2206</v>
      </c>
      <c r="Q427" s="290" t="s">
        <v>310</v>
      </c>
      <c r="R427" s="290" t="str">
        <f t="shared" si="38"/>
        <v>Agriculture and Forestry Coal Use</v>
      </c>
      <c r="S427" s="290" t="str">
        <f t="shared" si="39"/>
        <v>//**Agriculture and Forestry Coal Use: **</v>
      </c>
      <c r="T427" s="277" t="str">
        <f t="shared" si="40"/>
        <v/>
      </c>
      <c r="U427" s="306"/>
    </row>
    <row r="428" spans="1:21" s="331" customFormat="1" x14ac:dyDescent="0.25">
      <c r="A428" s="277" t="s">
        <v>2207</v>
      </c>
      <c r="B428" s="278"/>
      <c r="C428" s="191" t="s">
        <v>753</v>
      </c>
      <c r="D428" s="191" t="s">
        <v>797</v>
      </c>
      <c r="E428" s="191" t="s">
        <v>798</v>
      </c>
      <c r="F428" s="186" t="s">
        <v>2120</v>
      </c>
      <c r="G428" s="186" t="s">
        <v>808</v>
      </c>
      <c r="H428" s="183" t="s">
        <v>2152</v>
      </c>
      <c r="I428" s="186" t="s">
        <v>809</v>
      </c>
      <c r="J428" s="43">
        <v>960</v>
      </c>
      <c r="K428" s="186" t="s">
        <v>310</v>
      </c>
      <c r="L428" s="201"/>
      <c r="M428" s="278"/>
      <c r="N428" s="211" t="s">
        <v>2205</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2206</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25">
      <c r="A429" s="277" t="s">
        <v>2207</v>
      </c>
      <c r="B429" s="278"/>
      <c r="C429" s="191" t="s">
        <v>753</v>
      </c>
      <c r="D429" s="191" t="s">
        <v>797</v>
      </c>
      <c r="E429" s="191" t="s">
        <v>798</v>
      </c>
      <c r="F429" s="186" t="s">
        <v>2120</v>
      </c>
      <c r="G429" s="186" t="s">
        <v>810</v>
      </c>
      <c r="H429" s="183" t="s">
        <v>2152</v>
      </c>
      <c r="I429" s="186" t="s">
        <v>811</v>
      </c>
      <c r="J429" s="43">
        <v>961</v>
      </c>
      <c r="K429" s="186" t="s">
        <v>332</v>
      </c>
      <c r="L429" s="201"/>
      <c r="M429" s="278"/>
      <c r="N429" s="211" t="s">
        <v>2205</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2206</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25">
      <c r="A430" s="277" t="s">
        <v>2207</v>
      </c>
      <c r="B430" s="278"/>
      <c r="C430" s="191" t="s">
        <v>753</v>
      </c>
      <c r="D430" s="191" t="s">
        <v>797</v>
      </c>
      <c r="E430" s="191" t="s">
        <v>798</v>
      </c>
      <c r="F430" s="186" t="s">
        <v>2120</v>
      </c>
      <c r="G430" s="186" t="s">
        <v>812</v>
      </c>
      <c r="H430" s="183" t="s">
        <v>2152</v>
      </c>
      <c r="I430" s="186" t="s">
        <v>813</v>
      </c>
      <c r="J430" s="43">
        <v>962</v>
      </c>
      <c r="K430" s="186" t="s">
        <v>310</v>
      </c>
      <c r="L430" s="201"/>
      <c r="M430" s="278"/>
      <c r="N430" s="211" t="s">
        <v>2205</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2206</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25">
      <c r="A431" s="277" t="s">
        <v>2207</v>
      </c>
      <c r="B431" s="278"/>
      <c r="C431" s="191" t="s">
        <v>753</v>
      </c>
      <c r="D431" s="191" t="s">
        <v>797</v>
      </c>
      <c r="E431" s="191" t="s">
        <v>798</v>
      </c>
      <c r="F431" s="186" t="s">
        <v>2120</v>
      </c>
      <c r="G431" s="186" t="s">
        <v>814</v>
      </c>
      <c r="H431" s="183" t="s">
        <v>2152</v>
      </c>
      <c r="I431" s="186" t="s">
        <v>815</v>
      </c>
      <c r="J431" s="43">
        <v>963</v>
      </c>
      <c r="K431" s="186" t="s">
        <v>332</v>
      </c>
      <c r="L431" s="201"/>
      <c r="M431" s="278"/>
      <c r="N431" s="211" t="s">
        <v>2205</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2206</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25">
      <c r="A432" s="277" t="s">
        <v>2207</v>
      </c>
      <c r="B432" s="278"/>
      <c r="C432" s="191" t="s">
        <v>753</v>
      </c>
      <c r="D432" s="191" t="s">
        <v>797</v>
      </c>
      <c r="E432" s="191" t="s">
        <v>798</v>
      </c>
      <c r="F432" s="186" t="s">
        <v>2120</v>
      </c>
      <c r="G432" s="186" t="s">
        <v>816</v>
      </c>
      <c r="H432" s="183" t="s">
        <v>2152</v>
      </c>
      <c r="I432" s="186" t="s">
        <v>817</v>
      </c>
      <c r="J432" s="43">
        <v>964</v>
      </c>
      <c r="K432" s="186" t="s">
        <v>332</v>
      </c>
      <c r="L432" s="201"/>
      <c r="M432" s="278"/>
      <c r="N432" s="211" t="s">
        <v>2205</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2206</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25">
      <c r="A433" s="277" t="s">
        <v>2207</v>
      </c>
      <c r="B433" s="278"/>
      <c r="C433" s="191" t="s">
        <v>753</v>
      </c>
      <c r="D433" s="191" t="s">
        <v>797</v>
      </c>
      <c r="E433" s="191" t="s">
        <v>798</v>
      </c>
      <c r="F433" s="186" t="s">
        <v>2120</v>
      </c>
      <c r="G433" s="186" t="s">
        <v>818</v>
      </c>
      <c r="H433" s="183" t="s">
        <v>2152</v>
      </c>
      <c r="I433" s="186" t="s">
        <v>819</v>
      </c>
      <c r="J433" s="43">
        <v>965</v>
      </c>
      <c r="K433" s="186" t="s">
        <v>310</v>
      </c>
      <c r="L433" s="201"/>
      <c r="M433" s="278"/>
      <c r="N433" s="211" t="s">
        <v>2205</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2206</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25">
      <c r="A434" s="277" t="s">
        <v>2207</v>
      </c>
      <c r="B434" s="278"/>
      <c r="C434" s="191" t="s">
        <v>753</v>
      </c>
      <c r="D434" s="191" t="s">
        <v>797</v>
      </c>
      <c r="E434" s="191" t="s">
        <v>798</v>
      </c>
      <c r="F434" s="186" t="s">
        <v>2120</v>
      </c>
      <c r="G434" s="186" t="s">
        <v>820</v>
      </c>
      <c r="H434" s="183" t="s">
        <v>2152</v>
      </c>
      <c r="I434" s="186" t="s">
        <v>821</v>
      </c>
      <c r="J434" s="43">
        <v>966</v>
      </c>
      <c r="K434" s="186" t="s">
        <v>310</v>
      </c>
      <c r="L434" s="201"/>
      <c r="M434" s="278"/>
      <c r="N434" s="211" t="s">
        <v>2205</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2206</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25">
      <c r="A435" s="277" t="s">
        <v>2207</v>
      </c>
      <c r="B435" s="278"/>
      <c r="C435" s="191" t="s">
        <v>753</v>
      </c>
      <c r="D435" s="191" t="s">
        <v>797</v>
      </c>
      <c r="E435" s="191" t="s">
        <v>798</v>
      </c>
      <c r="F435" s="186" t="s">
        <v>2120</v>
      </c>
      <c r="G435" s="186" t="s">
        <v>822</v>
      </c>
      <c r="H435" s="183" t="s">
        <v>2152</v>
      </c>
      <c r="I435" s="186" t="s">
        <v>823</v>
      </c>
      <c r="J435" s="43">
        <v>967</v>
      </c>
      <c r="K435" s="186" t="s">
        <v>332</v>
      </c>
      <c r="L435" s="201"/>
      <c r="M435" s="278"/>
      <c r="N435" s="211" t="s">
        <v>2205</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2206</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25">
      <c r="A436" s="277" t="s">
        <v>2207</v>
      </c>
      <c r="B436" s="278"/>
      <c r="C436" s="191" t="s">
        <v>753</v>
      </c>
      <c r="D436" s="191" t="s">
        <v>797</v>
      </c>
      <c r="E436" s="191" t="s">
        <v>798</v>
      </c>
      <c r="F436" s="193" t="s">
        <v>2118</v>
      </c>
      <c r="G436" s="186" t="s">
        <v>799</v>
      </c>
      <c r="H436" s="183" t="s">
        <v>1831</v>
      </c>
      <c r="I436" s="186" t="s">
        <v>800</v>
      </c>
      <c r="J436" s="43">
        <v>968</v>
      </c>
      <c r="K436" s="186" t="s">
        <v>310</v>
      </c>
      <c r="L436" s="201"/>
      <c r="M436" s="278"/>
      <c r="N436" s="211" t="s">
        <v>2205</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2206</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25">
      <c r="A437" s="277" t="s">
        <v>2207</v>
      </c>
      <c r="B437" s="278"/>
      <c r="C437" s="191" t="s">
        <v>753</v>
      </c>
      <c r="D437" s="191" t="s">
        <v>797</v>
      </c>
      <c r="E437" s="191" t="s">
        <v>798</v>
      </c>
      <c r="F437" s="193" t="s">
        <v>2118</v>
      </c>
      <c r="G437" s="186" t="s">
        <v>806</v>
      </c>
      <c r="H437" s="183" t="s">
        <v>1831</v>
      </c>
      <c r="I437" s="186" t="s">
        <v>807</v>
      </c>
      <c r="J437" s="43">
        <v>969</v>
      </c>
      <c r="K437" s="186" t="s">
        <v>310</v>
      </c>
      <c r="L437" s="201"/>
      <c r="M437" s="278"/>
      <c r="N437" s="211" t="s">
        <v>2205</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2206</v>
      </c>
      <c r="Q437" s="290" t="s">
        <v>310</v>
      </c>
      <c r="R437" s="290" t="str">
        <f t="shared" si="38"/>
        <v>Coal Mining Coal Use</v>
      </c>
      <c r="S437" s="290" t="str">
        <f t="shared" si="39"/>
        <v>//**Coal Mining Coal Use: **</v>
      </c>
      <c r="T437" s="277" t="str">
        <f t="shared" si="40"/>
        <v>//**Coal Mining Coal Use: **</v>
      </c>
      <c r="U437" s="306"/>
    </row>
    <row r="438" spans="1:21" s="331" customFormat="1" x14ac:dyDescent="0.25">
      <c r="A438" s="277" t="s">
        <v>2207</v>
      </c>
      <c r="B438" s="278"/>
      <c r="C438" s="191" t="s">
        <v>753</v>
      </c>
      <c r="D438" s="191" t="s">
        <v>797</v>
      </c>
      <c r="E438" s="191" t="s">
        <v>798</v>
      </c>
      <c r="F438" s="193" t="s">
        <v>2118</v>
      </c>
      <c r="G438" s="186" t="s">
        <v>808</v>
      </c>
      <c r="H438" s="183" t="s">
        <v>1831</v>
      </c>
      <c r="I438" s="186" t="s">
        <v>809</v>
      </c>
      <c r="J438" s="43">
        <v>970</v>
      </c>
      <c r="K438" s="186" t="s">
        <v>310</v>
      </c>
      <c r="L438" s="201"/>
      <c r="M438" s="278"/>
      <c r="N438" s="211" t="s">
        <v>2205</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2206</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25">
      <c r="A439" s="277" t="s">
        <v>2207</v>
      </c>
      <c r="B439" s="278"/>
      <c r="C439" s="191" t="s">
        <v>753</v>
      </c>
      <c r="D439" s="191" t="s">
        <v>797</v>
      </c>
      <c r="E439" s="191" t="s">
        <v>798</v>
      </c>
      <c r="F439" s="193" t="s">
        <v>2118</v>
      </c>
      <c r="G439" s="186" t="s">
        <v>810</v>
      </c>
      <c r="H439" s="183" t="s">
        <v>1831</v>
      </c>
      <c r="I439" s="186" t="s">
        <v>811</v>
      </c>
      <c r="J439" s="43">
        <v>971</v>
      </c>
      <c r="K439" s="186" t="s">
        <v>332</v>
      </c>
      <c r="L439" s="201"/>
      <c r="M439" s="278"/>
      <c r="N439" s="211" t="s">
        <v>2205</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2206</v>
      </c>
      <c r="Q439" s="290" t="s">
        <v>310</v>
      </c>
      <c r="R439" s="290" t="str">
        <f t="shared" si="38"/>
        <v>Coal Mining Biomass Use</v>
      </c>
      <c r="S439" s="290" t="str">
        <f t="shared" si="39"/>
        <v>//**Coal Mining Biomass Use: **</v>
      </c>
      <c r="T439" s="277" t="str">
        <f t="shared" si="40"/>
        <v/>
      </c>
      <c r="U439" s="306"/>
    </row>
    <row r="440" spans="1:21" s="331" customFormat="1" x14ac:dyDescent="0.25">
      <c r="A440" s="277" t="s">
        <v>2207</v>
      </c>
      <c r="B440" s="278"/>
      <c r="C440" s="191" t="s">
        <v>753</v>
      </c>
      <c r="D440" s="191" t="s">
        <v>797</v>
      </c>
      <c r="E440" s="191" t="s">
        <v>798</v>
      </c>
      <c r="F440" s="193" t="s">
        <v>2118</v>
      </c>
      <c r="G440" s="186" t="s">
        <v>812</v>
      </c>
      <c r="H440" s="183" t="s">
        <v>1831</v>
      </c>
      <c r="I440" s="186" t="s">
        <v>813</v>
      </c>
      <c r="J440" s="43">
        <v>972</v>
      </c>
      <c r="K440" s="186" t="s">
        <v>310</v>
      </c>
      <c r="L440" s="201"/>
      <c r="M440" s="278"/>
      <c r="N440" s="211" t="s">
        <v>2205</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2206</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25">
      <c r="A441" s="277" t="s">
        <v>2207</v>
      </c>
      <c r="B441" s="278"/>
      <c r="C441" s="191" t="s">
        <v>753</v>
      </c>
      <c r="D441" s="191" t="s">
        <v>797</v>
      </c>
      <c r="E441" s="191" t="s">
        <v>798</v>
      </c>
      <c r="F441" s="193" t="s">
        <v>2118</v>
      </c>
      <c r="G441" s="186" t="s">
        <v>814</v>
      </c>
      <c r="H441" s="183" t="s">
        <v>1831</v>
      </c>
      <c r="I441" s="186" t="s">
        <v>815</v>
      </c>
      <c r="J441" s="43">
        <v>973</v>
      </c>
      <c r="K441" s="186" t="s">
        <v>332</v>
      </c>
      <c r="L441" s="201"/>
      <c r="M441" s="278"/>
      <c r="N441" s="211" t="s">
        <v>2205</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2206</v>
      </c>
      <c r="Q441" s="290" t="s">
        <v>310</v>
      </c>
      <c r="R441" s="290" t="str">
        <f t="shared" si="38"/>
        <v>Coal Mining Purchased Heat Use</v>
      </c>
      <c r="S441" s="290" t="str">
        <f t="shared" si="39"/>
        <v>//**Coal Mining Purchased Heat Use: **</v>
      </c>
      <c r="T441" s="277" t="str">
        <f t="shared" si="40"/>
        <v/>
      </c>
      <c r="U441" s="306"/>
    </row>
    <row r="442" spans="1:21" s="331" customFormat="1" x14ac:dyDescent="0.25">
      <c r="A442" s="277" t="s">
        <v>2207</v>
      </c>
      <c r="B442" s="278"/>
      <c r="C442" s="191" t="s">
        <v>753</v>
      </c>
      <c r="D442" s="191" t="s">
        <v>797</v>
      </c>
      <c r="E442" s="191" t="s">
        <v>798</v>
      </c>
      <c r="F442" s="193" t="s">
        <v>2118</v>
      </c>
      <c r="G442" s="186" t="s">
        <v>816</v>
      </c>
      <c r="H442" s="183" t="s">
        <v>1831</v>
      </c>
      <c r="I442" s="186" t="s">
        <v>817</v>
      </c>
      <c r="J442" s="43">
        <v>974</v>
      </c>
      <c r="K442" s="186" t="s">
        <v>332</v>
      </c>
      <c r="L442" s="201"/>
      <c r="M442" s="278"/>
      <c r="N442" s="211" t="s">
        <v>2205</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2206</v>
      </c>
      <c r="Q442" s="290" t="s">
        <v>310</v>
      </c>
      <c r="R442" s="290" t="str">
        <f t="shared" si="38"/>
        <v>Coal Mining Crude Oil Use</v>
      </c>
      <c r="S442" s="290" t="str">
        <f t="shared" si="39"/>
        <v>//**Coal Mining Crude Oil Use: **</v>
      </c>
      <c r="T442" s="277" t="str">
        <f t="shared" si="40"/>
        <v/>
      </c>
      <c r="U442" s="306"/>
    </row>
    <row r="443" spans="1:21" s="331" customFormat="1" x14ac:dyDescent="0.25">
      <c r="A443" s="277" t="s">
        <v>2207</v>
      </c>
      <c r="B443" s="278"/>
      <c r="C443" s="191" t="s">
        <v>753</v>
      </c>
      <c r="D443" s="191" t="s">
        <v>797</v>
      </c>
      <c r="E443" s="191" t="s">
        <v>798</v>
      </c>
      <c r="F443" s="193" t="s">
        <v>2118</v>
      </c>
      <c r="G443" s="186" t="s">
        <v>818</v>
      </c>
      <c r="H443" s="183" t="s">
        <v>1831</v>
      </c>
      <c r="I443" s="186" t="s">
        <v>819</v>
      </c>
      <c r="J443" s="43">
        <v>975</v>
      </c>
      <c r="K443" s="186" t="s">
        <v>310</v>
      </c>
      <c r="L443" s="201"/>
      <c r="M443" s="278"/>
      <c r="N443" s="211" t="s">
        <v>2205</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2206</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25">
      <c r="A444" s="277" t="s">
        <v>2207</v>
      </c>
      <c r="B444" s="278"/>
      <c r="C444" s="191" t="s">
        <v>753</v>
      </c>
      <c r="D444" s="191" t="s">
        <v>797</v>
      </c>
      <c r="E444" s="191" t="s">
        <v>798</v>
      </c>
      <c r="F444" s="193" t="s">
        <v>2118</v>
      </c>
      <c r="G444" s="186" t="s">
        <v>820</v>
      </c>
      <c r="H444" s="183" t="s">
        <v>1831</v>
      </c>
      <c r="I444" s="186" t="s">
        <v>821</v>
      </c>
      <c r="J444" s="43">
        <v>976</v>
      </c>
      <c r="K444" s="186" t="s">
        <v>332</v>
      </c>
      <c r="L444" s="201"/>
      <c r="M444" s="278"/>
      <c r="N444" s="211" t="s">
        <v>2205</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2206</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25">
      <c r="A445" s="277" t="s">
        <v>2207</v>
      </c>
      <c r="B445" s="278"/>
      <c r="C445" s="191" t="s">
        <v>753</v>
      </c>
      <c r="D445" s="191" t="s">
        <v>797</v>
      </c>
      <c r="E445" s="191" t="s">
        <v>798</v>
      </c>
      <c r="F445" s="193" t="s">
        <v>2118</v>
      </c>
      <c r="G445" s="186" t="s">
        <v>822</v>
      </c>
      <c r="H445" s="183" t="s">
        <v>1831</v>
      </c>
      <c r="I445" s="186" t="s">
        <v>823</v>
      </c>
      <c r="J445" s="43">
        <v>977</v>
      </c>
      <c r="K445" s="186" t="s">
        <v>332</v>
      </c>
      <c r="L445" s="201"/>
      <c r="M445" s="278"/>
      <c r="N445" s="211" t="s">
        <v>2205</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2206</v>
      </c>
      <c r="Q445" s="290" t="s">
        <v>310</v>
      </c>
      <c r="R445" s="290" t="str">
        <f t="shared" si="38"/>
        <v>Coal Mining Hydrogen Use</v>
      </c>
      <c r="S445" s="290" t="str">
        <f t="shared" si="39"/>
        <v>//**Coal Mining Hydrogen Use: **</v>
      </c>
      <c r="T445" s="277" t="str">
        <f t="shared" si="40"/>
        <v/>
      </c>
      <c r="U445" s="306"/>
    </row>
    <row r="446" spans="1:21" s="331" customFormat="1" x14ac:dyDescent="0.25">
      <c r="A446" s="277" t="s">
        <v>2207</v>
      </c>
      <c r="B446" s="278"/>
      <c r="C446" s="191" t="s">
        <v>753</v>
      </c>
      <c r="D446" s="191" t="s">
        <v>797</v>
      </c>
      <c r="E446" s="191" t="s">
        <v>798</v>
      </c>
      <c r="F446" s="193" t="s">
        <v>2116</v>
      </c>
      <c r="G446" s="186" t="s">
        <v>799</v>
      </c>
      <c r="H446" s="183" t="s">
        <v>2122</v>
      </c>
      <c r="I446" s="186" t="s">
        <v>800</v>
      </c>
      <c r="J446" s="43">
        <v>978</v>
      </c>
      <c r="K446" s="186" t="s">
        <v>310</v>
      </c>
      <c r="L446" s="201"/>
      <c r="M446" s="278"/>
      <c r="N446" s="211" t="s">
        <v>2205</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2206</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25">
      <c r="A447" s="277" t="s">
        <v>2207</v>
      </c>
      <c r="B447" s="278"/>
      <c r="C447" s="191" t="s">
        <v>753</v>
      </c>
      <c r="D447" s="191" t="s">
        <v>797</v>
      </c>
      <c r="E447" s="191" t="s">
        <v>798</v>
      </c>
      <c r="F447" s="193" t="s">
        <v>2116</v>
      </c>
      <c r="G447" s="186" t="s">
        <v>806</v>
      </c>
      <c r="H447" s="183" t="s">
        <v>2122</v>
      </c>
      <c r="I447" s="186" t="s">
        <v>807</v>
      </c>
      <c r="J447" s="43">
        <v>979</v>
      </c>
      <c r="K447" s="186" t="s">
        <v>332</v>
      </c>
      <c r="L447" s="201"/>
      <c r="M447" s="278"/>
      <c r="N447" s="211" t="s">
        <v>2205</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2206</v>
      </c>
      <c r="Q447" s="290" t="s">
        <v>310</v>
      </c>
      <c r="R447" s="290" t="str">
        <f t="shared" si="38"/>
        <v>Oil and Gas Extraction Coal Use</v>
      </c>
      <c r="S447" s="290" t="str">
        <f t="shared" si="39"/>
        <v>//**Oil and Gas Extraction Coal Use: **</v>
      </c>
      <c r="T447" s="277" t="str">
        <f t="shared" si="40"/>
        <v/>
      </c>
      <c r="U447" s="306"/>
    </row>
    <row r="448" spans="1:21" s="331" customFormat="1" x14ac:dyDescent="0.25">
      <c r="A448" s="277" t="s">
        <v>2207</v>
      </c>
      <c r="B448" s="278"/>
      <c r="C448" s="191" t="s">
        <v>753</v>
      </c>
      <c r="D448" s="191" t="s">
        <v>797</v>
      </c>
      <c r="E448" s="191" t="s">
        <v>798</v>
      </c>
      <c r="F448" s="193" t="s">
        <v>2116</v>
      </c>
      <c r="G448" s="186" t="s">
        <v>808</v>
      </c>
      <c r="H448" s="183" t="s">
        <v>2122</v>
      </c>
      <c r="I448" s="186" t="s">
        <v>809</v>
      </c>
      <c r="J448" s="43">
        <v>980</v>
      </c>
      <c r="K448" s="186" t="s">
        <v>310</v>
      </c>
      <c r="L448" s="201"/>
      <c r="M448" s="278"/>
      <c r="N448" s="211" t="s">
        <v>2205</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2206</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25">
      <c r="A449" s="277" t="s">
        <v>2207</v>
      </c>
      <c r="B449" s="278"/>
      <c r="C449" s="191" t="s">
        <v>753</v>
      </c>
      <c r="D449" s="191" t="s">
        <v>797</v>
      </c>
      <c r="E449" s="191" t="s">
        <v>798</v>
      </c>
      <c r="F449" s="193" t="s">
        <v>2116</v>
      </c>
      <c r="G449" s="186" t="s">
        <v>810</v>
      </c>
      <c r="H449" s="183" t="s">
        <v>2122</v>
      </c>
      <c r="I449" s="186" t="s">
        <v>811</v>
      </c>
      <c r="J449" s="43">
        <v>981</v>
      </c>
      <c r="K449" s="186" t="s">
        <v>332</v>
      </c>
      <c r="L449" s="201"/>
      <c r="M449" s="278"/>
      <c r="N449" s="211" t="s">
        <v>2205</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2206</v>
      </c>
      <c r="Q449" s="290" t="s">
        <v>310</v>
      </c>
      <c r="R449" s="290" t="str">
        <f t="shared" si="38"/>
        <v>Oil and Gas Extraction Biomass Use</v>
      </c>
      <c r="S449" s="290" t="str">
        <f t="shared" si="39"/>
        <v>//**Oil and Gas Extraction Biomass Use: **</v>
      </c>
      <c r="T449" s="277" t="str">
        <f t="shared" si="40"/>
        <v/>
      </c>
      <c r="U449" s="306"/>
    </row>
    <row r="450" spans="1:21" s="331" customFormat="1" x14ac:dyDescent="0.25">
      <c r="A450" s="277" t="s">
        <v>2207</v>
      </c>
      <c r="B450" s="278"/>
      <c r="C450" s="191" t="s">
        <v>753</v>
      </c>
      <c r="D450" s="191" t="s">
        <v>797</v>
      </c>
      <c r="E450" s="191" t="s">
        <v>798</v>
      </c>
      <c r="F450" s="193" t="s">
        <v>2116</v>
      </c>
      <c r="G450" s="186" t="s">
        <v>812</v>
      </c>
      <c r="H450" s="183" t="s">
        <v>2122</v>
      </c>
      <c r="I450" s="186" t="s">
        <v>813</v>
      </c>
      <c r="J450" s="43">
        <v>982</v>
      </c>
      <c r="K450" s="186" t="s">
        <v>310</v>
      </c>
      <c r="L450" s="201"/>
      <c r="M450" s="278"/>
      <c r="N450" s="211" t="s">
        <v>2205</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2206</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25">
      <c r="A451" s="277" t="s">
        <v>2207</v>
      </c>
      <c r="B451" s="278"/>
      <c r="C451" s="191" t="s">
        <v>753</v>
      </c>
      <c r="D451" s="191" t="s">
        <v>797</v>
      </c>
      <c r="E451" s="191" t="s">
        <v>798</v>
      </c>
      <c r="F451" s="193" t="s">
        <v>2116</v>
      </c>
      <c r="G451" s="186" t="s">
        <v>814</v>
      </c>
      <c r="H451" s="183" t="s">
        <v>2122</v>
      </c>
      <c r="I451" s="186" t="s">
        <v>815</v>
      </c>
      <c r="J451" s="43">
        <v>983</v>
      </c>
      <c r="K451" s="186" t="s">
        <v>332</v>
      </c>
      <c r="L451" s="201"/>
      <c r="M451" s="278"/>
      <c r="N451" s="211" t="s">
        <v>2205</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2206</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25">
      <c r="A452" s="277" t="s">
        <v>2207</v>
      </c>
      <c r="B452" s="278"/>
      <c r="C452" s="191" t="s">
        <v>753</v>
      </c>
      <c r="D452" s="191" t="s">
        <v>797</v>
      </c>
      <c r="E452" s="191" t="s">
        <v>798</v>
      </c>
      <c r="F452" s="193" t="s">
        <v>2116</v>
      </c>
      <c r="G452" s="186" t="s">
        <v>816</v>
      </c>
      <c r="H452" s="183" t="s">
        <v>2122</v>
      </c>
      <c r="I452" s="186" t="s">
        <v>817</v>
      </c>
      <c r="J452" s="43">
        <v>984</v>
      </c>
      <c r="K452" s="186" t="s">
        <v>332</v>
      </c>
      <c r="L452" s="201"/>
      <c r="M452" s="278"/>
      <c r="N452" s="211" t="s">
        <v>2205</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2206</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25">
      <c r="A453" s="277" t="s">
        <v>2207</v>
      </c>
      <c r="B453" s="278"/>
      <c r="C453" s="191" t="s">
        <v>753</v>
      </c>
      <c r="D453" s="191" t="s">
        <v>797</v>
      </c>
      <c r="E453" s="191" t="s">
        <v>798</v>
      </c>
      <c r="F453" s="193" t="s">
        <v>2116</v>
      </c>
      <c r="G453" s="186" t="s">
        <v>818</v>
      </c>
      <c r="H453" s="183" t="s">
        <v>2122</v>
      </c>
      <c r="I453" s="186" t="s">
        <v>819</v>
      </c>
      <c r="J453" s="43">
        <v>985</v>
      </c>
      <c r="K453" s="186" t="s">
        <v>310</v>
      </c>
      <c r="L453" s="201"/>
      <c r="M453" s="278"/>
      <c r="N453" s="211" t="s">
        <v>2205</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2206</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25">
      <c r="A454" s="277" t="s">
        <v>2207</v>
      </c>
      <c r="B454" s="278"/>
      <c r="C454" s="191" t="s">
        <v>753</v>
      </c>
      <c r="D454" s="191" t="s">
        <v>797</v>
      </c>
      <c r="E454" s="191" t="s">
        <v>798</v>
      </c>
      <c r="F454" s="193" t="s">
        <v>2116</v>
      </c>
      <c r="G454" s="186" t="s">
        <v>820</v>
      </c>
      <c r="H454" s="183" t="s">
        <v>2122</v>
      </c>
      <c r="I454" s="186" t="s">
        <v>821</v>
      </c>
      <c r="J454" s="43">
        <v>986</v>
      </c>
      <c r="K454" s="186" t="s">
        <v>332</v>
      </c>
      <c r="L454" s="201"/>
      <c r="M454" s="278"/>
      <c r="N454" s="211" t="s">
        <v>2205</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2206</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25">
      <c r="A455" s="277" t="s">
        <v>2207</v>
      </c>
      <c r="B455" s="278"/>
      <c r="C455" s="191" t="s">
        <v>753</v>
      </c>
      <c r="D455" s="191" t="s">
        <v>797</v>
      </c>
      <c r="E455" s="191" t="s">
        <v>798</v>
      </c>
      <c r="F455" s="193" t="s">
        <v>2116</v>
      </c>
      <c r="G455" s="186" t="s">
        <v>822</v>
      </c>
      <c r="H455" s="183" t="s">
        <v>2122</v>
      </c>
      <c r="I455" s="186" t="s">
        <v>823</v>
      </c>
      <c r="J455" s="43">
        <v>987</v>
      </c>
      <c r="K455" s="186" t="s">
        <v>332</v>
      </c>
      <c r="L455" s="201"/>
      <c r="M455" s="278"/>
      <c r="N455" s="211" t="s">
        <v>2205</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2206</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25">
      <c r="A456" s="277" t="s">
        <v>2207</v>
      </c>
      <c r="B456" s="278"/>
      <c r="C456" s="191" t="s">
        <v>753</v>
      </c>
      <c r="D456" s="191" t="s">
        <v>797</v>
      </c>
      <c r="E456" s="191" t="s">
        <v>798</v>
      </c>
      <c r="F456" s="193" t="s">
        <v>2114</v>
      </c>
      <c r="G456" s="186" t="s">
        <v>799</v>
      </c>
      <c r="H456" s="183" t="s">
        <v>2151</v>
      </c>
      <c r="I456" s="186" t="s">
        <v>800</v>
      </c>
      <c r="J456" s="43">
        <v>988</v>
      </c>
      <c r="K456" s="186" t="s">
        <v>310</v>
      </c>
      <c r="L456" s="201"/>
      <c r="M456" s="278"/>
      <c r="N456" s="211" t="s">
        <v>2205</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2206</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25">
      <c r="A457" s="277" t="s">
        <v>2207</v>
      </c>
      <c r="B457" s="278"/>
      <c r="C457" s="191" t="s">
        <v>753</v>
      </c>
      <c r="D457" s="191" t="s">
        <v>797</v>
      </c>
      <c r="E457" s="191" t="s">
        <v>798</v>
      </c>
      <c r="F457" s="193" t="s">
        <v>2114</v>
      </c>
      <c r="G457" s="186" t="s">
        <v>806</v>
      </c>
      <c r="H457" s="183" t="s">
        <v>2151</v>
      </c>
      <c r="I457" s="186" t="s">
        <v>807</v>
      </c>
      <c r="J457" s="43">
        <v>989</v>
      </c>
      <c r="K457" s="186" t="s">
        <v>332</v>
      </c>
      <c r="L457" s="201"/>
      <c r="M457" s="278"/>
      <c r="N457" s="211" t="s">
        <v>2205</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2206</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25">
      <c r="A458" s="277" t="s">
        <v>2207</v>
      </c>
      <c r="B458" s="278"/>
      <c r="C458" s="191" t="s">
        <v>753</v>
      </c>
      <c r="D458" s="191" t="s">
        <v>797</v>
      </c>
      <c r="E458" s="191" t="s">
        <v>798</v>
      </c>
      <c r="F458" s="193" t="s">
        <v>2114</v>
      </c>
      <c r="G458" s="186" t="s">
        <v>808</v>
      </c>
      <c r="H458" s="183" t="s">
        <v>2151</v>
      </c>
      <c r="I458" s="186" t="s">
        <v>809</v>
      </c>
      <c r="J458" s="43">
        <v>990</v>
      </c>
      <c r="K458" s="186" t="s">
        <v>310</v>
      </c>
      <c r="L458" s="201"/>
      <c r="M458" s="278"/>
      <c r="N458" s="211" t="s">
        <v>2205</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2206</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25">
      <c r="A459" s="277" t="s">
        <v>2207</v>
      </c>
      <c r="B459" s="278"/>
      <c r="C459" s="191" t="s">
        <v>753</v>
      </c>
      <c r="D459" s="191" t="s">
        <v>797</v>
      </c>
      <c r="E459" s="191" t="s">
        <v>798</v>
      </c>
      <c r="F459" s="193" t="s">
        <v>2114</v>
      </c>
      <c r="G459" s="186" t="s">
        <v>810</v>
      </c>
      <c r="H459" s="183" t="s">
        <v>2151</v>
      </c>
      <c r="I459" s="186" t="s">
        <v>811</v>
      </c>
      <c r="J459" s="43">
        <v>991</v>
      </c>
      <c r="K459" s="186" t="s">
        <v>332</v>
      </c>
      <c r="L459" s="201"/>
      <c r="M459" s="278"/>
      <c r="N459" s="211" t="s">
        <v>2205</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2206</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25">
      <c r="A460" s="277" t="s">
        <v>2207</v>
      </c>
      <c r="B460" s="278"/>
      <c r="C460" s="191" t="s">
        <v>753</v>
      </c>
      <c r="D460" s="191" t="s">
        <v>797</v>
      </c>
      <c r="E460" s="191" t="s">
        <v>798</v>
      </c>
      <c r="F460" s="193" t="s">
        <v>2114</v>
      </c>
      <c r="G460" s="186" t="s">
        <v>812</v>
      </c>
      <c r="H460" s="183" t="s">
        <v>2151</v>
      </c>
      <c r="I460" s="186" t="s">
        <v>813</v>
      </c>
      <c r="J460" s="43">
        <v>992</v>
      </c>
      <c r="K460" s="186" t="s">
        <v>310</v>
      </c>
      <c r="L460" s="201"/>
      <c r="M460" s="278"/>
      <c r="N460" s="211" t="s">
        <v>2205</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2206</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25">
      <c r="A461" s="277" t="s">
        <v>2207</v>
      </c>
      <c r="B461" s="278"/>
      <c r="C461" s="191" t="s">
        <v>753</v>
      </c>
      <c r="D461" s="191" t="s">
        <v>797</v>
      </c>
      <c r="E461" s="191" t="s">
        <v>798</v>
      </c>
      <c r="F461" s="193" t="s">
        <v>2114</v>
      </c>
      <c r="G461" s="186" t="s">
        <v>814</v>
      </c>
      <c r="H461" s="183" t="s">
        <v>2151</v>
      </c>
      <c r="I461" s="186" t="s">
        <v>815</v>
      </c>
      <c r="J461" s="43">
        <v>993</v>
      </c>
      <c r="K461" s="186" t="s">
        <v>332</v>
      </c>
      <c r="L461" s="201"/>
      <c r="M461" s="278"/>
      <c r="N461" s="211" t="s">
        <v>2205</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2206</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25">
      <c r="A462" s="277" t="s">
        <v>2207</v>
      </c>
      <c r="B462" s="278"/>
      <c r="C462" s="191" t="s">
        <v>753</v>
      </c>
      <c r="D462" s="191" t="s">
        <v>797</v>
      </c>
      <c r="E462" s="191" t="s">
        <v>798</v>
      </c>
      <c r="F462" s="193" t="s">
        <v>2114</v>
      </c>
      <c r="G462" s="186" t="s">
        <v>816</v>
      </c>
      <c r="H462" s="183" t="s">
        <v>2151</v>
      </c>
      <c r="I462" s="186" t="s">
        <v>817</v>
      </c>
      <c r="J462" s="43">
        <v>994</v>
      </c>
      <c r="K462" s="186" t="s">
        <v>332</v>
      </c>
      <c r="L462" s="201"/>
      <c r="M462" s="278"/>
      <c r="N462" s="211" t="s">
        <v>2205</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2206</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25">
      <c r="A463" s="277" t="s">
        <v>2207</v>
      </c>
      <c r="B463" s="278"/>
      <c r="C463" s="191" t="s">
        <v>753</v>
      </c>
      <c r="D463" s="191" t="s">
        <v>797</v>
      </c>
      <c r="E463" s="191" t="s">
        <v>798</v>
      </c>
      <c r="F463" s="193" t="s">
        <v>2114</v>
      </c>
      <c r="G463" s="186" t="s">
        <v>818</v>
      </c>
      <c r="H463" s="183" t="s">
        <v>2151</v>
      </c>
      <c r="I463" s="186" t="s">
        <v>819</v>
      </c>
      <c r="J463" s="43">
        <v>995</v>
      </c>
      <c r="K463" s="186" t="s">
        <v>310</v>
      </c>
      <c r="L463" s="201"/>
      <c r="M463" s="278"/>
      <c r="N463" s="211" t="s">
        <v>2205</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2206</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25">
      <c r="A464" s="277" t="s">
        <v>2207</v>
      </c>
      <c r="B464" s="278"/>
      <c r="C464" s="191" t="s">
        <v>753</v>
      </c>
      <c r="D464" s="191" t="s">
        <v>797</v>
      </c>
      <c r="E464" s="191" t="s">
        <v>798</v>
      </c>
      <c r="F464" s="193" t="s">
        <v>2114</v>
      </c>
      <c r="G464" s="186" t="s">
        <v>820</v>
      </c>
      <c r="H464" s="183" t="s">
        <v>2151</v>
      </c>
      <c r="I464" s="186" t="s">
        <v>821</v>
      </c>
      <c r="J464" s="43">
        <v>996</v>
      </c>
      <c r="K464" s="186" t="s">
        <v>332</v>
      </c>
      <c r="L464" s="201"/>
      <c r="M464" s="278"/>
      <c r="N464" s="211" t="s">
        <v>2205</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2206</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25">
      <c r="A465" s="277" t="s">
        <v>2207</v>
      </c>
      <c r="B465" s="278"/>
      <c r="C465" s="191" t="s">
        <v>753</v>
      </c>
      <c r="D465" s="191" t="s">
        <v>797</v>
      </c>
      <c r="E465" s="191" t="s">
        <v>798</v>
      </c>
      <c r="F465" s="193" t="s">
        <v>2114</v>
      </c>
      <c r="G465" s="186" t="s">
        <v>822</v>
      </c>
      <c r="H465" s="183" t="s">
        <v>2151</v>
      </c>
      <c r="I465" s="186" t="s">
        <v>823</v>
      </c>
      <c r="J465" s="43">
        <v>997</v>
      </c>
      <c r="K465" s="186" t="s">
        <v>332</v>
      </c>
      <c r="L465" s="201"/>
      <c r="M465" s="278"/>
      <c r="N465" s="211" t="s">
        <v>2205</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2206</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25">
      <c r="A466" s="277" t="s">
        <v>2207</v>
      </c>
      <c r="B466" s="278"/>
      <c r="C466" s="191" t="s">
        <v>753</v>
      </c>
      <c r="D466" s="191" t="s">
        <v>797</v>
      </c>
      <c r="E466" s="191" t="s">
        <v>798</v>
      </c>
      <c r="F466" s="193" t="s">
        <v>2112</v>
      </c>
      <c r="G466" s="186" t="s">
        <v>799</v>
      </c>
      <c r="H466" s="183" t="s">
        <v>2150</v>
      </c>
      <c r="I466" s="186" t="s">
        <v>800</v>
      </c>
      <c r="J466" s="43">
        <v>998</v>
      </c>
      <c r="K466" s="186" t="s">
        <v>310</v>
      </c>
      <c r="L466" s="201"/>
      <c r="M466" s="278"/>
      <c r="N466" s="211" t="s">
        <v>2205</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2206</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25">
      <c r="A467" s="277" t="s">
        <v>2207</v>
      </c>
      <c r="B467" s="278"/>
      <c r="C467" s="191" t="s">
        <v>753</v>
      </c>
      <c r="D467" s="191" t="s">
        <v>797</v>
      </c>
      <c r="E467" s="191" t="s">
        <v>798</v>
      </c>
      <c r="F467" s="193" t="s">
        <v>2112</v>
      </c>
      <c r="G467" s="186" t="s">
        <v>806</v>
      </c>
      <c r="H467" s="183" t="s">
        <v>2150</v>
      </c>
      <c r="I467" s="186" t="s">
        <v>807</v>
      </c>
      <c r="J467" s="43">
        <v>999</v>
      </c>
      <c r="K467" s="186" t="s">
        <v>310</v>
      </c>
      <c r="L467" s="201"/>
      <c r="M467" s="278"/>
      <c r="N467" s="211" t="s">
        <v>2205</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2206</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25">
      <c r="A468" s="277" t="s">
        <v>2207</v>
      </c>
      <c r="B468" s="278"/>
      <c r="C468" s="191" t="s">
        <v>753</v>
      </c>
      <c r="D468" s="191" t="s">
        <v>797</v>
      </c>
      <c r="E468" s="191" t="s">
        <v>798</v>
      </c>
      <c r="F468" s="193" t="s">
        <v>2112</v>
      </c>
      <c r="G468" s="186" t="s">
        <v>808</v>
      </c>
      <c r="H468" s="183" t="s">
        <v>2150</v>
      </c>
      <c r="I468" s="186" t="s">
        <v>809</v>
      </c>
      <c r="J468" s="43">
        <v>1000</v>
      </c>
      <c r="K468" s="186" t="s">
        <v>310</v>
      </c>
      <c r="L468" s="201"/>
      <c r="M468" s="278"/>
      <c r="N468" s="211" t="s">
        <v>2205</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2206</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25">
      <c r="A469" s="277" t="s">
        <v>2207</v>
      </c>
      <c r="B469" s="278"/>
      <c r="C469" s="191" t="s">
        <v>753</v>
      </c>
      <c r="D469" s="191" t="s">
        <v>797</v>
      </c>
      <c r="E469" s="191" t="s">
        <v>798</v>
      </c>
      <c r="F469" s="193" t="s">
        <v>2112</v>
      </c>
      <c r="G469" s="186" t="s">
        <v>810</v>
      </c>
      <c r="H469" s="183" t="s">
        <v>2150</v>
      </c>
      <c r="I469" s="186" t="s">
        <v>811</v>
      </c>
      <c r="J469" s="43">
        <v>1001</v>
      </c>
      <c r="K469" s="186" t="s">
        <v>332</v>
      </c>
      <c r="L469" s="201"/>
      <c r="M469" s="278"/>
      <c r="N469" s="211" t="s">
        <v>2205</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2206</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25">
      <c r="A470" s="277" t="s">
        <v>2207</v>
      </c>
      <c r="B470" s="278"/>
      <c r="C470" s="191" t="s">
        <v>753</v>
      </c>
      <c r="D470" s="191" t="s">
        <v>797</v>
      </c>
      <c r="E470" s="191" t="s">
        <v>798</v>
      </c>
      <c r="F470" s="193" t="s">
        <v>2112</v>
      </c>
      <c r="G470" s="186" t="s">
        <v>812</v>
      </c>
      <c r="H470" s="183" t="s">
        <v>2150</v>
      </c>
      <c r="I470" s="186" t="s">
        <v>813</v>
      </c>
      <c r="J470" s="43">
        <v>1002</v>
      </c>
      <c r="K470" s="186" t="s">
        <v>310</v>
      </c>
      <c r="L470" s="201"/>
      <c r="M470" s="278"/>
      <c r="N470" s="211" t="s">
        <v>2205</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2206</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25">
      <c r="A471" s="277" t="s">
        <v>2207</v>
      </c>
      <c r="B471" s="278"/>
      <c r="C471" s="191" t="s">
        <v>753</v>
      </c>
      <c r="D471" s="191" t="s">
        <v>797</v>
      </c>
      <c r="E471" s="191" t="s">
        <v>798</v>
      </c>
      <c r="F471" s="193" t="s">
        <v>2112</v>
      </c>
      <c r="G471" s="186" t="s">
        <v>814</v>
      </c>
      <c r="H471" s="183" t="s">
        <v>2150</v>
      </c>
      <c r="I471" s="186" t="s">
        <v>815</v>
      </c>
      <c r="J471" s="43">
        <v>1003</v>
      </c>
      <c r="K471" s="186" t="s">
        <v>332</v>
      </c>
      <c r="L471" s="201"/>
      <c r="M471" s="278"/>
      <c r="N471" s="211" t="s">
        <v>2205</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2206</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25">
      <c r="A472" s="277" t="s">
        <v>2207</v>
      </c>
      <c r="B472" s="278"/>
      <c r="C472" s="191" t="s">
        <v>753</v>
      </c>
      <c r="D472" s="191" t="s">
        <v>797</v>
      </c>
      <c r="E472" s="191" t="s">
        <v>798</v>
      </c>
      <c r="F472" s="193" t="s">
        <v>2112</v>
      </c>
      <c r="G472" s="186" t="s">
        <v>816</v>
      </c>
      <c r="H472" s="183" t="s">
        <v>2150</v>
      </c>
      <c r="I472" s="186" t="s">
        <v>817</v>
      </c>
      <c r="J472" s="43">
        <v>1004</v>
      </c>
      <c r="K472" s="186" t="s">
        <v>332</v>
      </c>
      <c r="L472" s="201"/>
      <c r="M472" s="278"/>
      <c r="N472" s="211" t="s">
        <v>2205</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2206</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25">
      <c r="A473" s="277" t="s">
        <v>2207</v>
      </c>
      <c r="B473" s="278"/>
      <c r="C473" s="191" t="s">
        <v>753</v>
      </c>
      <c r="D473" s="191" t="s">
        <v>797</v>
      </c>
      <c r="E473" s="191" t="s">
        <v>798</v>
      </c>
      <c r="F473" s="193" t="s">
        <v>2112</v>
      </c>
      <c r="G473" s="186" t="s">
        <v>818</v>
      </c>
      <c r="H473" s="183" t="s">
        <v>2150</v>
      </c>
      <c r="I473" s="186" t="s">
        <v>819</v>
      </c>
      <c r="J473" s="43">
        <v>1005</v>
      </c>
      <c r="K473" s="186" t="s">
        <v>310</v>
      </c>
      <c r="L473" s="201"/>
      <c r="M473" s="278"/>
      <c r="N473" s="211" t="s">
        <v>2205</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2206</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25">
      <c r="A474" s="277" t="s">
        <v>2207</v>
      </c>
      <c r="B474" s="278"/>
      <c r="C474" s="191" t="s">
        <v>753</v>
      </c>
      <c r="D474" s="191" t="s">
        <v>797</v>
      </c>
      <c r="E474" s="191" t="s">
        <v>798</v>
      </c>
      <c r="F474" s="193" t="s">
        <v>2112</v>
      </c>
      <c r="G474" s="186" t="s">
        <v>820</v>
      </c>
      <c r="H474" s="183" t="s">
        <v>2150</v>
      </c>
      <c r="I474" s="186" t="s">
        <v>821</v>
      </c>
      <c r="J474" s="43">
        <v>1006</v>
      </c>
      <c r="K474" s="186" t="s">
        <v>310</v>
      </c>
      <c r="L474" s="201"/>
      <c r="M474" s="278"/>
      <c r="N474" s="211" t="s">
        <v>2205</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2206</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25">
      <c r="A475" s="277" t="s">
        <v>2207</v>
      </c>
      <c r="B475" s="278"/>
      <c r="C475" s="191" t="s">
        <v>753</v>
      </c>
      <c r="D475" s="191" t="s">
        <v>797</v>
      </c>
      <c r="E475" s="191" t="s">
        <v>798</v>
      </c>
      <c r="F475" s="193" t="s">
        <v>2112</v>
      </c>
      <c r="G475" s="186" t="s">
        <v>822</v>
      </c>
      <c r="H475" s="183" t="s">
        <v>2150</v>
      </c>
      <c r="I475" s="186" t="s">
        <v>823</v>
      </c>
      <c r="J475" s="43">
        <v>1007</v>
      </c>
      <c r="K475" s="186" t="s">
        <v>332</v>
      </c>
      <c r="L475" s="201"/>
      <c r="M475" s="278"/>
      <c r="N475" s="211" t="s">
        <v>2205</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2206</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25">
      <c r="A476" s="277" t="s">
        <v>2207</v>
      </c>
      <c r="B476" s="278"/>
      <c r="C476" s="191" t="s">
        <v>753</v>
      </c>
      <c r="D476" s="191" t="s">
        <v>797</v>
      </c>
      <c r="E476" s="191" t="s">
        <v>798</v>
      </c>
      <c r="F476" s="193" t="s">
        <v>2110</v>
      </c>
      <c r="G476" s="186" t="s">
        <v>799</v>
      </c>
      <c r="H476" s="183" t="s">
        <v>2149</v>
      </c>
      <c r="I476" s="186" t="s">
        <v>800</v>
      </c>
      <c r="J476" s="43">
        <v>1008</v>
      </c>
      <c r="K476" s="186" t="s">
        <v>310</v>
      </c>
      <c r="L476" s="201"/>
      <c r="M476" s="278"/>
      <c r="N476" s="211" t="s">
        <v>2205</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2206</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25">
      <c r="A477" s="277" t="s">
        <v>2207</v>
      </c>
      <c r="B477" s="278"/>
      <c r="C477" s="191" t="s">
        <v>753</v>
      </c>
      <c r="D477" s="191" t="s">
        <v>797</v>
      </c>
      <c r="E477" s="191" t="s">
        <v>798</v>
      </c>
      <c r="F477" s="193" t="s">
        <v>2110</v>
      </c>
      <c r="G477" s="186" t="s">
        <v>806</v>
      </c>
      <c r="H477" s="183" t="s">
        <v>2149</v>
      </c>
      <c r="I477" s="186" t="s">
        <v>807</v>
      </c>
      <c r="J477" s="43">
        <v>1009</v>
      </c>
      <c r="K477" s="186" t="s">
        <v>310</v>
      </c>
      <c r="L477" s="201"/>
      <c r="M477" s="278"/>
      <c r="N477" s="211" t="s">
        <v>2205</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2206</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25">
      <c r="A478" s="277" t="s">
        <v>2207</v>
      </c>
      <c r="B478" s="278"/>
      <c r="C478" s="191" t="s">
        <v>753</v>
      </c>
      <c r="D478" s="191" t="s">
        <v>797</v>
      </c>
      <c r="E478" s="191" t="s">
        <v>798</v>
      </c>
      <c r="F478" s="193" t="s">
        <v>2110</v>
      </c>
      <c r="G478" s="186" t="s">
        <v>808</v>
      </c>
      <c r="H478" s="183" t="s">
        <v>2149</v>
      </c>
      <c r="I478" s="186" t="s">
        <v>809</v>
      </c>
      <c r="J478" s="43">
        <v>1010</v>
      </c>
      <c r="K478" s="186" t="s">
        <v>310</v>
      </c>
      <c r="L478" s="201"/>
      <c r="M478" s="278"/>
      <c r="N478" s="211" t="s">
        <v>2205</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2206</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25">
      <c r="A479" s="277" t="s">
        <v>2207</v>
      </c>
      <c r="B479" s="278"/>
      <c r="C479" s="191" t="s">
        <v>753</v>
      </c>
      <c r="D479" s="191" t="s">
        <v>797</v>
      </c>
      <c r="E479" s="191" t="s">
        <v>798</v>
      </c>
      <c r="F479" s="193" t="s">
        <v>2110</v>
      </c>
      <c r="G479" s="186" t="s">
        <v>810</v>
      </c>
      <c r="H479" s="183" t="s">
        <v>2149</v>
      </c>
      <c r="I479" s="186" t="s">
        <v>811</v>
      </c>
      <c r="J479" s="43">
        <v>1011</v>
      </c>
      <c r="K479" s="186" t="s">
        <v>332</v>
      </c>
      <c r="L479" s="201"/>
      <c r="M479" s="278"/>
      <c r="N479" s="211" t="s">
        <v>2205</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2206</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25">
      <c r="A480" s="277" t="s">
        <v>2207</v>
      </c>
      <c r="B480" s="278"/>
      <c r="C480" s="191" t="s">
        <v>753</v>
      </c>
      <c r="D480" s="191" t="s">
        <v>797</v>
      </c>
      <c r="E480" s="191" t="s">
        <v>798</v>
      </c>
      <c r="F480" s="193" t="s">
        <v>2110</v>
      </c>
      <c r="G480" s="186" t="s">
        <v>812</v>
      </c>
      <c r="H480" s="183" t="s">
        <v>2149</v>
      </c>
      <c r="I480" s="186" t="s">
        <v>813</v>
      </c>
      <c r="J480" s="43">
        <v>1012</v>
      </c>
      <c r="K480" s="186" t="s">
        <v>310</v>
      </c>
      <c r="L480" s="201"/>
      <c r="M480" s="278"/>
      <c r="N480" s="211" t="s">
        <v>2205</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2206</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25">
      <c r="A481" s="277" t="s">
        <v>2207</v>
      </c>
      <c r="B481" s="278"/>
      <c r="C481" s="191" t="s">
        <v>753</v>
      </c>
      <c r="D481" s="191" t="s">
        <v>797</v>
      </c>
      <c r="E481" s="191" t="s">
        <v>798</v>
      </c>
      <c r="F481" s="193" t="s">
        <v>2110</v>
      </c>
      <c r="G481" s="186" t="s">
        <v>814</v>
      </c>
      <c r="H481" s="183" t="s">
        <v>2149</v>
      </c>
      <c r="I481" s="186" t="s">
        <v>815</v>
      </c>
      <c r="J481" s="43">
        <v>1013</v>
      </c>
      <c r="K481" s="186" t="s">
        <v>332</v>
      </c>
      <c r="L481" s="201"/>
      <c r="M481" s="278"/>
      <c r="N481" s="211" t="s">
        <v>2205</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2206</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25">
      <c r="A482" s="277" t="s">
        <v>2207</v>
      </c>
      <c r="B482" s="278"/>
      <c r="C482" s="191" t="s">
        <v>753</v>
      </c>
      <c r="D482" s="191" t="s">
        <v>797</v>
      </c>
      <c r="E482" s="191" t="s">
        <v>798</v>
      </c>
      <c r="F482" s="193" t="s">
        <v>2110</v>
      </c>
      <c r="G482" s="186" t="s">
        <v>816</v>
      </c>
      <c r="H482" s="183" t="s">
        <v>2149</v>
      </c>
      <c r="I482" s="186" t="s">
        <v>817</v>
      </c>
      <c r="J482" s="43">
        <v>1014</v>
      </c>
      <c r="K482" s="186" t="s">
        <v>332</v>
      </c>
      <c r="L482" s="201"/>
      <c r="M482" s="278"/>
      <c r="N482" s="211" t="s">
        <v>2205</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2206</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25">
      <c r="A483" s="277" t="s">
        <v>2207</v>
      </c>
      <c r="B483" s="278"/>
      <c r="C483" s="191" t="s">
        <v>753</v>
      </c>
      <c r="D483" s="191" t="s">
        <v>797</v>
      </c>
      <c r="E483" s="191" t="s">
        <v>798</v>
      </c>
      <c r="F483" s="193" t="s">
        <v>2110</v>
      </c>
      <c r="G483" s="186" t="s">
        <v>818</v>
      </c>
      <c r="H483" s="183" t="s">
        <v>2149</v>
      </c>
      <c r="I483" s="186" t="s">
        <v>819</v>
      </c>
      <c r="J483" s="43">
        <v>1015</v>
      </c>
      <c r="K483" s="186" t="s">
        <v>310</v>
      </c>
      <c r="L483" s="201"/>
      <c r="M483" s="278"/>
      <c r="N483" s="211" t="s">
        <v>2205</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2206</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25">
      <c r="A484" s="277" t="s">
        <v>2207</v>
      </c>
      <c r="B484" s="278"/>
      <c r="C484" s="191" t="s">
        <v>753</v>
      </c>
      <c r="D484" s="191" t="s">
        <v>797</v>
      </c>
      <c r="E484" s="191" t="s">
        <v>798</v>
      </c>
      <c r="F484" s="193" t="s">
        <v>2110</v>
      </c>
      <c r="G484" s="186" t="s">
        <v>820</v>
      </c>
      <c r="H484" s="183" t="s">
        <v>2149</v>
      </c>
      <c r="I484" s="186" t="s">
        <v>821</v>
      </c>
      <c r="J484" s="43">
        <v>1016</v>
      </c>
      <c r="K484" s="186" t="s">
        <v>310</v>
      </c>
      <c r="L484" s="201"/>
      <c r="M484" s="278"/>
      <c r="N484" s="211" t="s">
        <v>2205</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2206</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25">
      <c r="A485" s="277" t="s">
        <v>2207</v>
      </c>
      <c r="B485" s="278"/>
      <c r="C485" s="191" t="s">
        <v>753</v>
      </c>
      <c r="D485" s="191" t="s">
        <v>797</v>
      </c>
      <c r="E485" s="191" t="s">
        <v>798</v>
      </c>
      <c r="F485" s="193" t="s">
        <v>2110</v>
      </c>
      <c r="G485" s="186" t="s">
        <v>822</v>
      </c>
      <c r="H485" s="183" t="s">
        <v>2149</v>
      </c>
      <c r="I485" s="186" t="s">
        <v>823</v>
      </c>
      <c r="J485" s="43">
        <v>1017</v>
      </c>
      <c r="K485" s="186" t="s">
        <v>332</v>
      </c>
      <c r="L485" s="201"/>
      <c r="M485" s="278"/>
      <c r="N485" s="211" t="s">
        <v>2205</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2206</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25">
      <c r="A486" s="277" t="s">
        <v>2207</v>
      </c>
      <c r="B486" s="278"/>
      <c r="C486" s="191" t="s">
        <v>753</v>
      </c>
      <c r="D486" s="191" t="s">
        <v>797</v>
      </c>
      <c r="E486" s="191" t="s">
        <v>798</v>
      </c>
      <c r="F486" s="193" t="s">
        <v>2108</v>
      </c>
      <c r="G486" s="186" t="s">
        <v>799</v>
      </c>
      <c r="H486" s="183" t="s">
        <v>2148</v>
      </c>
      <c r="I486" s="186" t="s">
        <v>800</v>
      </c>
      <c r="J486" s="43">
        <v>1018</v>
      </c>
      <c r="K486" s="186" t="s">
        <v>310</v>
      </c>
      <c r="L486" s="201"/>
      <c r="M486" s="278"/>
      <c r="N486" s="211" t="s">
        <v>2205</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2206</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25">
      <c r="A487" s="277" t="s">
        <v>2207</v>
      </c>
      <c r="B487" s="278"/>
      <c r="C487" s="191" t="s">
        <v>753</v>
      </c>
      <c r="D487" s="191" t="s">
        <v>797</v>
      </c>
      <c r="E487" s="191" t="s">
        <v>798</v>
      </c>
      <c r="F487" s="193" t="s">
        <v>2108</v>
      </c>
      <c r="G487" s="186" t="s">
        <v>806</v>
      </c>
      <c r="H487" s="183" t="s">
        <v>2148</v>
      </c>
      <c r="I487" s="186" t="s">
        <v>807</v>
      </c>
      <c r="J487" s="43">
        <v>1019</v>
      </c>
      <c r="K487" s="186" t="s">
        <v>310</v>
      </c>
      <c r="L487" s="201"/>
      <c r="M487" s="278"/>
      <c r="N487" s="211" t="s">
        <v>2205</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2206</v>
      </c>
      <c r="Q487" s="290" t="s">
        <v>310</v>
      </c>
      <c r="R487" s="290" t="str">
        <f t="shared" si="38"/>
        <v>Wood Products Coal Use</v>
      </c>
      <c r="S487" s="290" t="str">
        <f t="shared" si="39"/>
        <v>//**Wood Products Coal Use: **</v>
      </c>
      <c r="T487" s="277" t="str">
        <f t="shared" si="40"/>
        <v>//**Wood Products Coal Use: **</v>
      </c>
      <c r="U487" s="306"/>
    </row>
    <row r="488" spans="1:21" s="331" customFormat="1" x14ac:dyDescent="0.25">
      <c r="A488" s="277" t="s">
        <v>2207</v>
      </c>
      <c r="B488" s="278"/>
      <c r="C488" s="191" t="s">
        <v>753</v>
      </c>
      <c r="D488" s="191" t="s">
        <v>797</v>
      </c>
      <c r="E488" s="191" t="s">
        <v>798</v>
      </c>
      <c r="F488" s="193" t="s">
        <v>2108</v>
      </c>
      <c r="G488" s="186" t="s">
        <v>808</v>
      </c>
      <c r="H488" s="183" t="s">
        <v>2148</v>
      </c>
      <c r="I488" s="186" t="s">
        <v>809</v>
      </c>
      <c r="J488" s="43">
        <v>1020</v>
      </c>
      <c r="K488" s="186" t="s">
        <v>310</v>
      </c>
      <c r="L488" s="201"/>
      <c r="M488" s="278"/>
      <c r="N488" s="211" t="s">
        <v>2205</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2206</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25">
      <c r="A489" s="277" t="s">
        <v>2207</v>
      </c>
      <c r="B489" s="278"/>
      <c r="C489" s="191" t="s">
        <v>753</v>
      </c>
      <c r="D489" s="191" t="s">
        <v>797</v>
      </c>
      <c r="E489" s="191" t="s">
        <v>798</v>
      </c>
      <c r="F489" s="193" t="s">
        <v>2108</v>
      </c>
      <c r="G489" s="186" t="s">
        <v>810</v>
      </c>
      <c r="H489" s="183" t="s">
        <v>2148</v>
      </c>
      <c r="I489" s="186" t="s">
        <v>811</v>
      </c>
      <c r="J489" s="43">
        <v>1021</v>
      </c>
      <c r="K489" s="186" t="s">
        <v>332</v>
      </c>
      <c r="L489" s="201"/>
      <c r="M489" s="278"/>
      <c r="N489" s="211" t="s">
        <v>2205</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2206</v>
      </c>
      <c r="Q489" s="290" t="s">
        <v>310</v>
      </c>
      <c r="R489" s="290" t="str">
        <f t="shared" si="38"/>
        <v>Wood Products Biomass Use</v>
      </c>
      <c r="S489" s="290" t="str">
        <f t="shared" si="39"/>
        <v>//**Wood Products Biomass Use: **</v>
      </c>
      <c r="T489" s="277" t="str">
        <f t="shared" si="40"/>
        <v/>
      </c>
      <c r="U489" s="306"/>
    </row>
    <row r="490" spans="1:21" s="331" customFormat="1" x14ac:dyDescent="0.25">
      <c r="A490" s="277" t="s">
        <v>2207</v>
      </c>
      <c r="B490" s="278"/>
      <c r="C490" s="191" t="s">
        <v>753</v>
      </c>
      <c r="D490" s="191" t="s">
        <v>797</v>
      </c>
      <c r="E490" s="191" t="s">
        <v>798</v>
      </c>
      <c r="F490" s="193" t="s">
        <v>2108</v>
      </c>
      <c r="G490" s="186" t="s">
        <v>812</v>
      </c>
      <c r="H490" s="183" t="s">
        <v>2148</v>
      </c>
      <c r="I490" s="186" t="s">
        <v>813</v>
      </c>
      <c r="J490" s="43">
        <v>1022</v>
      </c>
      <c r="K490" s="186" t="s">
        <v>310</v>
      </c>
      <c r="L490" s="201"/>
      <c r="M490" s="278"/>
      <c r="N490" s="211" t="s">
        <v>2205</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2206</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25">
      <c r="A491" s="277" t="s">
        <v>2207</v>
      </c>
      <c r="B491" s="278"/>
      <c r="C491" s="191" t="s">
        <v>753</v>
      </c>
      <c r="D491" s="191" t="s">
        <v>797</v>
      </c>
      <c r="E491" s="191" t="s">
        <v>798</v>
      </c>
      <c r="F491" s="193" t="s">
        <v>2108</v>
      </c>
      <c r="G491" s="186" t="s">
        <v>814</v>
      </c>
      <c r="H491" s="183" t="s">
        <v>2148</v>
      </c>
      <c r="I491" s="186" t="s">
        <v>815</v>
      </c>
      <c r="J491" s="43">
        <v>1023</v>
      </c>
      <c r="K491" s="186" t="s">
        <v>332</v>
      </c>
      <c r="L491" s="201"/>
      <c r="M491" s="278"/>
      <c r="N491" s="211" t="s">
        <v>2205</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2206</v>
      </c>
      <c r="Q491" s="290" t="s">
        <v>310</v>
      </c>
      <c r="R491" s="290" t="str">
        <f t="shared" si="41"/>
        <v>Wood Products Purchased Heat Use</v>
      </c>
      <c r="S491" s="290" t="str">
        <f t="shared" si="42"/>
        <v>//**Wood Products Purchased Heat Use: **</v>
      </c>
      <c r="T491" s="277" t="str">
        <f t="shared" si="43"/>
        <v/>
      </c>
      <c r="U491" s="306"/>
    </row>
    <row r="492" spans="1:21" s="331" customFormat="1" x14ac:dyDescent="0.25">
      <c r="A492" s="277" t="s">
        <v>2207</v>
      </c>
      <c r="B492" s="278"/>
      <c r="C492" s="191" t="s">
        <v>753</v>
      </c>
      <c r="D492" s="191" t="s">
        <v>797</v>
      </c>
      <c r="E492" s="191" t="s">
        <v>798</v>
      </c>
      <c r="F492" s="193" t="s">
        <v>2108</v>
      </c>
      <c r="G492" s="186" t="s">
        <v>816</v>
      </c>
      <c r="H492" s="183" t="s">
        <v>2148</v>
      </c>
      <c r="I492" s="186" t="s">
        <v>817</v>
      </c>
      <c r="J492" s="43">
        <v>1024</v>
      </c>
      <c r="K492" s="186" t="s">
        <v>332</v>
      </c>
      <c r="L492" s="201"/>
      <c r="M492" s="278"/>
      <c r="N492" s="211" t="s">
        <v>2205</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2206</v>
      </c>
      <c r="Q492" s="290" t="s">
        <v>310</v>
      </c>
      <c r="R492" s="290" t="str">
        <f t="shared" si="41"/>
        <v>Wood Products Crude Oil Use</v>
      </c>
      <c r="S492" s="290" t="str">
        <f t="shared" si="42"/>
        <v>//**Wood Products Crude Oil Use: **</v>
      </c>
      <c r="T492" s="277" t="str">
        <f t="shared" si="43"/>
        <v/>
      </c>
      <c r="U492" s="306"/>
    </row>
    <row r="493" spans="1:21" s="331" customFormat="1" x14ac:dyDescent="0.25">
      <c r="A493" s="277" t="s">
        <v>2207</v>
      </c>
      <c r="B493" s="278"/>
      <c r="C493" s="191" t="s">
        <v>753</v>
      </c>
      <c r="D493" s="191" t="s">
        <v>797</v>
      </c>
      <c r="E493" s="191" t="s">
        <v>798</v>
      </c>
      <c r="F493" s="193" t="s">
        <v>2108</v>
      </c>
      <c r="G493" s="186" t="s">
        <v>818</v>
      </c>
      <c r="H493" s="183" t="s">
        <v>2148</v>
      </c>
      <c r="I493" s="186" t="s">
        <v>819</v>
      </c>
      <c r="J493" s="43">
        <v>1025</v>
      </c>
      <c r="K493" s="186" t="s">
        <v>310</v>
      </c>
      <c r="L493" s="201"/>
      <c r="M493" s="278"/>
      <c r="N493" s="211" t="s">
        <v>2205</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2206</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25">
      <c r="A494" s="277" t="s">
        <v>2207</v>
      </c>
      <c r="B494" s="278"/>
      <c r="C494" s="191" t="s">
        <v>753</v>
      </c>
      <c r="D494" s="191" t="s">
        <v>797</v>
      </c>
      <c r="E494" s="191" t="s">
        <v>798</v>
      </c>
      <c r="F494" s="193" t="s">
        <v>2108</v>
      </c>
      <c r="G494" s="186" t="s">
        <v>820</v>
      </c>
      <c r="H494" s="183" t="s">
        <v>2148</v>
      </c>
      <c r="I494" s="186" t="s">
        <v>821</v>
      </c>
      <c r="J494" s="43">
        <v>1026</v>
      </c>
      <c r="K494" s="186" t="s">
        <v>310</v>
      </c>
      <c r="L494" s="201"/>
      <c r="M494" s="278"/>
      <c r="N494" s="211" t="s">
        <v>2205</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2206</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25">
      <c r="A495" s="277" t="s">
        <v>2207</v>
      </c>
      <c r="B495" s="278"/>
      <c r="C495" s="191" t="s">
        <v>753</v>
      </c>
      <c r="D495" s="191" t="s">
        <v>797</v>
      </c>
      <c r="E495" s="191" t="s">
        <v>798</v>
      </c>
      <c r="F495" s="193" t="s">
        <v>2108</v>
      </c>
      <c r="G495" s="186" t="s">
        <v>822</v>
      </c>
      <c r="H495" s="183" t="s">
        <v>2148</v>
      </c>
      <c r="I495" s="186" t="s">
        <v>823</v>
      </c>
      <c r="J495" s="43">
        <v>1027</v>
      </c>
      <c r="K495" s="186" t="s">
        <v>332</v>
      </c>
      <c r="L495" s="201"/>
      <c r="M495" s="278"/>
      <c r="N495" s="211" t="s">
        <v>2205</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2206</v>
      </c>
      <c r="Q495" s="290" t="s">
        <v>310</v>
      </c>
      <c r="R495" s="290" t="str">
        <f t="shared" si="41"/>
        <v>Wood Products Hydrogen Use</v>
      </c>
      <c r="S495" s="290" t="str">
        <f t="shared" si="42"/>
        <v>//**Wood Products Hydrogen Use: **</v>
      </c>
      <c r="T495" s="277" t="str">
        <f t="shared" si="43"/>
        <v/>
      </c>
      <c r="U495" s="306"/>
    </row>
    <row r="496" spans="1:21" s="331" customFormat="1" x14ac:dyDescent="0.25">
      <c r="A496" s="277" t="s">
        <v>2207</v>
      </c>
      <c r="B496" s="278"/>
      <c r="C496" s="191" t="s">
        <v>753</v>
      </c>
      <c r="D496" s="191" t="s">
        <v>797</v>
      </c>
      <c r="E496" s="191" t="s">
        <v>798</v>
      </c>
      <c r="F496" s="193" t="s">
        <v>2106</v>
      </c>
      <c r="G496" s="186" t="s">
        <v>799</v>
      </c>
      <c r="H496" s="183" t="s">
        <v>2147</v>
      </c>
      <c r="I496" s="186" t="s">
        <v>800</v>
      </c>
      <c r="J496" s="43">
        <v>1028</v>
      </c>
      <c r="K496" s="186" t="s">
        <v>310</v>
      </c>
      <c r="L496" s="201"/>
      <c r="M496" s="278"/>
      <c r="N496" s="211" t="s">
        <v>2205</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2206</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25">
      <c r="A497" s="277" t="s">
        <v>2207</v>
      </c>
      <c r="B497" s="278"/>
      <c r="C497" s="191" t="s">
        <v>753</v>
      </c>
      <c r="D497" s="191" t="s">
        <v>797</v>
      </c>
      <c r="E497" s="191" t="s">
        <v>798</v>
      </c>
      <c r="F497" s="193" t="s">
        <v>2106</v>
      </c>
      <c r="G497" s="186" t="s">
        <v>806</v>
      </c>
      <c r="H497" s="183" t="s">
        <v>2147</v>
      </c>
      <c r="I497" s="186" t="s">
        <v>807</v>
      </c>
      <c r="J497" s="43">
        <v>1029</v>
      </c>
      <c r="K497" s="186" t="s">
        <v>310</v>
      </c>
      <c r="L497" s="201"/>
      <c r="M497" s="278"/>
      <c r="N497" s="211" t="s">
        <v>2205</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2206</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25">
      <c r="A498" s="277" t="s">
        <v>2207</v>
      </c>
      <c r="B498" s="278"/>
      <c r="C498" s="191" t="s">
        <v>753</v>
      </c>
      <c r="D498" s="191" t="s">
        <v>797</v>
      </c>
      <c r="E498" s="191" t="s">
        <v>798</v>
      </c>
      <c r="F498" s="193" t="s">
        <v>2106</v>
      </c>
      <c r="G498" s="186" t="s">
        <v>808</v>
      </c>
      <c r="H498" s="183" t="s">
        <v>2147</v>
      </c>
      <c r="I498" s="186" t="s">
        <v>809</v>
      </c>
      <c r="J498" s="43">
        <v>1030</v>
      </c>
      <c r="K498" s="186" t="s">
        <v>310</v>
      </c>
      <c r="L498" s="201"/>
      <c r="M498" s="278"/>
      <c r="N498" s="211" t="s">
        <v>2205</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2206</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25">
      <c r="A499" s="277" t="s">
        <v>2207</v>
      </c>
      <c r="B499" s="278"/>
      <c r="C499" s="191" t="s">
        <v>753</v>
      </c>
      <c r="D499" s="191" t="s">
        <v>797</v>
      </c>
      <c r="E499" s="191" t="s">
        <v>798</v>
      </c>
      <c r="F499" s="193" t="s">
        <v>2106</v>
      </c>
      <c r="G499" s="186" t="s">
        <v>810</v>
      </c>
      <c r="H499" s="183" t="s">
        <v>2147</v>
      </c>
      <c r="I499" s="186" t="s">
        <v>811</v>
      </c>
      <c r="J499" s="43">
        <v>1031</v>
      </c>
      <c r="K499" s="186" t="s">
        <v>332</v>
      </c>
      <c r="L499" s="201"/>
      <c r="M499" s="278"/>
      <c r="N499" s="211" t="s">
        <v>2205</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2206</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25">
      <c r="A500" s="277" t="s">
        <v>2207</v>
      </c>
      <c r="B500" s="278"/>
      <c r="C500" s="191" t="s">
        <v>753</v>
      </c>
      <c r="D500" s="191" t="s">
        <v>797</v>
      </c>
      <c r="E500" s="191" t="s">
        <v>798</v>
      </c>
      <c r="F500" s="193" t="s">
        <v>2106</v>
      </c>
      <c r="G500" s="186" t="s">
        <v>812</v>
      </c>
      <c r="H500" s="183" t="s">
        <v>2147</v>
      </c>
      <c r="I500" s="186" t="s">
        <v>813</v>
      </c>
      <c r="J500" s="43">
        <v>1032</v>
      </c>
      <c r="K500" s="186" t="s">
        <v>310</v>
      </c>
      <c r="L500" s="201"/>
      <c r="M500" s="278"/>
      <c r="N500" s="211" t="s">
        <v>2205</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2206</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25">
      <c r="A501" s="277" t="s">
        <v>2207</v>
      </c>
      <c r="B501" s="278"/>
      <c r="C501" s="191" t="s">
        <v>753</v>
      </c>
      <c r="D501" s="191" t="s">
        <v>797</v>
      </c>
      <c r="E501" s="191" t="s">
        <v>798</v>
      </c>
      <c r="F501" s="193" t="s">
        <v>2106</v>
      </c>
      <c r="G501" s="186" t="s">
        <v>814</v>
      </c>
      <c r="H501" s="183" t="s">
        <v>2147</v>
      </c>
      <c r="I501" s="186" t="s">
        <v>815</v>
      </c>
      <c r="J501" s="43">
        <v>1033</v>
      </c>
      <c r="K501" s="186" t="s">
        <v>332</v>
      </c>
      <c r="L501" s="201"/>
      <c r="M501" s="278"/>
      <c r="N501" s="211" t="s">
        <v>2205</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2206</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25">
      <c r="A502" s="277" t="s">
        <v>2207</v>
      </c>
      <c r="B502" s="278"/>
      <c r="C502" s="191" t="s">
        <v>753</v>
      </c>
      <c r="D502" s="191" t="s">
        <v>797</v>
      </c>
      <c r="E502" s="191" t="s">
        <v>798</v>
      </c>
      <c r="F502" s="193" t="s">
        <v>2106</v>
      </c>
      <c r="G502" s="186" t="s">
        <v>816</v>
      </c>
      <c r="H502" s="183" t="s">
        <v>2147</v>
      </c>
      <c r="I502" s="186" t="s">
        <v>817</v>
      </c>
      <c r="J502" s="43">
        <v>1034</v>
      </c>
      <c r="K502" s="186" t="s">
        <v>332</v>
      </c>
      <c r="L502" s="201"/>
      <c r="M502" s="278"/>
      <c r="N502" s="211" t="s">
        <v>2205</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2206</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25">
      <c r="A503" s="277" t="s">
        <v>2207</v>
      </c>
      <c r="B503" s="278"/>
      <c r="C503" s="191" t="s">
        <v>753</v>
      </c>
      <c r="D503" s="191" t="s">
        <v>797</v>
      </c>
      <c r="E503" s="191" t="s">
        <v>798</v>
      </c>
      <c r="F503" s="193" t="s">
        <v>2106</v>
      </c>
      <c r="G503" s="186" t="s">
        <v>818</v>
      </c>
      <c r="H503" s="183" t="s">
        <v>2147</v>
      </c>
      <c r="I503" s="186" t="s">
        <v>819</v>
      </c>
      <c r="J503" s="43">
        <v>1035</v>
      </c>
      <c r="K503" s="186" t="s">
        <v>310</v>
      </c>
      <c r="L503" s="201"/>
      <c r="M503" s="278"/>
      <c r="N503" s="211" t="s">
        <v>2205</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2206</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25">
      <c r="A504" s="277" t="s">
        <v>2207</v>
      </c>
      <c r="B504" s="278"/>
      <c r="C504" s="191" t="s">
        <v>753</v>
      </c>
      <c r="D504" s="191" t="s">
        <v>797</v>
      </c>
      <c r="E504" s="191" t="s">
        <v>798</v>
      </c>
      <c r="F504" s="193" t="s">
        <v>2106</v>
      </c>
      <c r="G504" s="186" t="s">
        <v>820</v>
      </c>
      <c r="H504" s="183" t="s">
        <v>2147</v>
      </c>
      <c r="I504" s="186" t="s">
        <v>821</v>
      </c>
      <c r="J504" s="43">
        <v>1036</v>
      </c>
      <c r="K504" s="186" t="s">
        <v>310</v>
      </c>
      <c r="L504" s="201"/>
      <c r="M504" s="278"/>
      <c r="N504" s="211" t="s">
        <v>2205</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2206</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25">
      <c r="A505" s="277" t="s">
        <v>2207</v>
      </c>
      <c r="B505" s="278"/>
      <c r="C505" s="191" t="s">
        <v>753</v>
      </c>
      <c r="D505" s="191" t="s">
        <v>797</v>
      </c>
      <c r="E505" s="191" t="s">
        <v>798</v>
      </c>
      <c r="F505" s="193" t="s">
        <v>2106</v>
      </c>
      <c r="G505" s="186" t="s">
        <v>822</v>
      </c>
      <c r="H505" s="183" t="s">
        <v>2147</v>
      </c>
      <c r="I505" s="186" t="s">
        <v>823</v>
      </c>
      <c r="J505" s="43">
        <v>1037</v>
      </c>
      <c r="K505" s="186" t="s">
        <v>332</v>
      </c>
      <c r="L505" s="201"/>
      <c r="M505" s="278"/>
      <c r="N505" s="211" t="s">
        <v>2205</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2206</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25">
      <c r="A506" s="277" t="s">
        <v>2207</v>
      </c>
      <c r="B506" s="278"/>
      <c r="C506" s="191" t="s">
        <v>753</v>
      </c>
      <c r="D506" s="191" t="s">
        <v>797</v>
      </c>
      <c r="E506" s="191" t="s">
        <v>798</v>
      </c>
      <c r="F506" s="193" t="s">
        <v>2104</v>
      </c>
      <c r="G506" s="186" t="s">
        <v>799</v>
      </c>
      <c r="H506" s="183" t="s">
        <v>2146</v>
      </c>
      <c r="I506" s="186" t="s">
        <v>800</v>
      </c>
      <c r="J506" s="43">
        <v>1038</v>
      </c>
      <c r="K506" s="186" t="s">
        <v>310</v>
      </c>
      <c r="L506" s="201"/>
      <c r="M506" s="278"/>
      <c r="N506" s="211" t="s">
        <v>2205</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2206</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25">
      <c r="A507" s="277" t="s">
        <v>2207</v>
      </c>
      <c r="B507" s="278"/>
      <c r="C507" s="191" t="s">
        <v>753</v>
      </c>
      <c r="D507" s="191" t="s">
        <v>797</v>
      </c>
      <c r="E507" s="191" t="s">
        <v>798</v>
      </c>
      <c r="F507" s="193" t="s">
        <v>2104</v>
      </c>
      <c r="G507" s="186" t="s">
        <v>806</v>
      </c>
      <c r="H507" s="183" t="s">
        <v>2146</v>
      </c>
      <c r="I507" s="186" t="s">
        <v>807</v>
      </c>
      <c r="J507" s="43">
        <v>1039</v>
      </c>
      <c r="K507" s="186" t="s">
        <v>310</v>
      </c>
      <c r="L507" s="201"/>
      <c r="M507" s="278"/>
      <c r="N507" s="211" t="s">
        <v>2205</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2206</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25">
      <c r="A508" s="277" t="s">
        <v>2207</v>
      </c>
      <c r="B508" s="278"/>
      <c r="C508" s="191" t="s">
        <v>753</v>
      </c>
      <c r="D508" s="191" t="s">
        <v>797</v>
      </c>
      <c r="E508" s="191" t="s">
        <v>798</v>
      </c>
      <c r="F508" s="193" t="s">
        <v>2104</v>
      </c>
      <c r="G508" s="186" t="s">
        <v>808</v>
      </c>
      <c r="H508" s="183" t="s">
        <v>2146</v>
      </c>
      <c r="I508" s="186" t="s">
        <v>809</v>
      </c>
      <c r="J508" s="43">
        <v>1040</v>
      </c>
      <c r="K508" s="186" t="s">
        <v>310</v>
      </c>
      <c r="L508" s="201"/>
      <c r="M508" s="278"/>
      <c r="N508" s="211" t="s">
        <v>2205</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2206</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25">
      <c r="A509" s="277" t="s">
        <v>2207</v>
      </c>
      <c r="B509" s="278"/>
      <c r="C509" s="191" t="s">
        <v>753</v>
      </c>
      <c r="D509" s="191" t="s">
        <v>797</v>
      </c>
      <c r="E509" s="191" t="s">
        <v>798</v>
      </c>
      <c r="F509" s="193" t="s">
        <v>2104</v>
      </c>
      <c r="G509" s="186" t="s">
        <v>810</v>
      </c>
      <c r="H509" s="183" t="s">
        <v>2146</v>
      </c>
      <c r="I509" s="186" t="s">
        <v>811</v>
      </c>
      <c r="J509" s="43">
        <v>1041</v>
      </c>
      <c r="K509" s="186" t="s">
        <v>310</v>
      </c>
      <c r="L509" s="201"/>
      <c r="M509" s="278"/>
      <c r="N509" s="211" t="s">
        <v>2205</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2206</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25">
      <c r="A510" s="277" t="s">
        <v>2207</v>
      </c>
      <c r="B510" s="278"/>
      <c r="C510" s="191" t="s">
        <v>753</v>
      </c>
      <c r="D510" s="191" t="s">
        <v>797</v>
      </c>
      <c r="E510" s="191" t="s">
        <v>798</v>
      </c>
      <c r="F510" s="193" t="s">
        <v>2104</v>
      </c>
      <c r="G510" s="186" t="s">
        <v>812</v>
      </c>
      <c r="H510" s="183" t="s">
        <v>2146</v>
      </c>
      <c r="I510" s="186" t="s">
        <v>813</v>
      </c>
      <c r="J510" s="43">
        <v>1042</v>
      </c>
      <c r="K510" s="186" t="s">
        <v>332</v>
      </c>
      <c r="L510" s="201"/>
      <c r="M510" s="278"/>
      <c r="N510" s="211" t="s">
        <v>2205</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2206</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25">
      <c r="A511" s="277" t="s">
        <v>2207</v>
      </c>
      <c r="B511" s="278"/>
      <c r="C511" s="191" t="s">
        <v>753</v>
      </c>
      <c r="D511" s="191" t="s">
        <v>797</v>
      </c>
      <c r="E511" s="191" t="s">
        <v>798</v>
      </c>
      <c r="F511" s="193" t="s">
        <v>2104</v>
      </c>
      <c r="G511" s="186" t="s">
        <v>814</v>
      </c>
      <c r="H511" s="183" t="s">
        <v>2146</v>
      </c>
      <c r="I511" s="186" t="s">
        <v>815</v>
      </c>
      <c r="J511" s="43">
        <v>1043</v>
      </c>
      <c r="K511" s="186" t="s">
        <v>332</v>
      </c>
      <c r="L511" s="201"/>
      <c r="M511" s="278"/>
      <c r="N511" s="211" t="s">
        <v>2205</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2206</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25">
      <c r="A512" s="277" t="s">
        <v>2207</v>
      </c>
      <c r="B512" s="278"/>
      <c r="C512" s="191" t="s">
        <v>753</v>
      </c>
      <c r="D512" s="191" t="s">
        <v>797</v>
      </c>
      <c r="E512" s="191" t="s">
        <v>798</v>
      </c>
      <c r="F512" s="193" t="s">
        <v>2104</v>
      </c>
      <c r="G512" s="186" t="s">
        <v>816</v>
      </c>
      <c r="H512" s="183" t="s">
        <v>2146</v>
      </c>
      <c r="I512" s="186" t="s">
        <v>817</v>
      </c>
      <c r="J512" s="43">
        <v>1044</v>
      </c>
      <c r="K512" s="186" t="s">
        <v>310</v>
      </c>
      <c r="L512" s="201"/>
      <c r="M512" s="278"/>
      <c r="N512" s="211" t="s">
        <v>2205</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2206</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25">
      <c r="A513" s="277" t="s">
        <v>2207</v>
      </c>
      <c r="B513" s="278"/>
      <c r="C513" s="191" t="s">
        <v>753</v>
      </c>
      <c r="D513" s="191" t="s">
        <v>797</v>
      </c>
      <c r="E513" s="191" t="s">
        <v>798</v>
      </c>
      <c r="F513" s="193" t="s">
        <v>2104</v>
      </c>
      <c r="G513" s="186" t="s">
        <v>818</v>
      </c>
      <c r="H513" s="183" t="s">
        <v>2146</v>
      </c>
      <c r="I513" s="186" t="s">
        <v>819</v>
      </c>
      <c r="J513" s="43">
        <v>1045</v>
      </c>
      <c r="K513" s="186" t="s">
        <v>332</v>
      </c>
      <c r="L513" s="201"/>
      <c r="M513" s="278"/>
      <c r="N513" s="211" t="s">
        <v>2205</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2206</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25">
      <c r="A514" s="277" t="s">
        <v>2207</v>
      </c>
      <c r="B514" s="278"/>
      <c r="C514" s="191" t="s">
        <v>753</v>
      </c>
      <c r="D514" s="191" t="s">
        <v>797</v>
      </c>
      <c r="E514" s="191" t="s">
        <v>798</v>
      </c>
      <c r="F514" s="193" t="s">
        <v>2104</v>
      </c>
      <c r="G514" s="186" t="s">
        <v>820</v>
      </c>
      <c r="H514" s="183" t="s">
        <v>2146</v>
      </c>
      <c r="I514" s="186" t="s">
        <v>821</v>
      </c>
      <c r="J514" s="43">
        <v>1046</v>
      </c>
      <c r="K514" s="186" t="s">
        <v>332</v>
      </c>
      <c r="L514" s="201"/>
      <c r="M514" s="278"/>
      <c r="N514" s="211" t="s">
        <v>2205</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2206</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25">
      <c r="A515" s="277" t="s">
        <v>2207</v>
      </c>
      <c r="B515" s="278"/>
      <c r="C515" s="191" t="s">
        <v>753</v>
      </c>
      <c r="D515" s="191" t="s">
        <v>797</v>
      </c>
      <c r="E515" s="191" t="s">
        <v>798</v>
      </c>
      <c r="F515" s="193" t="s">
        <v>2104</v>
      </c>
      <c r="G515" s="186" t="s">
        <v>822</v>
      </c>
      <c r="H515" s="183" t="s">
        <v>2146</v>
      </c>
      <c r="I515" s="186" t="s">
        <v>823</v>
      </c>
      <c r="J515" s="43">
        <v>1047</v>
      </c>
      <c r="K515" s="186" t="s">
        <v>332</v>
      </c>
      <c r="L515" s="201"/>
      <c r="M515" s="278"/>
      <c r="N515" s="211" t="s">
        <v>2205</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2206</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25">
      <c r="A516" s="277" t="s">
        <v>2207</v>
      </c>
      <c r="B516" s="278"/>
      <c r="C516" s="191" t="s">
        <v>753</v>
      </c>
      <c r="D516" s="191" t="s">
        <v>797</v>
      </c>
      <c r="E516" s="191" t="s">
        <v>798</v>
      </c>
      <c r="F516" s="193" t="s">
        <v>2102</v>
      </c>
      <c r="G516" s="186" t="s">
        <v>799</v>
      </c>
      <c r="H516" s="183" t="s">
        <v>1832</v>
      </c>
      <c r="I516" s="186" t="s">
        <v>800</v>
      </c>
      <c r="J516" s="43">
        <v>1048</v>
      </c>
      <c r="K516" s="186" t="s">
        <v>310</v>
      </c>
      <c r="L516" s="201"/>
      <c r="M516" s="278"/>
      <c r="N516" s="211" t="s">
        <v>2205</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2206</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25">
      <c r="A517" s="277" t="s">
        <v>2207</v>
      </c>
      <c r="B517" s="278"/>
      <c r="C517" s="191" t="s">
        <v>753</v>
      </c>
      <c r="D517" s="191" t="s">
        <v>797</v>
      </c>
      <c r="E517" s="191" t="s">
        <v>798</v>
      </c>
      <c r="F517" s="193" t="s">
        <v>2102</v>
      </c>
      <c r="G517" s="186" t="s">
        <v>806</v>
      </c>
      <c r="H517" s="183" t="s">
        <v>1832</v>
      </c>
      <c r="I517" s="186" t="s">
        <v>807</v>
      </c>
      <c r="J517" s="43">
        <v>1049</v>
      </c>
      <c r="K517" s="186" t="s">
        <v>310</v>
      </c>
      <c r="L517" s="201"/>
      <c r="M517" s="278"/>
      <c r="N517" s="211" t="s">
        <v>2205</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2206</v>
      </c>
      <c r="Q517" s="290" t="s">
        <v>310</v>
      </c>
      <c r="R517" s="290" t="str">
        <f t="shared" si="41"/>
        <v>Chemicals Coal Use</v>
      </c>
      <c r="S517" s="290" t="str">
        <f t="shared" si="42"/>
        <v>//**Chemicals Coal Use: **</v>
      </c>
      <c r="T517" s="277" t="str">
        <f t="shared" si="43"/>
        <v>//**Chemicals Coal Use: **</v>
      </c>
      <c r="U517" s="306"/>
    </row>
    <row r="518" spans="1:21" s="331" customFormat="1" x14ac:dyDescent="0.25">
      <c r="A518" s="277" t="s">
        <v>2207</v>
      </c>
      <c r="B518" s="278"/>
      <c r="C518" s="191" t="s">
        <v>753</v>
      </c>
      <c r="D518" s="191" t="s">
        <v>797</v>
      </c>
      <c r="E518" s="191" t="s">
        <v>798</v>
      </c>
      <c r="F518" s="193" t="s">
        <v>2102</v>
      </c>
      <c r="G518" s="186" t="s">
        <v>808</v>
      </c>
      <c r="H518" s="183" t="s">
        <v>1832</v>
      </c>
      <c r="I518" s="186" t="s">
        <v>809</v>
      </c>
      <c r="J518" s="43">
        <v>1050</v>
      </c>
      <c r="K518" s="186" t="s">
        <v>310</v>
      </c>
      <c r="L518" s="201"/>
      <c r="M518" s="278"/>
      <c r="N518" s="211" t="s">
        <v>2205</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2206</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25">
      <c r="A519" s="277" t="s">
        <v>2207</v>
      </c>
      <c r="B519" s="278"/>
      <c r="C519" s="191" t="s">
        <v>753</v>
      </c>
      <c r="D519" s="191" t="s">
        <v>797</v>
      </c>
      <c r="E519" s="191" t="s">
        <v>798</v>
      </c>
      <c r="F519" s="193" t="s">
        <v>2102</v>
      </c>
      <c r="G519" s="186" t="s">
        <v>810</v>
      </c>
      <c r="H519" s="183" t="s">
        <v>1832</v>
      </c>
      <c r="I519" s="186" t="s">
        <v>811</v>
      </c>
      <c r="J519" s="43">
        <v>1051</v>
      </c>
      <c r="K519" s="186" t="s">
        <v>332</v>
      </c>
      <c r="L519" s="201"/>
      <c r="M519" s="278"/>
      <c r="N519" s="211" t="s">
        <v>2205</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2206</v>
      </c>
      <c r="Q519" s="290" t="s">
        <v>310</v>
      </c>
      <c r="R519" s="290" t="str">
        <f t="shared" si="41"/>
        <v>Chemicals Biomass Use</v>
      </c>
      <c r="S519" s="290" t="str">
        <f t="shared" si="42"/>
        <v>//**Chemicals Biomass Use: **</v>
      </c>
      <c r="T519" s="277" t="str">
        <f t="shared" si="43"/>
        <v/>
      </c>
      <c r="U519" s="306"/>
    </row>
    <row r="520" spans="1:21" s="331" customFormat="1" x14ac:dyDescent="0.25">
      <c r="A520" s="277" t="s">
        <v>2207</v>
      </c>
      <c r="B520" s="278"/>
      <c r="C520" s="191" t="s">
        <v>753</v>
      </c>
      <c r="D520" s="191" t="s">
        <v>797</v>
      </c>
      <c r="E520" s="191" t="s">
        <v>798</v>
      </c>
      <c r="F520" s="193" t="s">
        <v>2102</v>
      </c>
      <c r="G520" s="186" t="s">
        <v>812</v>
      </c>
      <c r="H520" s="183" t="s">
        <v>1832</v>
      </c>
      <c r="I520" s="186" t="s">
        <v>813</v>
      </c>
      <c r="J520" s="43">
        <v>1052</v>
      </c>
      <c r="K520" s="186" t="s">
        <v>310</v>
      </c>
      <c r="L520" s="201"/>
      <c r="M520" s="278"/>
      <c r="N520" s="211" t="s">
        <v>2205</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2206</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25">
      <c r="A521" s="277" t="s">
        <v>2207</v>
      </c>
      <c r="B521" s="278"/>
      <c r="C521" s="191" t="s">
        <v>753</v>
      </c>
      <c r="D521" s="191" t="s">
        <v>797</v>
      </c>
      <c r="E521" s="191" t="s">
        <v>798</v>
      </c>
      <c r="F521" s="193" t="s">
        <v>2102</v>
      </c>
      <c r="G521" s="186" t="s">
        <v>814</v>
      </c>
      <c r="H521" s="183" t="s">
        <v>1832</v>
      </c>
      <c r="I521" s="186" t="s">
        <v>815</v>
      </c>
      <c r="J521" s="43">
        <v>1053</v>
      </c>
      <c r="K521" s="186" t="s">
        <v>332</v>
      </c>
      <c r="L521" s="201"/>
      <c r="M521" s="278"/>
      <c r="N521" s="211" t="s">
        <v>2205</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2206</v>
      </c>
      <c r="Q521" s="290" t="s">
        <v>310</v>
      </c>
      <c r="R521" s="290" t="str">
        <f t="shared" si="41"/>
        <v>Chemicals Purchased Heat Use</v>
      </c>
      <c r="S521" s="290" t="str">
        <f t="shared" si="42"/>
        <v>//**Chemicals Purchased Heat Use: **</v>
      </c>
      <c r="T521" s="277" t="str">
        <f t="shared" si="43"/>
        <v/>
      </c>
      <c r="U521" s="306"/>
    </row>
    <row r="522" spans="1:21" s="331" customFormat="1" x14ac:dyDescent="0.25">
      <c r="A522" s="277" t="s">
        <v>2207</v>
      </c>
      <c r="B522" s="278"/>
      <c r="C522" s="191" t="s">
        <v>753</v>
      </c>
      <c r="D522" s="191" t="s">
        <v>797</v>
      </c>
      <c r="E522" s="191" t="s">
        <v>798</v>
      </c>
      <c r="F522" s="193" t="s">
        <v>2102</v>
      </c>
      <c r="G522" s="186" t="s">
        <v>816</v>
      </c>
      <c r="H522" s="183" t="s">
        <v>1832</v>
      </c>
      <c r="I522" s="186" t="s">
        <v>817</v>
      </c>
      <c r="J522" s="43">
        <v>1054</v>
      </c>
      <c r="K522" s="186" t="s">
        <v>332</v>
      </c>
      <c r="L522" s="201"/>
      <c r="M522" s="278"/>
      <c r="N522" s="211" t="s">
        <v>2205</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2206</v>
      </c>
      <c r="Q522" s="290" t="s">
        <v>310</v>
      </c>
      <c r="R522" s="290" t="str">
        <f t="shared" si="41"/>
        <v>Chemicals Crude Oil Use</v>
      </c>
      <c r="S522" s="290" t="str">
        <f t="shared" si="42"/>
        <v>//**Chemicals Crude Oil Use: **</v>
      </c>
      <c r="T522" s="277" t="str">
        <f t="shared" si="43"/>
        <v/>
      </c>
      <c r="U522" s="306"/>
    </row>
    <row r="523" spans="1:21" s="331" customFormat="1" x14ac:dyDescent="0.25">
      <c r="A523" s="277" t="s">
        <v>2207</v>
      </c>
      <c r="B523" s="278"/>
      <c r="C523" s="191" t="s">
        <v>753</v>
      </c>
      <c r="D523" s="191" t="s">
        <v>797</v>
      </c>
      <c r="E523" s="191" t="s">
        <v>798</v>
      </c>
      <c r="F523" s="193" t="s">
        <v>2102</v>
      </c>
      <c r="G523" s="186" t="s">
        <v>818</v>
      </c>
      <c r="H523" s="183" t="s">
        <v>1832</v>
      </c>
      <c r="I523" s="186" t="s">
        <v>819</v>
      </c>
      <c r="J523" s="43">
        <v>1055</v>
      </c>
      <c r="K523" s="186" t="s">
        <v>310</v>
      </c>
      <c r="L523" s="201"/>
      <c r="M523" s="278"/>
      <c r="N523" s="211" t="s">
        <v>2205</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2206</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25">
      <c r="A524" s="277" t="s">
        <v>2207</v>
      </c>
      <c r="B524" s="278"/>
      <c r="C524" s="191" t="s">
        <v>753</v>
      </c>
      <c r="D524" s="191" t="s">
        <v>797</v>
      </c>
      <c r="E524" s="191" t="s">
        <v>798</v>
      </c>
      <c r="F524" s="193" t="s">
        <v>2102</v>
      </c>
      <c r="G524" s="186" t="s">
        <v>820</v>
      </c>
      <c r="H524" s="183" t="s">
        <v>1832</v>
      </c>
      <c r="I524" s="186" t="s">
        <v>821</v>
      </c>
      <c r="J524" s="43">
        <v>1056</v>
      </c>
      <c r="K524" s="186" t="s">
        <v>310</v>
      </c>
      <c r="L524" s="201"/>
      <c r="M524" s="278"/>
      <c r="N524" s="211" t="s">
        <v>2205</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2206</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25">
      <c r="A525" s="277" t="s">
        <v>2207</v>
      </c>
      <c r="B525" s="278"/>
      <c r="C525" s="191" t="s">
        <v>753</v>
      </c>
      <c r="D525" s="191" t="s">
        <v>797</v>
      </c>
      <c r="E525" s="191" t="s">
        <v>798</v>
      </c>
      <c r="F525" s="193" t="s">
        <v>2102</v>
      </c>
      <c r="G525" s="186" t="s">
        <v>822</v>
      </c>
      <c r="H525" s="183" t="s">
        <v>1832</v>
      </c>
      <c r="I525" s="186" t="s">
        <v>823</v>
      </c>
      <c r="J525" s="43">
        <v>1057</v>
      </c>
      <c r="K525" s="186" t="s">
        <v>332</v>
      </c>
      <c r="L525" s="201"/>
      <c r="M525" s="278"/>
      <c r="N525" s="211" t="s">
        <v>2205</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2206</v>
      </c>
      <c r="Q525" s="290" t="s">
        <v>310</v>
      </c>
      <c r="R525" s="290" t="str">
        <f t="shared" si="41"/>
        <v>Chemicals Hydrogen Use</v>
      </c>
      <c r="S525" s="290" t="str">
        <f t="shared" si="42"/>
        <v>//**Chemicals Hydrogen Use: **</v>
      </c>
      <c r="T525" s="277" t="str">
        <f t="shared" si="43"/>
        <v/>
      </c>
      <c r="U525" s="306"/>
    </row>
    <row r="526" spans="1:21" s="331" customFormat="1" x14ac:dyDescent="0.25">
      <c r="A526" s="277" t="s">
        <v>2207</v>
      </c>
      <c r="B526" s="278"/>
      <c r="C526" s="191" t="s">
        <v>753</v>
      </c>
      <c r="D526" s="191" t="s">
        <v>797</v>
      </c>
      <c r="E526" s="191" t="s">
        <v>798</v>
      </c>
      <c r="F526" s="193" t="s">
        <v>2101</v>
      </c>
      <c r="G526" s="186" t="s">
        <v>799</v>
      </c>
      <c r="H526" s="183" t="s">
        <v>2145</v>
      </c>
      <c r="I526" s="186" t="s">
        <v>800</v>
      </c>
      <c r="J526" s="43">
        <v>1058</v>
      </c>
      <c r="K526" s="186" t="s">
        <v>310</v>
      </c>
      <c r="L526" s="201"/>
      <c r="M526" s="278"/>
      <c r="N526" s="211" t="s">
        <v>2205</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2206</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25">
      <c r="A527" s="277" t="s">
        <v>2207</v>
      </c>
      <c r="B527" s="278"/>
      <c r="C527" s="191" t="s">
        <v>753</v>
      </c>
      <c r="D527" s="191" t="s">
        <v>797</v>
      </c>
      <c r="E527" s="191" t="s">
        <v>798</v>
      </c>
      <c r="F527" s="193" t="s">
        <v>2101</v>
      </c>
      <c r="G527" s="186" t="s">
        <v>806</v>
      </c>
      <c r="H527" s="183" t="s">
        <v>2145</v>
      </c>
      <c r="I527" s="186" t="s">
        <v>807</v>
      </c>
      <c r="J527" s="43">
        <v>1059</v>
      </c>
      <c r="K527" s="186" t="s">
        <v>310</v>
      </c>
      <c r="L527" s="201"/>
      <c r="M527" s="278"/>
      <c r="N527" s="211" t="s">
        <v>2205</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2206</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25">
      <c r="A528" s="277" t="s">
        <v>2207</v>
      </c>
      <c r="B528" s="278"/>
      <c r="C528" s="191" t="s">
        <v>753</v>
      </c>
      <c r="D528" s="191" t="s">
        <v>797</v>
      </c>
      <c r="E528" s="191" t="s">
        <v>798</v>
      </c>
      <c r="F528" s="193" t="s">
        <v>2101</v>
      </c>
      <c r="G528" s="186" t="s">
        <v>808</v>
      </c>
      <c r="H528" s="183" t="s">
        <v>2145</v>
      </c>
      <c r="I528" s="186" t="s">
        <v>809</v>
      </c>
      <c r="J528" s="43">
        <v>1060</v>
      </c>
      <c r="K528" s="186" t="s">
        <v>310</v>
      </c>
      <c r="L528" s="201"/>
      <c r="M528" s="278"/>
      <c r="N528" s="211" t="s">
        <v>2205</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2206</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25">
      <c r="A529" s="277" t="s">
        <v>2207</v>
      </c>
      <c r="B529" s="278"/>
      <c r="C529" s="191" t="s">
        <v>753</v>
      </c>
      <c r="D529" s="191" t="s">
        <v>797</v>
      </c>
      <c r="E529" s="191" t="s">
        <v>798</v>
      </c>
      <c r="F529" s="193" t="s">
        <v>2101</v>
      </c>
      <c r="G529" s="186" t="s">
        <v>810</v>
      </c>
      <c r="H529" s="183" t="s">
        <v>2145</v>
      </c>
      <c r="I529" s="186" t="s">
        <v>811</v>
      </c>
      <c r="J529" s="43">
        <v>1061</v>
      </c>
      <c r="K529" s="186" t="s">
        <v>332</v>
      </c>
      <c r="L529" s="201"/>
      <c r="M529" s="278"/>
      <c r="N529" s="211" t="s">
        <v>2205</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2206</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25">
      <c r="A530" s="277" t="s">
        <v>2207</v>
      </c>
      <c r="B530" s="278"/>
      <c r="C530" s="191" t="s">
        <v>753</v>
      </c>
      <c r="D530" s="191" t="s">
        <v>797</v>
      </c>
      <c r="E530" s="191" t="s">
        <v>798</v>
      </c>
      <c r="F530" s="193" t="s">
        <v>2101</v>
      </c>
      <c r="G530" s="186" t="s">
        <v>812</v>
      </c>
      <c r="H530" s="183" t="s">
        <v>2145</v>
      </c>
      <c r="I530" s="186" t="s">
        <v>813</v>
      </c>
      <c r="J530" s="43">
        <v>1062</v>
      </c>
      <c r="K530" s="186" t="s">
        <v>310</v>
      </c>
      <c r="L530" s="201"/>
      <c r="M530" s="278"/>
      <c r="N530" s="211" t="s">
        <v>2205</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2206</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25">
      <c r="A531" s="277" t="s">
        <v>2207</v>
      </c>
      <c r="B531" s="278"/>
      <c r="C531" s="191" t="s">
        <v>753</v>
      </c>
      <c r="D531" s="191" t="s">
        <v>797</v>
      </c>
      <c r="E531" s="191" t="s">
        <v>798</v>
      </c>
      <c r="F531" s="193" t="s">
        <v>2101</v>
      </c>
      <c r="G531" s="186" t="s">
        <v>814</v>
      </c>
      <c r="H531" s="183" t="s">
        <v>2145</v>
      </c>
      <c r="I531" s="186" t="s">
        <v>815</v>
      </c>
      <c r="J531" s="43">
        <v>1063</v>
      </c>
      <c r="K531" s="186" t="s">
        <v>332</v>
      </c>
      <c r="L531" s="201"/>
      <c r="M531" s="278"/>
      <c r="N531" s="211" t="s">
        <v>2205</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2206</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25">
      <c r="A532" s="277" t="s">
        <v>2207</v>
      </c>
      <c r="B532" s="278"/>
      <c r="C532" s="191" t="s">
        <v>753</v>
      </c>
      <c r="D532" s="191" t="s">
        <v>797</v>
      </c>
      <c r="E532" s="191" t="s">
        <v>798</v>
      </c>
      <c r="F532" s="193" t="s">
        <v>2101</v>
      </c>
      <c r="G532" s="186" t="s">
        <v>816</v>
      </c>
      <c r="H532" s="183" t="s">
        <v>2145</v>
      </c>
      <c r="I532" s="186" t="s">
        <v>817</v>
      </c>
      <c r="J532" s="43">
        <v>1064</v>
      </c>
      <c r="K532" s="186" t="s">
        <v>332</v>
      </c>
      <c r="L532" s="201"/>
      <c r="M532" s="278"/>
      <c r="N532" s="211" t="s">
        <v>2205</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2206</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25">
      <c r="A533" s="277" t="s">
        <v>2207</v>
      </c>
      <c r="B533" s="278"/>
      <c r="C533" s="191" t="s">
        <v>753</v>
      </c>
      <c r="D533" s="191" t="s">
        <v>797</v>
      </c>
      <c r="E533" s="191" t="s">
        <v>798</v>
      </c>
      <c r="F533" s="193" t="s">
        <v>2101</v>
      </c>
      <c r="G533" s="186" t="s">
        <v>818</v>
      </c>
      <c r="H533" s="183" t="s">
        <v>2145</v>
      </c>
      <c r="I533" s="186" t="s">
        <v>819</v>
      </c>
      <c r="J533" s="43">
        <v>1065</v>
      </c>
      <c r="K533" s="186" t="s">
        <v>332</v>
      </c>
      <c r="L533" s="201"/>
      <c r="M533" s="278"/>
      <c r="N533" s="211" t="s">
        <v>2205</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2206</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25">
      <c r="A534" s="277" t="s">
        <v>2207</v>
      </c>
      <c r="B534" s="278"/>
      <c r="C534" s="191" t="s">
        <v>753</v>
      </c>
      <c r="D534" s="191" t="s">
        <v>797</v>
      </c>
      <c r="E534" s="191" t="s">
        <v>798</v>
      </c>
      <c r="F534" s="193" t="s">
        <v>2101</v>
      </c>
      <c r="G534" s="186" t="s">
        <v>820</v>
      </c>
      <c r="H534" s="183" t="s">
        <v>2145</v>
      </c>
      <c r="I534" s="186" t="s">
        <v>821</v>
      </c>
      <c r="J534" s="43">
        <v>1066</v>
      </c>
      <c r="K534" s="186" t="s">
        <v>310</v>
      </c>
      <c r="L534" s="201"/>
      <c r="M534" s="278"/>
      <c r="N534" s="211" t="s">
        <v>2205</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2206</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25">
      <c r="A535" s="277" t="s">
        <v>2207</v>
      </c>
      <c r="B535" s="278"/>
      <c r="C535" s="191" t="s">
        <v>753</v>
      </c>
      <c r="D535" s="191" t="s">
        <v>797</v>
      </c>
      <c r="E535" s="191" t="s">
        <v>798</v>
      </c>
      <c r="F535" s="193" t="s">
        <v>2101</v>
      </c>
      <c r="G535" s="186" t="s">
        <v>822</v>
      </c>
      <c r="H535" s="183" t="s">
        <v>2145</v>
      </c>
      <c r="I535" s="186" t="s">
        <v>823</v>
      </c>
      <c r="J535" s="43">
        <v>1067</v>
      </c>
      <c r="K535" s="186" t="s">
        <v>332</v>
      </c>
      <c r="L535" s="201"/>
      <c r="M535" s="278"/>
      <c r="N535" s="211" t="s">
        <v>2205</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2206</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25">
      <c r="A536" s="277" t="s">
        <v>2207</v>
      </c>
      <c r="B536" s="278"/>
      <c r="C536" s="191" t="s">
        <v>753</v>
      </c>
      <c r="D536" s="191" t="s">
        <v>797</v>
      </c>
      <c r="E536" s="191" t="s">
        <v>798</v>
      </c>
      <c r="F536" s="193" t="s">
        <v>2099</v>
      </c>
      <c r="G536" s="186" t="s">
        <v>799</v>
      </c>
      <c r="H536" s="183" t="s">
        <v>2144</v>
      </c>
      <c r="I536" s="186" t="s">
        <v>800</v>
      </c>
      <c r="J536" s="43">
        <v>1068</v>
      </c>
      <c r="K536" s="186" t="s">
        <v>310</v>
      </c>
      <c r="L536" s="201"/>
      <c r="M536" s="278"/>
      <c r="N536" s="211" t="s">
        <v>2205</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2206</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25">
      <c r="A537" s="277" t="s">
        <v>2207</v>
      </c>
      <c r="B537" s="278"/>
      <c r="C537" s="191" t="s">
        <v>753</v>
      </c>
      <c r="D537" s="191" t="s">
        <v>797</v>
      </c>
      <c r="E537" s="191" t="s">
        <v>798</v>
      </c>
      <c r="F537" s="193" t="s">
        <v>2099</v>
      </c>
      <c r="G537" s="186" t="s">
        <v>806</v>
      </c>
      <c r="H537" s="183" t="s">
        <v>2144</v>
      </c>
      <c r="I537" s="186" t="s">
        <v>807</v>
      </c>
      <c r="J537" s="43">
        <v>1069</v>
      </c>
      <c r="K537" s="186" t="s">
        <v>332</v>
      </c>
      <c r="L537" s="201"/>
      <c r="M537" s="278"/>
      <c r="N537" s="211" t="s">
        <v>2205</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2206</v>
      </c>
      <c r="Q537" s="290" t="s">
        <v>310</v>
      </c>
      <c r="R537" s="290" t="str">
        <f t="shared" si="41"/>
        <v>Glass and Glass Products Coal Use</v>
      </c>
      <c r="S537" s="290" t="str">
        <f t="shared" si="42"/>
        <v>//**Glass and Glass Products Coal Use: **</v>
      </c>
      <c r="T537" s="277" t="str">
        <f t="shared" si="43"/>
        <v/>
      </c>
      <c r="U537" s="306"/>
    </row>
    <row r="538" spans="1:21" s="331" customFormat="1" x14ac:dyDescent="0.25">
      <c r="A538" s="277" t="s">
        <v>2207</v>
      </c>
      <c r="B538" s="278"/>
      <c r="C538" s="191" t="s">
        <v>753</v>
      </c>
      <c r="D538" s="191" t="s">
        <v>797</v>
      </c>
      <c r="E538" s="191" t="s">
        <v>798</v>
      </c>
      <c r="F538" s="193" t="s">
        <v>2099</v>
      </c>
      <c r="G538" s="186" t="s">
        <v>808</v>
      </c>
      <c r="H538" s="183" t="s">
        <v>2144</v>
      </c>
      <c r="I538" s="186" t="s">
        <v>809</v>
      </c>
      <c r="J538" s="43">
        <v>1070</v>
      </c>
      <c r="K538" s="186" t="s">
        <v>310</v>
      </c>
      <c r="L538" s="201"/>
      <c r="M538" s="278"/>
      <c r="N538" s="211" t="s">
        <v>2205</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2206</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25">
      <c r="A539" s="277" t="s">
        <v>2207</v>
      </c>
      <c r="B539" s="278"/>
      <c r="C539" s="191" t="s">
        <v>753</v>
      </c>
      <c r="D539" s="191" t="s">
        <v>797</v>
      </c>
      <c r="E539" s="191" t="s">
        <v>798</v>
      </c>
      <c r="F539" s="193" t="s">
        <v>2099</v>
      </c>
      <c r="G539" s="186" t="s">
        <v>810</v>
      </c>
      <c r="H539" s="183" t="s">
        <v>2144</v>
      </c>
      <c r="I539" s="186" t="s">
        <v>811</v>
      </c>
      <c r="J539" s="43">
        <v>1071</v>
      </c>
      <c r="K539" s="186" t="s">
        <v>332</v>
      </c>
      <c r="L539" s="201"/>
      <c r="M539" s="278"/>
      <c r="N539" s="211" t="s">
        <v>2205</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2206</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25">
      <c r="A540" s="277" t="s">
        <v>2207</v>
      </c>
      <c r="B540" s="278"/>
      <c r="C540" s="191" t="s">
        <v>753</v>
      </c>
      <c r="D540" s="191" t="s">
        <v>797</v>
      </c>
      <c r="E540" s="191" t="s">
        <v>798</v>
      </c>
      <c r="F540" s="193" t="s">
        <v>2099</v>
      </c>
      <c r="G540" s="186" t="s">
        <v>812</v>
      </c>
      <c r="H540" s="183" t="s">
        <v>2144</v>
      </c>
      <c r="I540" s="186" t="s">
        <v>813</v>
      </c>
      <c r="J540" s="43">
        <v>1072</v>
      </c>
      <c r="K540" s="186" t="s">
        <v>310</v>
      </c>
      <c r="L540" s="201"/>
      <c r="M540" s="278"/>
      <c r="N540" s="211" t="s">
        <v>2205</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2206</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25">
      <c r="A541" s="277" t="s">
        <v>2207</v>
      </c>
      <c r="B541" s="278"/>
      <c r="C541" s="191" t="s">
        <v>753</v>
      </c>
      <c r="D541" s="191" t="s">
        <v>797</v>
      </c>
      <c r="E541" s="191" t="s">
        <v>798</v>
      </c>
      <c r="F541" s="193" t="s">
        <v>2099</v>
      </c>
      <c r="G541" s="186" t="s">
        <v>814</v>
      </c>
      <c r="H541" s="183" t="s">
        <v>2144</v>
      </c>
      <c r="I541" s="186" t="s">
        <v>815</v>
      </c>
      <c r="J541" s="43">
        <v>1073</v>
      </c>
      <c r="K541" s="186" t="s">
        <v>332</v>
      </c>
      <c r="L541" s="201"/>
      <c r="M541" s="278"/>
      <c r="N541" s="211" t="s">
        <v>2205</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2206</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25">
      <c r="A542" s="277" t="s">
        <v>2207</v>
      </c>
      <c r="B542" s="278"/>
      <c r="C542" s="191" t="s">
        <v>753</v>
      </c>
      <c r="D542" s="191" t="s">
        <v>797</v>
      </c>
      <c r="E542" s="191" t="s">
        <v>798</v>
      </c>
      <c r="F542" s="193" t="s">
        <v>2099</v>
      </c>
      <c r="G542" s="186" t="s">
        <v>816</v>
      </c>
      <c r="H542" s="183" t="s">
        <v>2144</v>
      </c>
      <c r="I542" s="186" t="s">
        <v>817</v>
      </c>
      <c r="J542" s="43">
        <v>1074</v>
      </c>
      <c r="K542" s="186" t="s">
        <v>332</v>
      </c>
      <c r="L542" s="201"/>
      <c r="M542" s="278"/>
      <c r="N542" s="211" t="s">
        <v>2205</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2206</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25">
      <c r="A543" s="277" t="s">
        <v>2207</v>
      </c>
      <c r="B543" s="278"/>
      <c r="C543" s="191" t="s">
        <v>753</v>
      </c>
      <c r="D543" s="191" t="s">
        <v>797</v>
      </c>
      <c r="E543" s="191" t="s">
        <v>798</v>
      </c>
      <c r="F543" s="193" t="s">
        <v>2099</v>
      </c>
      <c r="G543" s="186" t="s">
        <v>818</v>
      </c>
      <c r="H543" s="183" t="s">
        <v>2144</v>
      </c>
      <c r="I543" s="186" t="s">
        <v>819</v>
      </c>
      <c r="J543" s="43">
        <v>1075</v>
      </c>
      <c r="K543" s="186" t="s">
        <v>332</v>
      </c>
      <c r="L543" s="201"/>
      <c r="M543" s="278"/>
      <c r="N543" s="211" t="s">
        <v>2205</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2206</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25">
      <c r="A544" s="277" t="s">
        <v>2207</v>
      </c>
      <c r="B544" s="278"/>
      <c r="C544" s="191" t="s">
        <v>753</v>
      </c>
      <c r="D544" s="191" t="s">
        <v>797</v>
      </c>
      <c r="E544" s="191" t="s">
        <v>798</v>
      </c>
      <c r="F544" s="193" t="s">
        <v>2099</v>
      </c>
      <c r="G544" s="186" t="s">
        <v>820</v>
      </c>
      <c r="H544" s="183" t="s">
        <v>2144</v>
      </c>
      <c r="I544" s="186" t="s">
        <v>821</v>
      </c>
      <c r="J544" s="43">
        <v>1076</v>
      </c>
      <c r="K544" s="186" t="s">
        <v>310</v>
      </c>
      <c r="L544" s="201"/>
      <c r="M544" s="278"/>
      <c r="N544" s="211" t="s">
        <v>2205</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2206</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25">
      <c r="A545" s="277" t="s">
        <v>2207</v>
      </c>
      <c r="B545" s="278"/>
      <c r="C545" s="191" t="s">
        <v>753</v>
      </c>
      <c r="D545" s="191" t="s">
        <v>797</v>
      </c>
      <c r="E545" s="191" t="s">
        <v>798</v>
      </c>
      <c r="F545" s="193" t="s">
        <v>2099</v>
      </c>
      <c r="G545" s="186" t="s">
        <v>822</v>
      </c>
      <c r="H545" s="183" t="s">
        <v>2144</v>
      </c>
      <c r="I545" s="186" t="s">
        <v>823</v>
      </c>
      <c r="J545" s="43">
        <v>1077</v>
      </c>
      <c r="K545" s="186" t="s">
        <v>332</v>
      </c>
      <c r="L545" s="201"/>
      <c r="M545" s="278"/>
      <c r="N545" s="211" t="s">
        <v>2205</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2206</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25">
      <c r="A546" s="277" t="s">
        <v>2207</v>
      </c>
      <c r="B546" s="278"/>
      <c r="C546" s="191" t="s">
        <v>753</v>
      </c>
      <c r="D546" s="191" t="s">
        <v>797</v>
      </c>
      <c r="E546" s="191" t="s">
        <v>798</v>
      </c>
      <c r="F546" s="193" t="s">
        <v>2097</v>
      </c>
      <c r="G546" s="186" t="s">
        <v>799</v>
      </c>
      <c r="H546" s="183" t="s">
        <v>2143</v>
      </c>
      <c r="I546" s="186" t="s">
        <v>800</v>
      </c>
      <c r="J546" s="43">
        <v>1078</v>
      </c>
      <c r="K546" s="186" t="s">
        <v>310</v>
      </c>
      <c r="L546" s="201"/>
      <c r="M546" s="278"/>
      <c r="N546" s="211" t="s">
        <v>2205</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2206</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25">
      <c r="A547" s="277" t="s">
        <v>2207</v>
      </c>
      <c r="B547" s="278"/>
      <c r="C547" s="191" t="s">
        <v>753</v>
      </c>
      <c r="D547" s="191" t="s">
        <v>797</v>
      </c>
      <c r="E547" s="191" t="s">
        <v>798</v>
      </c>
      <c r="F547" s="193" t="s">
        <v>2097</v>
      </c>
      <c r="G547" s="186" t="s">
        <v>806</v>
      </c>
      <c r="H547" s="183" t="s">
        <v>2143</v>
      </c>
      <c r="I547" s="186" t="s">
        <v>807</v>
      </c>
      <c r="J547" s="43">
        <v>1079</v>
      </c>
      <c r="K547" s="186" t="s">
        <v>310</v>
      </c>
      <c r="L547" s="201"/>
      <c r="M547" s="278"/>
      <c r="N547" s="211" t="s">
        <v>2205</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2206</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25">
      <c r="A548" s="277" t="s">
        <v>2207</v>
      </c>
      <c r="B548" s="278"/>
      <c r="C548" s="191" t="s">
        <v>753</v>
      </c>
      <c r="D548" s="191" t="s">
        <v>797</v>
      </c>
      <c r="E548" s="191" t="s">
        <v>798</v>
      </c>
      <c r="F548" s="193" t="s">
        <v>2097</v>
      </c>
      <c r="G548" s="186" t="s">
        <v>808</v>
      </c>
      <c r="H548" s="183" t="s">
        <v>2143</v>
      </c>
      <c r="I548" s="186" t="s">
        <v>809</v>
      </c>
      <c r="J548" s="43">
        <v>1080</v>
      </c>
      <c r="K548" s="186" t="s">
        <v>310</v>
      </c>
      <c r="L548" s="201"/>
      <c r="M548" s="278"/>
      <c r="N548" s="211" t="s">
        <v>2205</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2206</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25">
      <c r="A549" s="277" t="s">
        <v>2207</v>
      </c>
      <c r="B549" s="278"/>
      <c r="C549" s="191" t="s">
        <v>753</v>
      </c>
      <c r="D549" s="191" t="s">
        <v>797</v>
      </c>
      <c r="E549" s="191" t="s">
        <v>798</v>
      </c>
      <c r="F549" s="193" t="s">
        <v>2097</v>
      </c>
      <c r="G549" s="186" t="s">
        <v>810</v>
      </c>
      <c r="H549" s="183" t="s">
        <v>2143</v>
      </c>
      <c r="I549" s="186" t="s">
        <v>811</v>
      </c>
      <c r="J549" s="43">
        <v>1081</v>
      </c>
      <c r="K549" s="186" t="s">
        <v>332</v>
      </c>
      <c r="L549" s="201"/>
      <c r="M549" s="278"/>
      <c r="N549" s="211" t="s">
        <v>2205</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2206</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25">
      <c r="A550" s="277" t="s">
        <v>2207</v>
      </c>
      <c r="B550" s="278"/>
      <c r="C550" s="191" t="s">
        <v>753</v>
      </c>
      <c r="D550" s="191" t="s">
        <v>797</v>
      </c>
      <c r="E550" s="191" t="s">
        <v>798</v>
      </c>
      <c r="F550" s="193" t="s">
        <v>2097</v>
      </c>
      <c r="G550" s="186" t="s">
        <v>812</v>
      </c>
      <c r="H550" s="183" t="s">
        <v>2143</v>
      </c>
      <c r="I550" s="186" t="s">
        <v>813</v>
      </c>
      <c r="J550" s="43">
        <v>1082</v>
      </c>
      <c r="K550" s="186" t="s">
        <v>310</v>
      </c>
      <c r="L550" s="201"/>
      <c r="M550" s="278"/>
      <c r="N550" s="211" t="s">
        <v>2205</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2206</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25">
      <c r="A551" s="277" t="s">
        <v>2207</v>
      </c>
      <c r="B551" s="278"/>
      <c r="C551" s="191" t="s">
        <v>753</v>
      </c>
      <c r="D551" s="191" t="s">
        <v>797</v>
      </c>
      <c r="E551" s="191" t="s">
        <v>798</v>
      </c>
      <c r="F551" s="193" t="s">
        <v>2097</v>
      </c>
      <c r="G551" s="186" t="s">
        <v>814</v>
      </c>
      <c r="H551" s="183" t="s">
        <v>2143</v>
      </c>
      <c r="I551" s="186" t="s">
        <v>815</v>
      </c>
      <c r="J551" s="43">
        <v>1083</v>
      </c>
      <c r="K551" s="186" t="s">
        <v>332</v>
      </c>
      <c r="L551" s="201"/>
      <c r="M551" s="278"/>
      <c r="N551" s="211" t="s">
        <v>2205</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2206</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25">
      <c r="A552" s="277" t="s">
        <v>2207</v>
      </c>
      <c r="B552" s="278"/>
      <c r="C552" s="191" t="s">
        <v>753</v>
      </c>
      <c r="D552" s="191" t="s">
        <v>797</v>
      </c>
      <c r="E552" s="191" t="s">
        <v>798</v>
      </c>
      <c r="F552" s="193" t="s">
        <v>2097</v>
      </c>
      <c r="G552" s="186" t="s">
        <v>816</v>
      </c>
      <c r="H552" s="183" t="s">
        <v>2143</v>
      </c>
      <c r="I552" s="186" t="s">
        <v>817</v>
      </c>
      <c r="J552" s="43">
        <v>1084</v>
      </c>
      <c r="K552" s="186" t="s">
        <v>332</v>
      </c>
      <c r="L552" s="201"/>
      <c r="M552" s="278"/>
      <c r="N552" s="211" t="s">
        <v>2205</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2206</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25">
      <c r="A553" s="277" t="s">
        <v>2207</v>
      </c>
      <c r="B553" s="278"/>
      <c r="C553" s="191" t="s">
        <v>753</v>
      </c>
      <c r="D553" s="191" t="s">
        <v>797</v>
      </c>
      <c r="E553" s="191" t="s">
        <v>798</v>
      </c>
      <c r="F553" s="193" t="s">
        <v>2097</v>
      </c>
      <c r="G553" s="186" t="s">
        <v>818</v>
      </c>
      <c r="H553" s="183" t="s">
        <v>2143</v>
      </c>
      <c r="I553" s="186" t="s">
        <v>819</v>
      </c>
      <c r="J553" s="43">
        <v>1085</v>
      </c>
      <c r="K553" s="186" t="s">
        <v>310</v>
      </c>
      <c r="L553" s="201"/>
      <c r="M553" s="278"/>
      <c r="N553" s="211" t="s">
        <v>2205</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2206</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25">
      <c r="A554" s="277" t="s">
        <v>2207</v>
      </c>
      <c r="B554" s="278"/>
      <c r="C554" s="191" t="s">
        <v>753</v>
      </c>
      <c r="D554" s="191" t="s">
        <v>797</v>
      </c>
      <c r="E554" s="191" t="s">
        <v>798</v>
      </c>
      <c r="F554" s="193" t="s">
        <v>2097</v>
      </c>
      <c r="G554" s="186" t="s">
        <v>820</v>
      </c>
      <c r="H554" s="183" t="s">
        <v>2143</v>
      </c>
      <c r="I554" s="186" t="s">
        <v>821</v>
      </c>
      <c r="J554" s="43">
        <v>1086</v>
      </c>
      <c r="K554" s="186" t="s">
        <v>310</v>
      </c>
      <c r="L554" s="201"/>
      <c r="M554" s="278"/>
      <c r="N554" s="211" t="s">
        <v>2205</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2206</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25">
      <c r="A555" s="277" t="s">
        <v>2207</v>
      </c>
      <c r="B555" s="278"/>
      <c r="C555" s="191" t="s">
        <v>753</v>
      </c>
      <c r="D555" s="191" t="s">
        <v>797</v>
      </c>
      <c r="E555" s="191" t="s">
        <v>798</v>
      </c>
      <c r="F555" s="193" t="s">
        <v>2097</v>
      </c>
      <c r="G555" s="186" t="s">
        <v>822</v>
      </c>
      <c r="H555" s="183" t="s">
        <v>2143</v>
      </c>
      <c r="I555" s="186" t="s">
        <v>823</v>
      </c>
      <c r="J555" s="43">
        <v>1087</v>
      </c>
      <c r="K555" s="186" t="s">
        <v>332</v>
      </c>
      <c r="L555" s="201"/>
      <c r="M555" s="278"/>
      <c r="N555" s="211" t="s">
        <v>2205</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2206</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25">
      <c r="A556" s="277" t="s">
        <v>2207</v>
      </c>
      <c r="B556" s="278"/>
      <c r="C556" s="191" t="s">
        <v>753</v>
      </c>
      <c r="D556" s="191" t="s">
        <v>797</v>
      </c>
      <c r="E556" s="191" t="s">
        <v>798</v>
      </c>
      <c r="F556" s="193" t="s">
        <v>2095</v>
      </c>
      <c r="G556" s="186" t="s">
        <v>799</v>
      </c>
      <c r="H556" s="183" t="s">
        <v>1833</v>
      </c>
      <c r="I556" s="186" t="s">
        <v>800</v>
      </c>
      <c r="J556" s="43">
        <v>1088</v>
      </c>
      <c r="K556" s="186" t="s">
        <v>310</v>
      </c>
      <c r="L556" s="201"/>
      <c r="M556" s="278"/>
      <c r="N556" s="211" t="s">
        <v>2205</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2206</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25">
      <c r="A557" s="277" t="s">
        <v>2207</v>
      </c>
      <c r="B557" s="278"/>
      <c r="C557" s="191" t="s">
        <v>753</v>
      </c>
      <c r="D557" s="191" t="s">
        <v>797</v>
      </c>
      <c r="E557" s="191" t="s">
        <v>798</v>
      </c>
      <c r="F557" s="193" t="s">
        <v>2095</v>
      </c>
      <c r="G557" s="186" t="s">
        <v>806</v>
      </c>
      <c r="H557" s="183" t="s">
        <v>1833</v>
      </c>
      <c r="I557" s="186" t="s">
        <v>807</v>
      </c>
      <c r="J557" s="43">
        <v>1089</v>
      </c>
      <c r="K557" s="186" t="s">
        <v>310</v>
      </c>
      <c r="L557" s="201"/>
      <c r="M557" s="278"/>
      <c r="N557" s="211" t="s">
        <v>2205</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2206</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25">
      <c r="A558" s="277" t="s">
        <v>2207</v>
      </c>
      <c r="B558" s="278"/>
      <c r="C558" s="191" t="s">
        <v>753</v>
      </c>
      <c r="D558" s="191" t="s">
        <v>797</v>
      </c>
      <c r="E558" s="191" t="s">
        <v>798</v>
      </c>
      <c r="F558" s="193" t="s">
        <v>2095</v>
      </c>
      <c r="G558" s="186" t="s">
        <v>808</v>
      </c>
      <c r="H558" s="183" t="s">
        <v>1833</v>
      </c>
      <c r="I558" s="186" t="s">
        <v>809</v>
      </c>
      <c r="J558" s="43">
        <v>1090</v>
      </c>
      <c r="K558" s="186" t="s">
        <v>310</v>
      </c>
      <c r="L558" s="201"/>
      <c r="M558" s="278"/>
      <c r="N558" s="211" t="s">
        <v>2205</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2206</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25">
      <c r="A559" s="277" t="s">
        <v>2207</v>
      </c>
      <c r="B559" s="278"/>
      <c r="C559" s="191" t="s">
        <v>753</v>
      </c>
      <c r="D559" s="191" t="s">
        <v>797</v>
      </c>
      <c r="E559" s="191" t="s">
        <v>798</v>
      </c>
      <c r="F559" s="193" t="s">
        <v>2095</v>
      </c>
      <c r="G559" s="186" t="s">
        <v>810</v>
      </c>
      <c r="H559" s="183" t="s">
        <v>1833</v>
      </c>
      <c r="I559" s="186" t="s">
        <v>811</v>
      </c>
      <c r="J559" s="43">
        <v>1091</v>
      </c>
      <c r="K559" s="186" t="s">
        <v>332</v>
      </c>
      <c r="L559" s="201"/>
      <c r="M559" s="278"/>
      <c r="N559" s="211" t="s">
        <v>2205</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2206</v>
      </c>
      <c r="Q559" s="290" t="s">
        <v>310</v>
      </c>
      <c r="R559" s="290" t="str">
        <f t="shared" si="44"/>
        <v>Iron and Steel Biomass Use</v>
      </c>
      <c r="S559" s="290" t="str">
        <f t="shared" si="45"/>
        <v>//**Iron and Steel Biomass Use: **</v>
      </c>
      <c r="T559" s="277" t="str">
        <f t="shared" si="46"/>
        <v/>
      </c>
      <c r="U559" s="306"/>
    </row>
    <row r="560" spans="1:21" s="331" customFormat="1" x14ac:dyDescent="0.25">
      <c r="A560" s="277" t="s">
        <v>2207</v>
      </c>
      <c r="B560" s="278"/>
      <c r="C560" s="191" t="s">
        <v>753</v>
      </c>
      <c r="D560" s="191" t="s">
        <v>797</v>
      </c>
      <c r="E560" s="191" t="s">
        <v>798</v>
      </c>
      <c r="F560" s="193" t="s">
        <v>2095</v>
      </c>
      <c r="G560" s="186" t="s">
        <v>812</v>
      </c>
      <c r="H560" s="183" t="s">
        <v>1833</v>
      </c>
      <c r="I560" s="186" t="s">
        <v>813</v>
      </c>
      <c r="J560" s="43">
        <v>1092</v>
      </c>
      <c r="K560" s="186" t="s">
        <v>310</v>
      </c>
      <c r="L560" s="201"/>
      <c r="M560" s="278"/>
      <c r="N560" s="211" t="s">
        <v>2205</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2206</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25">
      <c r="A561" s="277" t="s">
        <v>2207</v>
      </c>
      <c r="B561" s="278"/>
      <c r="C561" s="191" t="s">
        <v>753</v>
      </c>
      <c r="D561" s="191" t="s">
        <v>797</v>
      </c>
      <c r="E561" s="191" t="s">
        <v>798</v>
      </c>
      <c r="F561" s="193" t="s">
        <v>2095</v>
      </c>
      <c r="G561" s="186" t="s">
        <v>814</v>
      </c>
      <c r="H561" s="183" t="s">
        <v>1833</v>
      </c>
      <c r="I561" s="186" t="s">
        <v>815</v>
      </c>
      <c r="J561" s="43">
        <v>1093</v>
      </c>
      <c r="K561" s="186" t="s">
        <v>332</v>
      </c>
      <c r="L561" s="201"/>
      <c r="M561" s="278"/>
      <c r="N561" s="211" t="s">
        <v>2205</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2206</v>
      </c>
      <c r="Q561" s="290" t="s">
        <v>310</v>
      </c>
      <c r="R561" s="290" t="str">
        <f t="shared" si="44"/>
        <v>Iron and Steel Purchased Heat Use</v>
      </c>
      <c r="S561" s="290" t="str">
        <f t="shared" si="45"/>
        <v>//**Iron and Steel Purchased Heat Use: **</v>
      </c>
      <c r="T561" s="277" t="str">
        <f t="shared" si="46"/>
        <v/>
      </c>
      <c r="U561" s="306"/>
    </row>
    <row r="562" spans="1:21" s="331" customFormat="1" x14ac:dyDescent="0.25">
      <c r="A562" s="277" t="s">
        <v>2207</v>
      </c>
      <c r="B562" s="278"/>
      <c r="C562" s="191" t="s">
        <v>753</v>
      </c>
      <c r="D562" s="191" t="s">
        <v>797</v>
      </c>
      <c r="E562" s="191" t="s">
        <v>798</v>
      </c>
      <c r="F562" s="193" t="s">
        <v>2095</v>
      </c>
      <c r="G562" s="186" t="s">
        <v>816</v>
      </c>
      <c r="H562" s="183" t="s">
        <v>1833</v>
      </c>
      <c r="I562" s="186" t="s">
        <v>817</v>
      </c>
      <c r="J562" s="43">
        <v>1094</v>
      </c>
      <c r="K562" s="186" t="s">
        <v>332</v>
      </c>
      <c r="L562" s="201"/>
      <c r="M562" s="278"/>
      <c r="N562" s="211" t="s">
        <v>2205</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2206</v>
      </c>
      <c r="Q562" s="290" t="s">
        <v>310</v>
      </c>
      <c r="R562" s="290" t="str">
        <f t="shared" si="44"/>
        <v>Iron and Steel Crude Oil Use</v>
      </c>
      <c r="S562" s="290" t="str">
        <f t="shared" si="45"/>
        <v>//**Iron and Steel Crude Oil Use: **</v>
      </c>
      <c r="T562" s="277" t="str">
        <f t="shared" si="46"/>
        <v/>
      </c>
      <c r="U562" s="306"/>
    </row>
    <row r="563" spans="1:21" s="331" customFormat="1" x14ac:dyDescent="0.25">
      <c r="A563" s="277" t="s">
        <v>2207</v>
      </c>
      <c r="B563" s="278"/>
      <c r="C563" s="191" t="s">
        <v>753</v>
      </c>
      <c r="D563" s="191" t="s">
        <v>797</v>
      </c>
      <c r="E563" s="191" t="s">
        <v>798</v>
      </c>
      <c r="F563" s="193" t="s">
        <v>2095</v>
      </c>
      <c r="G563" s="186" t="s">
        <v>818</v>
      </c>
      <c r="H563" s="183" t="s">
        <v>1833</v>
      </c>
      <c r="I563" s="186" t="s">
        <v>819</v>
      </c>
      <c r="J563" s="43">
        <v>1095</v>
      </c>
      <c r="K563" s="186" t="s">
        <v>310</v>
      </c>
      <c r="L563" s="201"/>
      <c r="M563" s="278"/>
      <c r="N563" s="211" t="s">
        <v>2205</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2206</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25">
      <c r="A564" s="277" t="s">
        <v>2207</v>
      </c>
      <c r="B564" s="278"/>
      <c r="C564" s="191" t="s">
        <v>753</v>
      </c>
      <c r="D564" s="191" t="s">
        <v>797</v>
      </c>
      <c r="E564" s="191" t="s">
        <v>798</v>
      </c>
      <c r="F564" s="193" t="s">
        <v>2095</v>
      </c>
      <c r="G564" s="186" t="s">
        <v>820</v>
      </c>
      <c r="H564" s="183" t="s">
        <v>1833</v>
      </c>
      <c r="I564" s="186" t="s">
        <v>821</v>
      </c>
      <c r="J564" s="43">
        <v>1096</v>
      </c>
      <c r="K564" s="186" t="s">
        <v>310</v>
      </c>
      <c r="L564" s="201"/>
      <c r="M564" s="278"/>
      <c r="N564" s="211" t="s">
        <v>2205</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2206</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25">
      <c r="A565" s="277" t="s">
        <v>2207</v>
      </c>
      <c r="B565" s="278"/>
      <c r="C565" s="191" t="s">
        <v>753</v>
      </c>
      <c r="D565" s="191" t="s">
        <v>797</v>
      </c>
      <c r="E565" s="191" t="s">
        <v>798</v>
      </c>
      <c r="F565" s="193" t="s">
        <v>2095</v>
      </c>
      <c r="G565" s="186" t="s">
        <v>822</v>
      </c>
      <c r="H565" s="183" t="s">
        <v>1833</v>
      </c>
      <c r="I565" s="186" t="s">
        <v>823</v>
      </c>
      <c r="J565" s="43">
        <v>1097</v>
      </c>
      <c r="K565" s="186" t="s">
        <v>332</v>
      </c>
      <c r="L565" s="201"/>
      <c r="M565" s="278"/>
      <c r="N565" s="211" t="s">
        <v>2205</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2206</v>
      </c>
      <c r="Q565" s="290" t="s">
        <v>310</v>
      </c>
      <c r="R565" s="290" t="str">
        <f t="shared" si="44"/>
        <v>Iron and Steel Hydrogen Use</v>
      </c>
      <c r="S565" s="290" t="str">
        <f t="shared" si="45"/>
        <v>//**Iron and Steel Hydrogen Use: **</v>
      </c>
      <c r="T565" s="277" t="str">
        <f t="shared" si="46"/>
        <v/>
      </c>
      <c r="U565" s="306"/>
    </row>
    <row r="566" spans="1:21" s="331" customFormat="1" x14ac:dyDescent="0.25">
      <c r="A566" s="277" t="s">
        <v>2207</v>
      </c>
      <c r="B566" s="278"/>
      <c r="C566" s="191" t="s">
        <v>753</v>
      </c>
      <c r="D566" s="191" t="s">
        <v>797</v>
      </c>
      <c r="E566" s="191" t="s">
        <v>798</v>
      </c>
      <c r="F566" s="193" t="s">
        <v>2094</v>
      </c>
      <c r="G566" s="186" t="s">
        <v>799</v>
      </c>
      <c r="H566" s="183" t="s">
        <v>2142</v>
      </c>
      <c r="I566" s="186" t="s">
        <v>800</v>
      </c>
      <c r="J566" s="43">
        <v>1098</v>
      </c>
      <c r="K566" s="186" t="s">
        <v>310</v>
      </c>
      <c r="L566" s="201"/>
      <c r="M566" s="278"/>
      <c r="N566" s="211" t="s">
        <v>2205</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2206</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25">
      <c r="A567" s="277" t="s">
        <v>2207</v>
      </c>
      <c r="B567" s="278"/>
      <c r="C567" s="191" t="s">
        <v>753</v>
      </c>
      <c r="D567" s="191" t="s">
        <v>797</v>
      </c>
      <c r="E567" s="191" t="s">
        <v>798</v>
      </c>
      <c r="F567" s="193" t="s">
        <v>2094</v>
      </c>
      <c r="G567" s="186" t="s">
        <v>806</v>
      </c>
      <c r="H567" s="183" t="s">
        <v>2142</v>
      </c>
      <c r="I567" s="186" t="s">
        <v>807</v>
      </c>
      <c r="J567" s="43">
        <v>1099</v>
      </c>
      <c r="K567" s="186" t="s">
        <v>310</v>
      </c>
      <c r="L567" s="201"/>
      <c r="M567" s="278"/>
      <c r="N567" s="211" t="s">
        <v>2205</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2206</v>
      </c>
      <c r="Q567" s="290" t="s">
        <v>310</v>
      </c>
      <c r="R567" s="290" t="str">
        <f t="shared" si="44"/>
        <v>Other Metals Coal Use</v>
      </c>
      <c r="S567" s="290" t="str">
        <f t="shared" si="45"/>
        <v>//**Other Metals Coal Use: **</v>
      </c>
      <c r="T567" s="277" t="str">
        <f t="shared" si="46"/>
        <v>//**Other Metals Coal Use: **</v>
      </c>
      <c r="U567" s="306"/>
    </row>
    <row r="568" spans="1:21" s="331" customFormat="1" x14ac:dyDescent="0.25">
      <c r="A568" s="277" t="s">
        <v>2207</v>
      </c>
      <c r="B568" s="278"/>
      <c r="C568" s="191" t="s">
        <v>753</v>
      </c>
      <c r="D568" s="191" t="s">
        <v>797</v>
      </c>
      <c r="E568" s="191" t="s">
        <v>798</v>
      </c>
      <c r="F568" s="193" t="s">
        <v>2094</v>
      </c>
      <c r="G568" s="186" t="s">
        <v>808</v>
      </c>
      <c r="H568" s="183" t="s">
        <v>2142</v>
      </c>
      <c r="I568" s="186" t="s">
        <v>809</v>
      </c>
      <c r="J568" s="43">
        <v>1100</v>
      </c>
      <c r="K568" s="186" t="s">
        <v>310</v>
      </c>
      <c r="L568" s="201"/>
      <c r="M568" s="278"/>
      <c r="N568" s="211" t="s">
        <v>2205</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2206</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25">
      <c r="A569" s="277" t="s">
        <v>2207</v>
      </c>
      <c r="B569" s="278"/>
      <c r="C569" s="191" t="s">
        <v>753</v>
      </c>
      <c r="D569" s="191" t="s">
        <v>797</v>
      </c>
      <c r="E569" s="191" t="s">
        <v>798</v>
      </c>
      <c r="F569" s="193" t="s">
        <v>2094</v>
      </c>
      <c r="G569" s="186" t="s">
        <v>810</v>
      </c>
      <c r="H569" s="183" t="s">
        <v>2142</v>
      </c>
      <c r="I569" s="186" t="s">
        <v>811</v>
      </c>
      <c r="J569" s="43">
        <v>1101</v>
      </c>
      <c r="K569" s="186" t="s">
        <v>332</v>
      </c>
      <c r="L569" s="201"/>
      <c r="M569" s="278"/>
      <c r="N569" s="211" t="s">
        <v>2205</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2206</v>
      </c>
      <c r="Q569" s="290" t="s">
        <v>310</v>
      </c>
      <c r="R569" s="290" t="str">
        <f t="shared" si="44"/>
        <v>Other Metals Biomass Use</v>
      </c>
      <c r="S569" s="290" t="str">
        <f t="shared" si="45"/>
        <v>//**Other Metals Biomass Use: **</v>
      </c>
      <c r="T569" s="277" t="str">
        <f t="shared" si="46"/>
        <v/>
      </c>
      <c r="U569" s="306"/>
    </row>
    <row r="570" spans="1:21" s="331" customFormat="1" x14ac:dyDescent="0.25">
      <c r="A570" s="277" t="s">
        <v>2207</v>
      </c>
      <c r="B570" s="278"/>
      <c r="C570" s="191" t="s">
        <v>753</v>
      </c>
      <c r="D570" s="191" t="s">
        <v>797</v>
      </c>
      <c r="E570" s="191" t="s">
        <v>798</v>
      </c>
      <c r="F570" s="193" t="s">
        <v>2094</v>
      </c>
      <c r="G570" s="186" t="s">
        <v>812</v>
      </c>
      <c r="H570" s="183" t="s">
        <v>2142</v>
      </c>
      <c r="I570" s="186" t="s">
        <v>813</v>
      </c>
      <c r="J570" s="43">
        <v>1102</v>
      </c>
      <c r="K570" s="186" t="s">
        <v>310</v>
      </c>
      <c r="L570" s="201"/>
      <c r="M570" s="278"/>
      <c r="N570" s="211" t="s">
        <v>2205</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2206</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25">
      <c r="A571" s="277" t="s">
        <v>2207</v>
      </c>
      <c r="B571" s="278"/>
      <c r="C571" s="191" t="s">
        <v>753</v>
      </c>
      <c r="D571" s="191" t="s">
        <v>797</v>
      </c>
      <c r="E571" s="191" t="s">
        <v>798</v>
      </c>
      <c r="F571" s="193" t="s">
        <v>2094</v>
      </c>
      <c r="G571" s="186" t="s">
        <v>814</v>
      </c>
      <c r="H571" s="183" t="s">
        <v>2142</v>
      </c>
      <c r="I571" s="186" t="s">
        <v>815</v>
      </c>
      <c r="J571" s="43">
        <v>1103</v>
      </c>
      <c r="K571" s="186" t="s">
        <v>332</v>
      </c>
      <c r="L571" s="201"/>
      <c r="M571" s="278"/>
      <c r="N571" s="211" t="s">
        <v>2205</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2206</v>
      </c>
      <c r="Q571" s="290" t="s">
        <v>310</v>
      </c>
      <c r="R571" s="290" t="str">
        <f t="shared" si="44"/>
        <v>Other Metals Purchased Heat Use</v>
      </c>
      <c r="S571" s="290" t="str">
        <f t="shared" si="45"/>
        <v>//**Other Metals Purchased Heat Use: **</v>
      </c>
      <c r="T571" s="277" t="str">
        <f t="shared" si="46"/>
        <v/>
      </c>
      <c r="U571" s="306"/>
    </row>
    <row r="572" spans="1:21" s="331" customFormat="1" x14ac:dyDescent="0.25">
      <c r="A572" s="277" t="s">
        <v>2207</v>
      </c>
      <c r="B572" s="278"/>
      <c r="C572" s="191" t="s">
        <v>753</v>
      </c>
      <c r="D572" s="191" t="s">
        <v>797</v>
      </c>
      <c r="E572" s="191" t="s">
        <v>798</v>
      </c>
      <c r="F572" s="193" t="s">
        <v>2094</v>
      </c>
      <c r="G572" s="186" t="s">
        <v>816</v>
      </c>
      <c r="H572" s="183" t="s">
        <v>2142</v>
      </c>
      <c r="I572" s="186" t="s">
        <v>817</v>
      </c>
      <c r="J572" s="43">
        <v>1104</v>
      </c>
      <c r="K572" s="186" t="s">
        <v>332</v>
      </c>
      <c r="L572" s="201"/>
      <c r="M572" s="278"/>
      <c r="N572" s="211" t="s">
        <v>2205</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2206</v>
      </c>
      <c r="Q572" s="290" t="s">
        <v>310</v>
      </c>
      <c r="R572" s="290" t="str">
        <f t="shared" si="44"/>
        <v>Other Metals Crude Oil Use</v>
      </c>
      <c r="S572" s="290" t="str">
        <f t="shared" si="45"/>
        <v>//**Other Metals Crude Oil Use: **</v>
      </c>
      <c r="T572" s="277" t="str">
        <f t="shared" si="46"/>
        <v/>
      </c>
      <c r="U572" s="306"/>
    </row>
    <row r="573" spans="1:21" s="331" customFormat="1" x14ac:dyDescent="0.25">
      <c r="A573" s="277" t="s">
        <v>2207</v>
      </c>
      <c r="B573" s="278"/>
      <c r="C573" s="191" t="s">
        <v>753</v>
      </c>
      <c r="D573" s="191" t="s">
        <v>797</v>
      </c>
      <c r="E573" s="191" t="s">
        <v>798</v>
      </c>
      <c r="F573" s="193" t="s">
        <v>2094</v>
      </c>
      <c r="G573" s="186" t="s">
        <v>818</v>
      </c>
      <c r="H573" s="183" t="s">
        <v>2142</v>
      </c>
      <c r="I573" s="186" t="s">
        <v>819</v>
      </c>
      <c r="J573" s="43">
        <v>1105</v>
      </c>
      <c r="K573" s="186" t="s">
        <v>310</v>
      </c>
      <c r="L573" s="201"/>
      <c r="M573" s="278"/>
      <c r="N573" s="211" t="s">
        <v>2205</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2206</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25">
      <c r="A574" s="277" t="s">
        <v>2207</v>
      </c>
      <c r="B574" s="278"/>
      <c r="C574" s="191" t="s">
        <v>753</v>
      </c>
      <c r="D574" s="191" t="s">
        <v>797</v>
      </c>
      <c r="E574" s="191" t="s">
        <v>798</v>
      </c>
      <c r="F574" s="193" t="s">
        <v>2094</v>
      </c>
      <c r="G574" s="186" t="s">
        <v>820</v>
      </c>
      <c r="H574" s="183" t="s">
        <v>2142</v>
      </c>
      <c r="I574" s="186" t="s">
        <v>821</v>
      </c>
      <c r="J574" s="43">
        <v>1106</v>
      </c>
      <c r="K574" s="186" t="s">
        <v>310</v>
      </c>
      <c r="L574" s="201"/>
      <c r="M574" s="278"/>
      <c r="N574" s="211" t="s">
        <v>2205</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2206</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25">
      <c r="A575" s="277" t="s">
        <v>2207</v>
      </c>
      <c r="B575" s="278"/>
      <c r="C575" s="191" t="s">
        <v>753</v>
      </c>
      <c r="D575" s="191" t="s">
        <v>797</v>
      </c>
      <c r="E575" s="191" t="s">
        <v>798</v>
      </c>
      <c r="F575" s="193" t="s">
        <v>2094</v>
      </c>
      <c r="G575" s="186" t="s">
        <v>822</v>
      </c>
      <c r="H575" s="183" t="s">
        <v>2142</v>
      </c>
      <c r="I575" s="186" t="s">
        <v>823</v>
      </c>
      <c r="J575" s="43">
        <v>1107</v>
      </c>
      <c r="K575" s="186" t="s">
        <v>332</v>
      </c>
      <c r="L575" s="201"/>
      <c r="M575" s="278"/>
      <c r="N575" s="211" t="s">
        <v>2205</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2206</v>
      </c>
      <c r="Q575" s="290" t="s">
        <v>310</v>
      </c>
      <c r="R575" s="290" t="str">
        <f t="shared" si="44"/>
        <v>Other Metals Hydrogen Use</v>
      </c>
      <c r="S575" s="290" t="str">
        <f t="shared" si="45"/>
        <v>//**Other Metals Hydrogen Use: **</v>
      </c>
      <c r="T575" s="277" t="str">
        <f t="shared" si="46"/>
        <v/>
      </c>
      <c r="U575" s="306"/>
    </row>
    <row r="576" spans="1:21" s="331" customFormat="1" x14ac:dyDescent="0.25">
      <c r="A576" s="277" t="s">
        <v>2207</v>
      </c>
      <c r="B576" s="278"/>
      <c r="C576" s="191" t="s">
        <v>753</v>
      </c>
      <c r="D576" s="191" t="s">
        <v>797</v>
      </c>
      <c r="E576" s="191" t="s">
        <v>798</v>
      </c>
      <c r="F576" s="193" t="s">
        <v>2092</v>
      </c>
      <c r="G576" s="186" t="s">
        <v>799</v>
      </c>
      <c r="H576" s="183" t="s">
        <v>2141</v>
      </c>
      <c r="I576" s="186" t="s">
        <v>800</v>
      </c>
      <c r="J576" s="43">
        <v>1108</v>
      </c>
      <c r="K576" s="186" t="s">
        <v>310</v>
      </c>
      <c r="L576" s="201"/>
      <c r="M576" s="278"/>
      <c r="N576" s="211" t="s">
        <v>2205</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2206</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25">
      <c r="A577" s="277" t="s">
        <v>2207</v>
      </c>
      <c r="B577" s="278"/>
      <c r="C577" s="191" t="s">
        <v>753</v>
      </c>
      <c r="D577" s="191" t="s">
        <v>797</v>
      </c>
      <c r="E577" s="191" t="s">
        <v>798</v>
      </c>
      <c r="F577" s="193" t="s">
        <v>2092</v>
      </c>
      <c r="G577" s="186" t="s">
        <v>806</v>
      </c>
      <c r="H577" s="183" t="s">
        <v>2141</v>
      </c>
      <c r="I577" s="186" t="s">
        <v>807</v>
      </c>
      <c r="J577" s="43">
        <v>1109</v>
      </c>
      <c r="K577" s="186" t="s">
        <v>332</v>
      </c>
      <c r="L577" s="201"/>
      <c r="M577" s="278"/>
      <c r="N577" s="211" t="s">
        <v>2205</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2206</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25">
      <c r="A578" s="277" t="s">
        <v>2207</v>
      </c>
      <c r="B578" s="278"/>
      <c r="C578" s="191" t="s">
        <v>753</v>
      </c>
      <c r="D578" s="191" t="s">
        <v>797</v>
      </c>
      <c r="E578" s="191" t="s">
        <v>798</v>
      </c>
      <c r="F578" s="193" t="s">
        <v>2092</v>
      </c>
      <c r="G578" s="186" t="s">
        <v>808</v>
      </c>
      <c r="H578" s="183" t="s">
        <v>2141</v>
      </c>
      <c r="I578" s="186" t="s">
        <v>809</v>
      </c>
      <c r="J578" s="43">
        <v>1110</v>
      </c>
      <c r="K578" s="186" t="s">
        <v>310</v>
      </c>
      <c r="L578" s="201"/>
      <c r="M578" s="278"/>
      <c r="N578" s="211" t="s">
        <v>2205</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2206</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25">
      <c r="A579" s="277" t="s">
        <v>2207</v>
      </c>
      <c r="B579" s="278"/>
      <c r="C579" s="191" t="s">
        <v>753</v>
      </c>
      <c r="D579" s="191" t="s">
        <v>797</v>
      </c>
      <c r="E579" s="191" t="s">
        <v>798</v>
      </c>
      <c r="F579" s="193" t="s">
        <v>2092</v>
      </c>
      <c r="G579" s="186" t="s">
        <v>810</v>
      </c>
      <c r="H579" s="183" t="s">
        <v>2141</v>
      </c>
      <c r="I579" s="186" t="s">
        <v>811</v>
      </c>
      <c r="J579" s="43">
        <v>1111</v>
      </c>
      <c r="K579" s="186" t="s">
        <v>332</v>
      </c>
      <c r="L579" s="201"/>
      <c r="M579" s="278"/>
      <c r="N579" s="211" t="s">
        <v>2205</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2206</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25">
      <c r="A580" s="277" t="s">
        <v>2207</v>
      </c>
      <c r="B580" s="278"/>
      <c r="C580" s="191" t="s">
        <v>753</v>
      </c>
      <c r="D580" s="191" t="s">
        <v>797</v>
      </c>
      <c r="E580" s="191" t="s">
        <v>798</v>
      </c>
      <c r="F580" s="193" t="s">
        <v>2092</v>
      </c>
      <c r="G580" s="186" t="s">
        <v>812</v>
      </c>
      <c r="H580" s="183" t="s">
        <v>2141</v>
      </c>
      <c r="I580" s="186" t="s">
        <v>813</v>
      </c>
      <c r="J580" s="43">
        <v>1112</v>
      </c>
      <c r="K580" s="186" t="s">
        <v>310</v>
      </c>
      <c r="L580" s="201"/>
      <c r="M580" s="278"/>
      <c r="N580" s="211" t="s">
        <v>2205</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2206</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25">
      <c r="A581" s="277" t="s">
        <v>2207</v>
      </c>
      <c r="B581" s="278"/>
      <c r="C581" s="191" t="s">
        <v>753</v>
      </c>
      <c r="D581" s="191" t="s">
        <v>797</v>
      </c>
      <c r="E581" s="191" t="s">
        <v>798</v>
      </c>
      <c r="F581" s="193" t="s">
        <v>2092</v>
      </c>
      <c r="G581" s="186" t="s">
        <v>814</v>
      </c>
      <c r="H581" s="183" t="s">
        <v>2141</v>
      </c>
      <c r="I581" s="186" t="s">
        <v>815</v>
      </c>
      <c r="J581" s="43">
        <v>1113</v>
      </c>
      <c r="K581" s="186" t="s">
        <v>332</v>
      </c>
      <c r="L581" s="201"/>
      <c r="M581" s="278"/>
      <c r="N581" s="211" t="s">
        <v>2205</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2206</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25">
      <c r="A582" s="277" t="s">
        <v>2207</v>
      </c>
      <c r="B582" s="278"/>
      <c r="C582" s="191" t="s">
        <v>753</v>
      </c>
      <c r="D582" s="191" t="s">
        <v>797</v>
      </c>
      <c r="E582" s="191" t="s">
        <v>798</v>
      </c>
      <c r="F582" s="193" t="s">
        <v>2092</v>
      </c>
      <c r="G582" s="186" t="s">
        <v>816</v>
      </c>
      <c r="H582" s="183" t="s">
        <v>2141</v>
      </c>
      <c r="I582" s="186" t="s">
        <v>817</v>
      </c>
      <c r="J582" s="43">
        <v>1114</v>
      </c>
      <c r="K582" s="186" t="s">
        <v>332</v>
      </c>
      <c r="L582" s="201"/>
      <c r="M582" s="278"/>
      <c r="N582" s="211" t="s">
        <v>2205</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2206</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25">
      <c r="A583" s="277" t="s">
        <v>2207</v>
      </c>
      <c r="B583" s="278"/>
      <c r="C583" s="191" t="s">
        <v>753</v>
      </c>
      <c r="D583" s="191" t="s">
        <v>797</v>
      </c>
      <c r="E583" s="191" t="s">
        <v>798</v>
      </c>
      <c r="F583" s="193" t="s">
        <v>2092</v>
      </c>
      <c r="G583" s="186" t="s">
        <v>818</v>
      </c>
      <c r="H583" s="183" t="s">
        <v>2141</v>
      </c>
      <c r="I583" s="186" t="s">
        <v>819</v>
      </c>
      <c r="J583" s="43">
        <v>1115</v>
      </c>
      <c r="K583" s="186" t="s">
        <v>332</v>
      </c>
      <c r="L583" s="201"/>
      <c r="M583" s="278"/>
      <c r="N583" s="211" t="s">
        <v>2205</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2206</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25">
      <c r="A584" s="277" t="s">
        <v>2207</v>
      </c>
      <c r="B584" s="278"/>
      <c r="C584" s="191" t="s">
        <v>753</v>
      </c>
      <c r="D584" s="191" t="s">
        <v>797</v>
      </c>
      <c r="E584" s="191" t="s">
        <v>798</v>
      </c>
      <c r="F584" s="193" t="s">
        <v>2092</v>
      </c>
      <c r="G584" s="186" t="s">
        <v>820</v>
      </c>
      <c r="H584" s="183" t="s">
        <v>2141</v>
      </c>
      <c r="I584" s="186" t="s">
        <v>821</v>
      </c>
      <c r="J584" s="43">
        <v>1116</v>
      </c>
      <c r="K584" s="186" t="s">
        <v>310</v>
      </c>
      <c r="L584" s="201"/>
      <c r="M584" s="278"/>
      <c r="N584" s="211" t="s">
        <v>2205</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2206</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25">
      <c r="A585" s="277" t="s">
        <v>2207</v>
      </c>
      <c r="B585" s="278"/>
      <c r="C585" s="191" t="s">
        <v>753</v>
      </c>
      <c r="D585" s="191" t="s">
        <v>797</v>
      </c>
      <c r="E585" s="191" t="s">
        <v>798</v>
      </c>
      <c r="F585" s="193" t="s">
        <v>2092</v>
      </c>
      <c r="G585" s="186" t="s">
        <v>822</v>
      </c>
      <c r="H585" s="183" t="s">
        <v>2141</v>
      </c>
      <c r="I585" s="186" t="s">
        <v>823</v>
      </c>
      <c r="J585" s="43">
        <v>1117</v>
      </c>
      <c r="K585" s="186" t="s">
        <v>332</v>
      </c>
      <c r="L585" s="201"/>
      <c r="M585" s="278"/>
      <c r="N585" s="211" t="s">
        <v>2205</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2206</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25">
      <c r="A586" s="277" t="s">
        <v>2207</v>
      </c>
      <c r="B586" s="278"/>
      <c r="C586" s="191" t="s">
        <v>753</v>
      </c>
      <c r="D586" s="191" t="s">
        <v>797</v>
      </c>
      <c r="E586" s="191" t="s">
        <v>798</v>
      </c>
      <c r="F586" s="193" t="s">
        <v>2090</v>
      </c>
      <c r="G586" s="186" t="s">
        <v>799</v>
      </c>
      <c r="H586" s="183" t="s">
        <v>2140</v>
      </c>
      <c r="I586" s="186" t="s">
        <v>800</v>
      </c>
      <c r="J586" s="43">
        <v>1118</v>
      </c>
      <c r="K586" s="186" t="s">
        <v>310</v>
      </c>
      <c r="L586" s="201"/>
      <c r="M586" s="278"/>
      <c r="N586" s="211" t="s">
        <v>2205</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2206</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25">
      <c r="A587" s="277" t="s">
        <v>2207</v>
      </c>
      <c r="B587" s="278"/>
      <c r="C587" s="191" t="s">
        <v>753</v>
      </c>
      <c r="D587" s="191" t="s">
        <v>797</v>
      </c>
      <c r="E587" s="191" t="s">
        <v>798</v>
      </c>
      <c r="F587" s="193" t="s">
        <v>2090</v>
      </c>
      <c r="G587" s="186" t="s">
        <v>806</v>
      </c>
      <c r="H587" s="183" t="s">
        <v>2140</v>
      </c>
      <c r="I587" s="186" t="s">
        <v>807</v>
      </c>
      <c r="J587" s="43">
        <v>1119</v>
      </c>
      <c r="K587" s="186" t="s">
        <v>332</v>
      </c>
      <c r="L587" s="201"/>
      <c r="M587" s="278"/>
      <c r="N587" s="211" t="s">
        <v>2205</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2206</v>
      </c>
      <c r="Q587" s="290" t="s">
        <v>310</v>
      </c>
      <c r="R587" s="290" t="str">
        <f t="shared" si="44"/>
        <v>Computers and Electronics Coal Use</v>
      </c>
      <c r="S587" s="290" t="str">
        <f t="shared" si="45"/>
        <v>//**Computers and Electronics Coal Use: **</v>
      </c>
      <c r="T587" s="277" t="str">
        <f t="shared" si="46"/>
        <v/>
      </c>
      <c r="U587" s="306"/>
    </row>
    <row r="588" spans="1:21" s="331" customFormat="1" x14ac:dyDescent="0.25">
      <c r="A588" s="277" t="s">
        <v>2207</v>
      </c>
      <c r="B588" s="278"/>
      <c r="C588" s="191" t="s">
        <v>753</v>
      </c>
      <c r="D588" s="191" t="s">
        <v>797</v>
      </c>
      <c r="E588" s="191" t="s">
        <v>798</v>
      </c>
      <c r="F588" s="193" t="s">
        <v>2090</v>
      </c>
      <c r="G588" s="186" t="s">
        <v>808</v>
      </c>
      <c r="H588" s="183" t="s">
        <v>2140</v>
      </c>
      <c r="I588" s="186" t="s">
        <v>809</v>
      </c>
      <c r="J588" s="43">
        <v>1120</v>
      </c>
      <c r="K588" s="186" t="s">
        <v>310</v>
      </c>
      <c r="L588" s="201"/>
      <c r="M588" s="278"/>
      <c r="N588" s="211" t="s">
        <v>2205</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2206</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25">
      <c r="A589" s="277" t="s">
        <v>2207</v>
      </c>
      <c r="B589" s="278"/>
      <c r="C589" s="191" t="s">
        <v>753</v>
      </c>
      <c r="D589" s="191" t="s">
        <v>797</v>
      </c>
      <c r="E589" s="191" t="s">
        <v>798</v>
      </c>
      <c r="F589" s="193" t="s">
        <v>2090</v>
      </c>
      <c r="G589" s="186" t="s">
        <v>810</v>
      </c>
      <c r="H589" s="183" t="s">
        <v>2140</v>
      </c>
      <c r="I589" s="186" t="s">
        <v>811</v>
      </c>
      <c r="J589" s="43">
        <v>1121</v>
      </c>
      <c r="K589" s="186" t="s">
        <v>332</v>
      </c>
      <c r="L589" s="201"/>
      <c r="M589" s="278"/>
      <c r="N589" s="211" t="s">
        <v>2205</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2206</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25">
      <c r="A590" s="277" t="s">
        <v>2207</v>
      </c>
      <c r="B590" s="278"/>
      <c r="C590" s="191" t="s">
        <v>753</v>
      </c>
      <c r="D590" s="191" t="s">
        <v>797</v>
      </c>
      <c r="E590" s="191" t="s">
        <v>798</v>
      </c>
      <c r="F590" s="193" t="s">
        <v>2090</v>
      </c>
      <c r="G590" s="186" t="s">
        <v>812</v>
      </c>
      <c r="H590" s="183" t="s">
        <v>2140</v>
      </c>
      <c r="I590" s="186" t="s">
        <v>813</v>
      </c>
      <c r="J590" s="43">
        <v>1122</v>
      </c>
      <c r="K590" s="186" t="s">
        <v>310</v>
      </c>
      <c r="L590" s="201"/>
      <c r="M590" s="278"/>
      <c r="N590" s="211" t="s">
        <v>2205</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2206</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25">
      <c r="A591" s="277" t="s">
        <v>2207</v>
      </c>
      <c r="B591" s="278"/>
      <c r="C591" s="191" t="s">
        <v>753</v>
      </c>
      <c r="D591" s="191" t="s">
        <v>797</v>
      </c>
      <c r="E591" s="191" t="s">
        <v>798</v>
      </c>
      <c r="F591" s="193" t="s">
        <v>2090</v>
      </c>
      <c r="G591" s="186" t="s">
        <v>814</v>
      </c>
      <c r="H591" s="183" t="s">
        <v>2140</v>
      </c>
      <c r="I591" s="186" t="s">
        <v>815</v>
      </c>
      <c r="J591" s="43">
        <v>1123</v>
      </c>
      <c r="K591" s="186" t="s">
        <v>332</v>
      </c>
      <c r="L591" s="201"/>
      <c r="M591" s="278"/>
      <c r="N591" s="211" t="s">
        <v>2205</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2206</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25">
      <c r="A592" s="277" t="s">
        <v>2207</v>
      </c>
      <c r="B592" s="278"/>
      <c r="C592" s="191" t="s">
        <v>753</v>
      </c>
      <c r="D592" s="191" t="s">
        <v>797</v>
      </c>
      <c r="E592" s="191" t="s">
        <v>798</v>
      </c>
      <c r="F592" s="193" t="s">
        <v>2090</v>
      </c>
      <c r="G592" s="186" t="s">
        <v>816</v>
      </c>
      <c r="H592" s="183" t="s">
        <v>2140</v>
      </c>
      <c r="I592" s="186" t="s">
        <v>817</v>
      </c>
      <c r="J592" s="43">
        <v>1124</v>
      </c>
      <c r="K592" s="186" t="s">
        <v>332</v>
      </c>
      <c r="L592" s="201"/>
      <c r="M592" s="278"/>
      <c r="N592" s="211" t="s">
        <v>2205</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2206</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25">
      <c r="A593" s="277" t="s">
        <v>2207</v>
      </c>
      <c r="B593" s="278"/>
      <c r="C593" s="191" t="s">
        <v>753</v>
      </c>
      <c r="D593" s="191" t="s">
        <v>797</v>
      </c>
      <c r="E593" s="191" t="s">
        <v>798</v>
      </c>
      <c r="F593" s="193" t="s">
        <v>2090</v>
      </c>
      <c r="G593" s="186" t="s">
        <v>818</v>
      </c>
      <c r="H593" s="183" t="s">
        <v>2140</v>
      </c>
      <c r="I593" s="186" t="s">
        <v>819</v>
      </c>
      <c r="J593" s="43">
        <v>1125</v>
      </c>
      <c r="K593" s="186" t="s">
        <v>332</v>
      </c>
      <c r="L593" s="201"/>
      <c r="M593" s="278"/>
      <c r="N593" s="211" t="s">
        <v>2205</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2206</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25">
      <c r="A594" s="277" t="s">
        <v>2207</v>
      </c>
      <c r="B594" s="278"/>
      <c r="C594" s="191" t="s">
        <v>753</v>
      </c>
      <c r="D594" s="191" t="s">
        <v>797</v>
      </c>
      <c r="E594" s="191" t="s">
        <v>798</v>
      </c>
      <c r="F594" s="193" t="s">
        <v>2090</v>
      </c>
      <c r="G594" s="186" t="s">
        <v>820</v>
      </c>
      <c r="H594" s="183" t="s">
        <v>2140</v>
      </c>
      <c r="I594" s="186" t="s">
        <v>821</v>
      </c>
      <c r="J594" s="43">
        <v>1126</v>
      </c>
      <c r="K594" s="186" t="s">
        <v>310</v>
      </c>
      <c r="L594" s="201"/>
      <c r="M594" s="278"/>
      <c r="N594" s="211" t="s">
        <v>2205</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2206</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25">
      <c r="A595" s="277" t="s">
        <v>2207</v>
      </c>
      <c r="B595" s="278"/>
      <c r="C595" s="191" t="s">
        <v>753</v>
      </c>
      <c r="D595" s="191" t="s">
        <v>797</v>
      </c>
      <c r="E595" s="191" t="s">
        <v>798</v>
      </c>
      <c r="F595" s="193" t="s">
        <v>2090</v>
      </c>
      <c r="G595" s="186" t="s">
        <v>822</v>
      </c>
      <c r="H595" s="183" t="s">
        <v>2140</v>
      </c>
      <c r="I595" s="186" t="s">
        <v>823</v>
      </c>
      <c r="J595" s="43">
        <v>1127</v>
      </c>
      <c r="K595" s="186" t="s">
        <v>332</v>
      </c>
      <c r="L595" s="201"/>
      <c r="M595" s="278"/>
      <c r="N595" s="211" t="s">
        <v>2205</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2206</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25">
      <c r="A596" s="277" t="s">
        <v>2207</v>
      </c>
      <c r="B596" s="278"/>
      <c r="C596" s="191" t="s">
        <v>753</v>
      </c>
      <c r="D596" s="191" t="s">
        <v>797</v>
      </c>
      <c r="E596" s="191" t="s">
        <v>798</v>
      </c>
      <c r="F596" s="193" t="s">
        <v>2088</v>
      </c>
      <c r="G596" s="186" t="s">
        <v>799</v>
      </c>
      <c r="H596" s="183" t="s">
        <v>2139</v>
      </c>
      <c r="I596" s="186" t="s">
        <v>800</v>
      </c>
      <c r="J596" s="43">
        <v>1128</v>
      </c>
      <c r="K596" s="186" t="s">
        <v>310</v>
      </c>
      <c r="L596" s="201"/>
      <c r="M596" s="278"/>
      <c r="N596" s="211" t="s">
        <v>2205</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2206</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25">
      <c r="A597" s="277" t="s">
        <v>2207</v>
      </c>
      <c r="B597" s="278"/>
      <c r="C597" s="191" t="s">
        <v>753</v>
      </c>
      <c r="D597" s="191" t="s">
        <v>797</v>
      </c>
      <c r="E597" s="191" t="s">
        <v>798</v>
      </c>
      <c r="F597" s="193" t="s">
        <v>2088</v>
      </c>
      <c r="G597" s="186" t="s">
        <v>806</v>
      </c>
      <c r="H597" s="183" t="s">
        <v>2139</v>
      </c>
      <c r="I597" s="186" t="s">
        <v>807</v>
      </c>
      <c r="J597" s="43">
        <v>1129</v>
      </c>
      <c r="K597" s="186" t="s">
        <v>332</v>
      </c>
      <c r="L597" s="201"/>
      <c r="M597" s="278"/>
      <c r="N597" s="211" t="s">
        <v>2205</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2206</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25">
      <c r="A598" s="277" t="s">
        <v>2207</v>
      </c>
      <c r="B598" s="278"/>
      <c r="C598" s="191" t="s">
        <v>753</v>
      </c>
      <c r="D598" s="191" t="s">
        <v>797</v>
      </c>
      <c r="E598" s="191" t="s">
        <v>798</v>
      </c>
      <c r="F598" s="193" t="s">
        <v>2088</v>
      </c>
      <c r="G598" s="186" t="s">
        <v>808</v>
      </c>
      <c r="H598" s="183" t="s">
        <v>2139</v>
      </c>
      <c r="I598" s="186" t="s">
        <v>809</v>
      </c>
      <c r="J598" s="43">
        <v>1130</v>
      </c>
      <c r="K598" s="186" t="s">
        <v>310</v>
      </c>
      <c r="L598" s="201"/>
      <c r="M598" s="278"/>
      <c r="N598" s="211" t="s">
        <v>2205</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2206</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25">
      <c r="A599" s="277" t="s">
        <v>2207</v>
      </c>
      <c r="B599" s="278"/>
      <c r="C599" s="191" t="s">
        <v>753</v>
      </c>
      <c r="D599" s="191" t="s">
        <v>797</v>
      </c>
      <c r="E599" s="191" t="s">
        <v>798</v>
      </c>
      <c r="F599" s="193" t="s">
        <v>2088</v>
      </c>
      <c r="G599" s="186" t="s">
        <v>810</v>
      </c>
      <c r="H599" s="183" t="s">
        <v>2139</v>
      </c>
      <c r="I599" s="186" t="s">
        <v>811</v>
      </c>
      <c r="J599" s="43">
        <v>1131</v>
      </c>
      <c r="K599" s="186" t="s">
        <v>332</v>
      </c>
      <c r="L599" s="201"/>
      <c r="M599" s="278"/>
      <c r="N599" s="211" t="s">
        <v>2205</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2206</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25">
      <c r="A600" s="277" t="s">
        <v>2207</v>
      </c>
      <c r="B600" s="278"/>
      <c r="C600" s="191" t="s">
        <v>753</v>
      </c>
      <c r="D600" s="191" t="s">
        <v>797</v>
      </c>
      <c r="E600" s="191" t="s">
        <v>798</v>
      </c>
      <c r="F600" s="193" t="s">
        <v>2088</v>
      </c>
      <c r="G600" s="186" t="s">
        <v>812</v>
      </c>
      <c r="H600" s="183" t="s">
        <v>2139</v>
      </c>
      <c r="I600" s="186" t="s">
        <v>813</v>
      </c>
      <c r="J600" s="43">
        <v>1132</v>
      </c>
      <c r="K600" s="186" t="s">
        <v>310</v>
      </c>
      <c r="L600" s="201"/>
      <c r="M600" s="278"/>
      <c r="N600" s="211" t="s">
        <v>2205</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2206</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25">
      <c r="A601" s="277" t="s">
        <v>2207</v>
      </c>
      <c r="B601" s="278"/>
      <c r="C601" s="191" t="s">
        <v>753</v>
      </c>
      <c r="D601" s="191" t="s">
        <v>797</v>
      </c>
      <c r="E601" s="191" t="s">
        <v>798</v>
      </c>
      <c r="F601" s="193" t="s">
        <v>2088</v>
      </c>
      <c r="G601" s="186" t="s">
        <v>814</v>
      </c>
      <c r="H601" s="183" t="s">
        <v>2139</v>
      </c>
      <c r="I601" s="186" t="s">
        <v>815</v>
      </c>
      <c r="J601" s="43">
        <v>1133</v>
      </c>
      <c r="K601" s="186" t="s">
        <v>332</v>
      </c>
      <c r="L601" s="201"/>
      <c r="M601" s="278"/>
      <c r="N601" s="211" t="s">
        <v>2205</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2206</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25">
      <c r="A602" s="277" t="s">
        <v>2207</v>
      </c>
      <c r="B602" s="278"/>
      <c r="C602" s="191" t="s">
        <v>753</v>
      </c>
      <c r="D602" s="191" t="s">
        <v>797</v>
      </c>
      <c r="E602" s="191" t="s">
        <v>798</v>
      </c>
      <c r="F602" s="193" t="s">
        <v>2088</v>
      </c>
      <c r="G602" s="186" t="s">
        <v>816</v>
      </c>
      <c r="H602" s="183" t="s">
        <v>2139</v>
      </c>
      <c r="I602" s="186" t="s">
        <v>817</v>
      </c>
      <c r="J602" s="43">
        <v>1134</v>
      </c>
      <c r="K602" s="186" t="s">
        <v>332</v>
      </c>
      <c r="L602" s="201"/>
      <c r="M602" s="278"/>
      <c r="N602" s="211" t="s">
        <v>2205</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2206</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25">
      <c r="A603" s="277" t="s">
        <v>2207</v>
      </c>
      <c r="B603" s="278"/>
      <c r="C603" s="191" t="s">
        <v>753</v>
      </c>
      <c r="D603" s="191" t="s">
        <v>797</v>
      </c>
      <c r="E603" s="191" t="s">
        <v>798</v>
      </c>
      <c r="F603" s="193" t="s">
        <v>2088</v>
      </c>
      <c r="G603" s="186" t="s">
        <v>818</v>
      </c>
      <c r="H603" s="183" t="s">
        <v>2139</v>
      </c>
      <c r="I603" s="186" t="s">
        <v>819</v>
      </c>
      <c r="J603" s="43">
        <v>1135</v>
      </c>
      <c r="K603" s="186" t="s">
        <v>332</v>
      </c>
      <c r="L603" s="201"/>
      <c r="M603" s="278"/>
      <c r="N603" s="211" t="s">
        <v>2205</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2206</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25">
      <c r="A604" s="277" t="s">
        <v>2207</v>
      </c>
      <c r="B604" s="278"/>
      <c r="C604" s="191" t="s">
        <v>753</v>
      </c>
      <c r="D604" s="191" t="s">
        <v>797</v>
      </c>
      <c r="E604" s="191" t="s">
        <v>798</v>
      </c>
      <c r="F604" s="193" t="s">
        <v>2088</v>
      </c>
      <c r="G604" s="186" t="s">
        <v>820</v>
      </c>
      <c r="H604" s="183" t="s">
        <v>2139</v>
      </c>
      <c r="I604" s="186" t="s">
        <v>821</v>
      </c>
      <c r="J604" s="43">
        <v>1136</v>
      </c>
      <c r="K604" s="186" t="s">
        <v>310</v>
      </c>
      <c r="L604" s="201"/>
      <c r="M604" s="278"/>
      <c r="N604" s="211" t="s">
        <v>2205</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2206</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25">
      <c r="A605" s="277" t="s">
        <v>2207</v>
      </c>
      <c r="B605" s="278"/>
      <c r="C605" s="191" t="s">
        <v>753</v>
      </c>
      <c r="D605" s="191" t="s">
        <v>797</v>
      </c>
      <c r="E605" s="191" t="s">
        <v>798</v>
      </c>
      <c r="F605" s="193" t="s">
        <v>2088</v>
      </c>
      <c r="G605" s="186" t="s">
        <v>822</v>
      </c>
      <c r="H605" s="183" t="s">
        <v>2139</v>
      </c>
      <c r="I605" s="186" t="s">
        <v>823</v>
      </c>
      <c r="J605" s="43">
        <v>1137</v>
      </c>
      <c r="K605" s="186" t="s">
        <v>332</v>
      </c>
      <c r="L605" s="201"/>
      <c r="M605" s="278"/>
      <c r="N605" s="211" t="s">
        <v>2205</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2206</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25">
      <c r="A606" s="277" t="s">
        <v>2207</v>
      </c>
      <c r="B606" s="278"/>
      <c r="C606" s="191" t="s">
        <v>753</v>
      </c>
      <c r="D606" s="191" t="s">
        <v>797</v>
      </c>
      <c r="E606" s="191" t="s">
        <v>798</v>
      </c>
      <c r="F606" s="193" t="s">
        <v>2086</v>
      </c>
      <c r="G606" s="186" t="s">
        <v>799</v>
      </c>
      <c r="H606" s="183" t="s">
        <v>2138</v>
      </c>
      <c r="I606" s="186" t="s">
        <v>800</v>
      </c>
      <c r="J606" s="43">
        <v>1138</v>
      </c>
      <c r="K606" s="186" t="s">
        <v>310</v>
      </c>
      <c r="L606" s="201"/>
      <c r="M606" s="278"/>
      <c r="N606" s="211" t="s">
        <v>2205</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2206</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25">
      <c r="A607" s="277" t="s">
        <v>2207</v>
      </c>
      <c r="B607" s="278"/>
      <c r="C607" s="191" t="s">
        <v>753</v>
      </c>
      <c r="D607" s="191" t="s">
        <v>797</v>
      </c>
      <c r="E607" s="191" t="s">
        <v>798</v>
      </c>
      <c r="F607" s="193" t="s">
        <v>2086</v>
      </c>
      <c r="G607" s="186" t="s">
        <v>806</v>
      </c>
      <c r="H607" s="183" t="s">
        <v>2138</v>
      </c>
      <c r="I607" s="186" t="s">
        <v>807</v>
      </c>
      <c r="J607" s="43">
        <v>1139</v>
      </c>
      <c r="K607" s="186" t="s">
        <v>310</v>
      </c>
      <c r="L607" s="201"/>
      <c r="M607" s="278"/>
      <c r="N607" s="211" t="s">
        <v>2205</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2206</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25">
      <c r="A608" s="277" t="s">
        <v>2207</v>
      </c>
      <c r="B608" s="278"/>
      <c r="C608" s="191" t="s">
        <v>753</v>
      </c>
      <c r="D608" s="191" t="s">
        <v>797</v>
      </c>
      <c r="E608" s="191" t="s">
        <v>798</v>
      </c>
      <c r="F608" s="193" t="s">
        <v>2086</v>
      </c>
      <c r="G608" s="186" t="s">
        <v>808</v>
      </c>
      <c r="H608" s="183" t="s">
        <v>2138</v>
      </c>
      <c r="I608" s="186" t="s">
        <v>809</v>
      </c>
      <c r="J608" s="43">
        <v>1140</v>
      </c>
      <c r="K608" s="186" t="s">
        <v>310</v>
      </c>
      <c r="L608" s="201"/>
      <c r="M608" s="278"/>
      <c r="N608" s="211" t="s">
        <v>2205</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2206</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25">
      <c r="A609" s="277" t="s">
        <v>2207</v>
      </c>
      <c r="B609" s="278"/>
      <c r="C609" s="191" t="s">
        <v>753</v>
      </c>
      <c r="D609" s="191" t="s">
        <v>797</v>
      </c>
      <c r="E609" s="191" t="s">
        <v>798</v>
      </c>
      <c r="F609" s="193" t="s">
        <v>2086</v>
      </c>
      <c r="G609" s="186" t="s">
        <v>810</v>
      </c>
      <c r="H609" s="183" t="s">
        <v>2138</v>
      </c>
      <c r="I609" s="186" t="s">
        <v>811</v>
      </c>
      <c r="J609" s="43">
        <v>1141</v>
      </c>
      <c r="K609" s="186" t="s">
        <v>332</v>
      </c>
      <c r="L609" s="201"/>
      <c r="M609" s="278"/>
      <c r="N609" s="211" t="s">
        <v>2205</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2206</v>
      </c>
      <c r="Q609" s="290" t="s">
        <v>310</v>
      </c>
      <c r="R609" s="290" t="str">
        <f t="shared" si="44"/>
        <v>Other Machinery Biomass Use</v>
      </c>
      <c r="S609" s="290" t="str">
        <f t="shared" si="45"/>
        <v>//**Other Machinery Biomass Use: **</v>
      </c>
      <c r="T609" s="277" t="str">
        <f t="shared" si="46"/>
        <v/>
      </c>
      <c r="U609" s="306"/>
    </row>
    <row r="610" spans="1:21" s="331" customFormat="1" x14ac:dyDescent="0.25">
      <c r="A610" s="277" t="s">
        <v>2207</v>
      </c>
      <c r="B610" s="278"/>
      <c r="C610" s="191" t="s">
        <v>753</v>
      </c>
      <c r="D610" s="191" t="s">
        <v>797</v>
      </c>
      <c r="E610" s="191" t="s">
        <v>798</v>
      </c>
      <c r="F610" s="193" t="s">
        <v>2086</v>
      </c>
      <c r="G610" s="186" t="s">
        <v>812</v>
      </c>
      <c r="H610" s="183" t="s">
        <v>2138</v>
      </c>
      <c r="I610" s="186" t="s">
        <v>813</v>
      </c>
      <c r="J610" s="43">
        <v>1142</v>
      </c>
      <c r="K610" s="186" t="s">
        <v>310</v>
      </c>
      <c r="L610" s="201"/>
      <c r="M610" s="278"/>
      <c r="N610" s="211" t="s">
        <v>2205</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2206</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25">
      <c r="A611" s="277" t="s">
        <v>2207</v>
      </c>
      <c r="B611" s="278"/>
      <c r="C611" s="191" t="s">
        <v>753</v>
      </c>
      <c r="D611" s="191" t="s">
        <v>797</v>
      </c>
      <c r="E611" s="191" t="s">
        <v>798</v>
      </c>
      <c r="F611" s="193" t="s">
        <v>2086</v>
      </c>
      <c r="G611" s="186" t="s">
        <v>814</v>
      </c>
      <c r="H611" s="183" t="s">
        <v>2138</v>
      </c>
      <c r="I611" s="186" t="s">
        <v>815</v>
      </c>
      <c r="J611" s="43">
        <v>1143</v>
      </c>
      <c r="K611" s="186" t="s">
        <v>332</v>
      </c>
      <c r="L611" s="201"/>
      <c r="M611" s="278"/>
      <c r="N611" s="211" t="s">
        <v>2205</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2206</v>
      </c>
      <c r="Q611" s="290" t="s">
        <v>310</v>
      </c>
      <c r="R611" s="290" t="str">
        <f t="shared" si="44"/>
        <v>Other Machinery Purchased Heat Use</v>
      </c>
      <c r="S611" s="290" t="str">
        <f t="shared" si="45"/>
        <v>//**Other Machinery Purchased Heat Use: **</v>
      </c>
      <c r="T611" s="277" t="str">
        <f t="shared" si="46"/>
        <v/>
      </c>
      <c r="U611" s="306"/>
    </row>
    <row r="612" spans="1:21" s="331" customFormat="1" x14ac:dyDescent="0.25">
      <c r="A612" s="277" t="s">
        <v>2207</v>
      </c>
      <c r="B612" s="278"/>
      <c r="C612" s="191" t="s">
        <v>753</v>
      </c>
      <c r="D612" s="191" t="s">
        <v>797</v>
      </c>
      <c r="E612" s="191" t="s">
        <v>798</v>
      </c>
      <c r="F612" s="193" t="s">
        <v>2086</v>
      </c>
      <c r="G612" s="186" t="s">
        <v>816</v>
      </c>
      <c r="H612" s="183" t="s">
        <v>2138</v>
      </c>
      <c r="I612" s="186" t="s">
        <v>817</v>
      </c>
      <c r="J612" s="43">
        <v>1144</v>
      </c>
      <c r="K612" s="186" t="s">
        <v>332</v>
      </c>
      <c r="L612" s="201"/>
      <c r="M612" s="278"/>
      <c r="N612" s="211" t="s">
        <v>2205</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2206</v>
      </c>
      <c r="Q612" s="290" t="s">
        <v>310</v>
      </c>
      <c r="R612" s="290" t="str">
        <f t="shared" si="44"/>
        <v>Other Machinery Crude Oil Use</v>
      </c>
      <c r="S612" s="290" t="str">
        <f t="shared" si="45"/>
        <v>//**Other Machinery Crude Oil Use: **</v>
      </c>
      <c r="T612" s="277" t="str">
        <f t="shared" si="46"/>
        <v/>
      </c>
      <c r="U612" s="306"/>
    </row>
    <row r="613" spans="1:21" s="331" customFormat="1" x14ac:dyDescent="0.25">
      <c r="A613" s="277" t="s">
        <v>2207</v>
      </c>
      <c r="B613" s="278"/>
      <c r="C613" s="191" t="s">
        <v>753</v>
      </c>
      <c r="D613" s="191" t="s">
        <v>797</v>
      </c>
      <c r="E613" s="191" t="s">
        <v>798</v>
      </c>
      <c r="F613" s="193" t="s">
        <v>2086</v>
      </c>
      <c r="G613" s="186" t="s">
        <v>818</v>
      </c>
      <c r="H613" s="183" t="s">
        <v>2138</v>
      </c>
      <c r="I613" s="186" t="s">
        <v>819</v>
      </c>
      <c r="J613" s="43">
        <v>1145</v>
      </c>
      <c r="K613" s="186" t="s">
        <v>332</v>
      </c>
      <c r="L613" s="201"/>
      <c r="M613" s="278"/>
      <c r="N613" s="211" t="s">
        <v>2205</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2206</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25">
      <c r="A614" s="277" t="s">
        <v>2207</v>
      </c>
      <c r="B614" s="278"/>
      <c r="C614" s="191" t="s">
        <v>753</v>
      </c>
      <c r="D614" s="191" t="s">
        <v>797</v>
      </c>
      <c r="E614" s="191" t="s">
        <v>798</v>
      </c>
      <c r="F614" s="193" t="s">
        <v>2086</v>
      </c>
      <c r="G614" s="186" t="s">
        <v>820</v>
      </c>
      <c r="H614" s="183" t="s">
        <v>2138</v>
      </c>
      <c r="I614" s="186" t="s">
        <v>821</v>
      </c>
      <c r="J614" s="43">
        <v>1146</v>
      </c>
      <c r="K614" s="186" t="s">
        <v>310</v>
      </c>
      <c r="L614" s="201"/>
      <c r="M614" s="278"/>
      <c r="N614" s="211" t="s">
        <v>2205</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2206</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25">
      <c r="A615" s="277" t="s">
        <v>2207</v>
      </c>
      <c r="B615" s="278"/>
      <c r="C615" s="191" t="s">
        <v>753</v>
      </c>
      <c r="D615" s="191" t="s">
        <v>797</v>
      </c>
      <c r="E615" s="191" t="s">
        <v>798</v>
      </c>
      <c r="F615" s="193" t="s">
        <v>2086</v>
      </c>
      <c r="G615" s="186" t="s">
        <v>822</v>
      </c>
      <c r="H615" s="183" t="s">
        <v>2138</v>
      </c>
      <c r="I615" s="186" t="s">
        <v>823</v>
      </c>
      <c r="J615" s="43">
        <v>1147</v>
      </c>
      <c r="K615" s="186" t="s">
        <v>332</v>
      </c>
      <c r="L615" s="201"/>
      <c r="M615" s="278"/>
      <c r="N615" s="211" t="s">
        <v>2205</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2206</v>
      </c>
      <c r="Q615" s="290" t="s">
        <v>310</v>
      </c>
      <c r="R615" s="290" t="str">
        <f t="shared" si="44"/>
        <v>Other Machinery Hydrogen Use</v>
      </c>
      <c r="S615" s="290" t="str">
        <f t="shared" si="45"/>
        <v>//**Other Machinery Hydrogen Use: **</v>
      </c>
      <c r="T615" s="277" t="str">
        <f t="shared" si="46"/>
        <v/>
      </c>
      <c r="U615" s="306"/>
    </row>
    <row r="616" spans="1:21" s="331" customFormat="1" x14ac:dyDescent="0.25">
      <c r="A616" s="277" t="s">
        <v>2207</v>
      </c>
      <c r="B616" s="278"/>
      <c r="C616" s="191" t="s">
        <v>753</v>
      </c>
      <c r="D616" s="191" t="s">
        <v>797</v>
      </c>
      <c r="E616" s="191" t="s">
        <v>798</v>
      </c>
      <c r="F616" s="193" t="s">
        <v>2084</v>
      </c>
      <c r="G616" s="186" t="s">
        <v>799</v>
      </c>
      <c r="H616" s="183" t="s">
        <v>2137</v>
      </c>
      <c r="I616" s="186" t="s">
        <v>800</v>
      </c>
      <c r="J616" s="43">
        <v>1148</v>
      </c>
      <c r="K616" s="186" t="s">
        <v>310</v>
      </c>
      <c r="L616" s="201"/>
      <c r="M616" s="278"/>
      <c r="N616" s="211" t="s">
        <v>2205</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2206</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25">
      <c r="A617" s="277" t="s">
        <v>2207</v>
      </c>
      <c r="B617" s="278"/>
      <c r="C617" s="191" t="s">
        <v>753</v>
      </c>
      <c r="D617" s="191" t="s">
        <v>797</v>
      </c>
      <c r="E617" s="191" t="s">
        <v>798</v>
      </c>
      <c r="F617" s="193" t="s">
        <v>2084</v>
      </c>
      <c r="G617" s="186" t="s">
        <v>806</v>
      </c>
      <c r="H617" s="183" t="s">
        <v>2137</v>
      </c>
      <c r="I617" s="186" t="s">
        <v>807</v>
      </c>
      <c r="J617" s="43">
        <v>1149</v>
      </c>
      <c r="K617" s="186" t="s">
        <v>310</v>
      </c>
      <c r="L617" s="201"/>
      <c r="M617" s="278"/>
      <c r="N617" s="211" t="s">
        <v>2205</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2206</v>
      </c>
      <c r="Q617" s="290" t="s">
        <v>310</v>
      </c>
      <c r="R617" s="290" t="str">
        <f t="shared" si="44"/>
        <v>Road Vehicles Coal Use</v>
      </c>
      <c r="S617" s="290" t="str">
        <f t="shared" si="45"/>
        <v>//**Road Vehicles Coal Use: **</v>
      </c>
      <c r="T617" s="277" t="str">
        <f t="shared" si="46"/>
        <v>//**Road Vehicles Coal Use: **</v>
      </c>
      <c r="U617" s="306"/>
    </row>
    <row r="618" spans="1:21" s="331" customFormat="1" x14ac:dyDescent="0.25">
      <c r="A618" s="277" t="s">
        <v>2207</v>
      </c>
      <c r="B618" s="278"/>
      <c r="C618" s="191" t="s">
        <v>753</v>
      </c>
      <c r="D618" s="191" t="s">
        <v>797</v>
      </c>
      <c r="E618" s="191" t="s">
        <v>798</v>
      </c>
      <c r="F618" s="193" t="s">
        <v>2084</v>
      </c>
      <c r="G618" s="186" t="s">
        <v>808</v>
      </c>
      <c r="H618" s="183" t="s">
        <v>2137</v>
      </c>
      <c r="I618" s="186" t="s">
        <v>809</v>
      </c>
      <c r="J618" s="43">
        <v>1150</v>
      </c>
      <c r="K618" s="186" t="s">
        <v>310</v>
      </c>
      <c r="L618" s="201"/>
      <c r="M618" s="278"/>
      <c r="N618" s="211" t="s">
        <v>2205</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2206</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25">
      <c r="A619" s="277" t="s">
        <v>2207</v>
      </c>
      <c r="B619" s="278"/>
      <c r="C619" s="191" t="s">
        <v>753</v>
      </c>
      <c r="D619" s="191" t="s">
        <v>797</v>
      </c>
      <c r="E619" s="191" t="s">
        <v>798</v>
      </c>
      <c r="F619" s="193" t="s">
        <v>2084</v>
      </c>
      <c r="G619" s="186" t="s">
        <v>810</v>
      </c>
      <c r="H619" s="183" t="s">
        <v>2137</v>
      </c>
      <c r="I619" s="186" t="s">
        <v>811</v>
      </c>
      <c r="J619" s="43">
        <v>1151</v>
      </c>
      <c r="K619" s="186" t="s">
        <v>332</v>
      </c>
      <c r="L619" s="201"/>
      <c r="M619" s="278"/>
      <c r="N619" s="211" t="s">
        <v>2205</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2206</v>
      </c>
      <c r="Q619" s="290" t="s">
        <v>310</v>
      </c>
      <c r="R619" s="290" t="str">
        <f t="shared" si="47"/>
        <v>Road Vehicles Biomass Use</v>
      </c>
      <c r="S619" s="290" t="str">
        <f t="shared" si="48"/>
        <v>//**Road Vehicles Biomass Use: **</v>
      </c>
      <c r="T619" s="277" t="str">
        <f t="shared" si="49"/>
        <v/>
      </c>
      <c r="U619" s="306"/>
    </row>
    <row r="620" spans="1:21" s="331" customFormat="1" x14ac:dyDescent="0.25">
      <c r="A620" s="277" t="s">
        <v>2207</v>
      </c>
      <c r="B620" s="278"/>
      <c r="C620" s="191" t="s">
        <v>753</v>
      </c>
      <c r="D620" s="191" t="s">
        <v>797</v>
      </c>
      <c r="E620" s="191" t="s">
        <v>798</v>
      </c>
      <c r="F620" s="193" t="s">
        <v>2084</v>
      </c>
      <c r="G620" s="186" t="s">
        <v>812</v>
      </c>
      <c r="H620" s="183" t="s">
        <v>2137</v>
      </c>
      <c r="I620" s="186" t="s">
        <v>813</v>
      </c>
      <c r="J620" s="43">
        <v>1152</v>
      </c>
      <c r="K620" s="186" t="s">
        <v>310</v>
      </c>
      <c r="L620" s="201"/>
      <c r="M620" s="278"/>
      <c r="N620" s="211" t="s">
        <v>2205</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2206</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25">
      <c r="A621" s="277" t="s">
        <v>2207</v>
      </c>
      <c r="B621" s="278"/>
      <c r="C621" s="191" t="s">
        <v>753</v>
      </c>
      <c r="D621" s="191" t="s">
        <v>797</v>
      </c>
      <c r="E621" s="191" t="s">
        <v>798</v>
      </c>
      <c r="F621" s="193" t="s">
        <v>2084</v>
      </c>
      <c r="G621" s="186" t="s">
        <v>814</v>
      </c>
      <c r="H621" s="183" t="s">
        <v>2137</v>
      </c>
      <c r="I621" s="186" t="s">
        <v>815</v>
      </c>
      <c r="J621" s="43">
        <v>1153</v>
      </c>
      <c r="K621" s="186" t="s">
        <v>332</v>
      </c>
      <c r="L621" s="201"/>
      <c r="M621" s="278"/>
      <c r="N621" s="211" t="s">
        <v>2205</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2206</v>
      </c>
      <c r="Q621" s="290" t="s">
        <v>310</v>
      </c>
      <c r="R621" s="290" t="str">
        <f t="shared" si="47"/>
        <v>Road Vehicles Purchased Heat Use</v>
      </c>
      <c r="S621" s="290" t="str">
        <f t="shared" si="48"/>
        <v>//**Road Vehicles Purchased Heat Use: **</v>
      </c>
      <c r="T621" s="277" t="str">
        <f t="shared" si="49"/>
        <v/>
      </c>
      <c r="U621" s="306"/>
    </row>
    <row r="622" spans="1:21" s="331" customFormat="1" x14ac:dyDescent="0.25">
      <c r="A622" s="277" t="s">
        <v>2207</v>
      </c>
      <c r="B622" s="278"/>
      <c r="C622" s="191" t="s">
        <v>753</v>
      </c>
      <c r="D622" s="191" t="s">
        <v>797</v>
      </c>
      <c r="E622" s="191" t="s">
        <v>798</v>
      </c>
      <c r="F622" s="193" t="s">
        <v>2084</v>
      </c>
      <c r="G622" s="186" t="s">
        <v>816</v>
      </c>
      <c r="H622" s="183" t="s">
        <v>2137</v>
      </c>
      <c r="I622" s="186" t="s">
        <v>817</v>
      </c>
      <c r="J622" s="43">
        <v>1154</v>
      </c>
      <c r="K622" s="186" t="s">
        <v>332</v>
      </c>
      <c r="L622" s="201"/>
      <c r="M622" s="278"/>
      <c r="N622" s="211" t="s">
        <v>2205</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2206</v>
      </c>
      <c r="Q622" s="290" t="s">
        <v>310</v>
      </c>
      <c r="R622" s="290" t="str">
        <f t="shared" si="47"/>
        <v>Road Vehicles Crude Oil Use</v>
      </c>
      <c r="S622" s="290" t="str">
        <f t="shared" si="48"/>
        <v>//**Road Vehicles Crude Oil Use: **</v>
      </c>
      <c r="T622" s="277" t="str">
        <f t="shared" si="49"/>
        <v/>
      </c>
      <c r="U622" s="306"/>
    </row>
    <row r="623" spans="1:21" s="331" customFormat="1" x14ac:dyDescent="0.25">
      <c r="A623" s="277" t="s">
        <v>2207</v>
      </c>
      <c r="B623" s="278"/>
      <c r="C623" s="191" t="s">
        <v>753</v>
      </c>
      <c r="D623" s="191" t="s">
        <v>797</v>
      </c>
      <c r="E623" s="191" t="s">
        <v>798</v>
      </c>
      <c r="F623" s="193" t="s">
        <v>2084</v>
      </c>
      <c r="G623" s="186" t="s">
        <v>818</v>
      </c>
      <c r="H623" s="183" t="s">
        <v>2137</v>
      </c>
      <c r="I623" s="186" t="s">
        <v>819</v>
      </c>
      <c r="J623" s="43">
        <v>1155</v>
      </c>
      <c r="K623" s="186" t="s">
        <v>310</v>
      </c>
      <c r="L623" s="201"/>
      <c r="M623" s="278"/>
      <c r="N623" s="211" t="s">
        <v>2205</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2206</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25">
      <c r="A624" s="277" t="s">
        <v>2207</v>
      </c>
      <c r="B624" s="278"/>
      <c r="C624" s="191" t="s">
        <v>753</v>
      </c>
      <c r="D624" s="191" t="s">
        <v>797</v>
      </c>
      <c r="E624" s="191" t="s">
        <v>798</v>
      </c>
      <c r="F624" s="193" t="s">
        <v>2084</v>
      </c>
      <c r="G624" s="186" t="s">
        <v>820</v>
      </c>
      <c r="H624" s="183" t="s">
        <v>2137</v>
      </c>
      <c r="I624" s="186" t="s">
        <v>821</v>
      </c>
      <c r="J624" s="43">
        <v>1156</v>
      </c>
      <c r="K624" s="186" t="s">
        <v>310</v>
      </c>
      <c r="L624" s="201"/>
      <c r="M624" s="278"/>
      <c r="N624" s="211" t="s">
        <v>2205</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2206</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25">
      <c r="A625" s="277" t="s">
        <v>2207</v>
      </c>
      <c r="B625" s="278"/>
      <c r="C625" s="191" t="s">
        <v>753</v>
      </c>
      <c r="D625" s="191" t="s">
        <v>797</v>
      </c>
      <c r="E625" s="191" t="s">
        <v>798</v>
      </c>
      <c r="F625" s="193" t="s">
        <v>2084</v>
      </c>
      <c r="G625" s="186" t="s">
        <v>822</v>
      </c>
      <c r="H625" s="183" t="s">
        <v>2137</v>
      </c>
      <c r="I625" s="186" t="s">
        <v>823</v>
      </c>
      <c r="J625" s="43">
        <v>1157</v>
      </c>
      <c r="K625" s="186" t="s">
        <v>332</v>
      </c>
      <c r="L625" s="201"/>
      <c r="M625" s="278"/>
      <c r="N625" s="211" t="s">
        <v>2205</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2206</v>
      </c>
      <c r="Q625" s="290" t="s">
        <v>310</v>
      </c>
      <c r="R625" s="290" t="str">
        <f t="shared" si="47"/>
        <v>Road Vehicles Hydrogen Use</v>
      </c>
      <c r="S625" s="290" t="str">
        <f t="shared" si="48"/>
        <v>//**Road Vehicles Hydrogen Use: **</v>
      </c>
      <c r="T625" s="277" t="str">
        <f t="shared" si="49"/>
        <v/>
      </c>
      <c r="U625" s="306"/>
    </row>
    <row r="626" spans="1:21" x14ac:dyDescent="0.25">
      <c r="A626" s="277" t="s">
        <v>2207</v>
      </c>
      <c r="C626" s="191" t="s">
        <v>753</v>
      </c>
      <c r="D626" s="191" t="s">
        <v>797</v>
      </c>
      <c r="E626" s="191" t="s">
        <v>798</v>
      </c>
      <c r="F626" s="193" t="s">
        <v>2082</v>
      </c>
      <c r="G626" s="186" t="s">
        <v>799</v>
      </c>
      <c r="H626" s="183" t="s">
        <v>2136</v>
      </c>
      <c r="I626" s="186" t="s">
        <v>800</v>
      </c>
      <c r="J626" s="43">
        <v>1158</v>
      </c>
      <c r="K626" s="186" t="s">
        <v>310</v>
      </c>
      <c r="L626" s="201"/>
      <c r="N626" s="211" t="s">
        <v>2205</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2206</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25">
      <c r="A627" s="277" t="s">
        <v>2207</v>
      </c>
      <c r="C627" s="191" t="s">
        <v>753</v>
      </c>
      <c r="D627" s="191" t="s">
        <v>797</v>
      </c>
      <c r="E627" s="191" t="s">
        <v>798</v>
      </c>
      <c r="F627" s="193" t="s">
        <v>2082</v>
      </c>
      <c r="G627" s="186" t="s">
        <v>806</v>
      </c>
      <c r="H627" s="183" t="s">
        <v>2136</v>
      </c>
      <c r="I627" s="186" t="s">
        <v>807</v>
      </c>
      <c r="J627" s="43">
        <v>1159</v>
      </c>
      <c r="K627" s="186" t="s">
        <v>310</v>
      </c>
      <c r="L627" s="201"/>
      <c r="N627" s="211" t="s">
        <v>2205</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2206</v>
      </c>
      <c r="Q627" s="290" t="s">
        <v>310</v>
      </c>
      <c r="R627" s="290" t="str">
        <f t="shared" si="50"/>
        <v>Nonroad Vehicles Coal Use</v>
      </c>
      <c r="S627" s="290" t="str">
        <f t="shared" si="51"/>
        <v>//**Nonroad Vehicles Coal Use: **</v>
      </c>
      <c r="T627" s="277" t="str">
        <f t="shared" si="37"/>
        <v>//**Nonroad Vehicles Coal Use: **</v>
      </c>
    </row>
    <row r="628" spans="1:21" x14ac:dyDescent="0.25">
      <c r="A628" s="277" t="s">
        <v>2207</v>
      </c>
      <c r="C628" s="191" t="s">
        <v>753</v>
      </c>
      <c r="D628" s="191" t="s">
        <v>797</v>
      </c>
      <c r="E628" s="191" t="s">
        <v>798</v>
      </c>
      <c r="F628" s="193" t="s">
        <v>2082</v>
      </c>
      <c r="G628" s="186" t="s">
        <v>808</v>
      </c>
      <c r="H628" s="183" t="s">
        <v>2136</v>
      </c>
      <c r="I628" s="186" t="s">
        <v>809</v>
      </c>
      <c r="J628" s="43">
        <v>1160</v>
      </c>
      <c r="K628" s="186" t="s">
        <v>310</v>
      </c>
      <c r="L628" s="201"/>
      <c r="N628" s="211" t="s">
        <v>2205</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2206</v>
      </c>
      <c r="Q628" s="290" t="s">
        <v>310</v>
      </c>
      <c r="R628" s="290" t="str">
        <f t="shared" si="50"/>
        <v>Nonroad Vehicles Natural Gas Use</v>
      </c>
      <c r="S628" s="290" t="str">
        <f t="shared" si="51"/>
        <v>//**Nonroad Vehicles Natural Gas Use: **</v>
      </c>
      <c r="T628" s="277" t="str">
        <f t="shared" si="37"/>
        <v>//**Nonroad Vehicles Natural Gas Use: **</v>
      </c>
    </row>
    <row r="629" spans="1:21" x14ac:dyDescent="0.25">
      <c r="A629" s="277" t="s">
        <v>2207</v>
      </c>
      <c r="C629" s="191" t="s">
        <v>753</v>
      </c>
      <c r="D629" s="191" t="s">
        <v>797</v>
      </c>
      <c r="E629" s="191" t="s">
        <v>798</v>
      </c>
      <c r="F629" s="193" t="s">
        <v>2082</v>
      </c>
      <c r="G629" s="186" t="s">
        <v>810</v>
      </c>
      <c r="H629" s="183" t="s">
        <v>2136</v>
      </c>
      <c r="I629" s="186" t="s">
        <v>811</v>
      </c>
      <c r="J629" s="43">
        <v>1161</v>
      </c>
      <c r="K629" s="186" t="s">
        <v>332</v>
      </c>
      <c r="L629" s="201"/>
      <c r="N629" s="211" t="s">
        <v>2205</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2206</v>
      </c>
      <c r="Q629" s="290" t="s">
        <v>310</v>
      </c>
      <c r="R629" s="290" t="str">
        <f t="shared" si="50"/>
        <v>Nonroad Vehicles Biomass Use</v>
      </c>
      <c r="S629" s="290" t="str">
        <f t="shared" si="51"/>
        <v>//**Nonroad Vehicles Biomass Use: **</v>
      </c>
      <c r="T629" s="277" t="str">
        <f t="shared" si="37"/>
        <v/>
      </c>
    </row>
    <row r="630" spans="1:21" x14ac:dyDescent="0.25">
      <c r="A630" s="277" t="s">
        <v>2207</v>
      </c>
      <c r="C630" s="191" t="s">
        <v>753</v>
      </c>
      <c r="D630" s="191" t="s">
        <v>797</v>
      </c>
      <c r="E630" s="191" t="s">
        <v>798</v>
      </c>
      <c r="F630" s="193" t="s">
        <v>2082</v>
      </c>
      <c r="G630" s="186" t="s">
        <v>812</v>
      </c>
      <c r="H630" s="183" t="s">
        <v>2136</v>
      </c>
      <c r="I630" s="186" t="s">
        <v>813</v>
      </c>
      <c r="J630" s="43">
        <v>1162</v>
      </c>
      <c r="K630" s="186" t="s">
        <v>310</v>
      </c>
      <c r="L630" s="201"/>
      <c r="N630" s="211" t="s">
        <v>2205</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2206</v>
      </c>
      <c r="Q630" s="290" t="s">
        <v>310</v>
      </c>
      <c r="R630" s="290" t="str">
        <f t="shared" si="50"/>
        <v>Nonroad Vehicles Petroleum Use</v>
      </c>
      <c r="S630" s="290" t="str">
        <f t="shared" si="51"/>
        <v>//**Nonroad Vehicles Petroleum Use: **</v>
      </c>
      <c r="T630" s="277" t="str">
        <f t="shared" si="37"/>
        <v>//**Nonroad Vehicles Petroleum Use: **</v>
      </c>
    </row>
    <row r="631" spans="1:21" x14ac:dyDescent="0.25">
      <c r="A631" s="277" t="s">
        <v>2207</v>
      </c>
      <c r="C631" s="191" t="s">
        <v>753</v>
      </c>
      <c r="D631" s="191" t="s">
        <v>797</v>
      </c>
      <c r="E631" s="191" t="s">
        <v>798</v>
      </c>
      <c r="F631" s="193" t="s">
        <v>2082</v>
      </c>
      <c r="G631" s="186" t="s">
        <v>814</v>
      </c>
      <c r="H631" s="183" t="s">
        <v>2136</v>
      </c>
      <c r="I631" s="186" t="s">
        <v>815</v>
      </c>
      <c r="J631" s="43">
        <v>1163</v>
      </c>
      <c r="K631" s="186" t="s">
        <v>332</v>
      </c>
      <c r="L631" s="201"/>
      <c r="N631" s="211" t="s">
        <v>2205</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2206</v>
      </c>
      <c r="Q631" s="290" t="s">
        <v>310</v>
      </c>
      <c r="R631" s="290" t="str">
        <f t="shared" si="50"/>
        <v>Nonroad Vehicles Purchased Heat Use</v>
      </c>
      <c r="S631" s="290" t="str">
        <f t="shared" si="51"/>
        <v>//**Nonroad Vehicles Purchased Heat Use: **</v>
      </c>
      <c r="T631" s="277" t="str">
        <f t="shared" si="37"/>
        <v/>
      </c>
    </row>
    <row r="632" spans="1:21" x14ac:dyDescent="0.25">
      <c r="A632" s="277" t="s">
        <v>2207</v>
      </c>
      <c r="C632" s="191" t="s">
        <v>753</v>
      </c>
      <c r="D632" s="191" t="s">
        <v>797</v>
      </c>
      <c r="E632" s="191" t="s">
        <v>798</v>
      </c>
      <c r="F632" s="193" t="s">
        <v>2082</v>
      </c>
      <c r="G632" s="186" t="s">
        <v>816</v>
      </c>
      <c r="H632" s="183" t="s">
        <v>2136</v>
      </c>
      <c r="I632" s="186" t="s">
        <v>817</v>
      </c>
      <c r="J632" s="43">
        <v>1164</v>
      </c>
      <c r="K632" s="186" t="s">
        <v>332</v>
      </c>
      <c r="L632" s="201"/>
      <c r="N632" s="211" t="s">
        <v>2205</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2206</v>
      </c>
      <c r="Q632" s="290" t="s">
        <v>310</v>
      </c>
      <c r="R632" s="290" t="str">
        <f t="shared" si="50"/>
        <v>Nonroad Vehicles Crude Oil Use</v>
      </c>
      <c r="S632" s="290" t="str">
        <f t="shared" si="51"/>
        <v>//**Nonroad Vehicles Crude Oil Use: **</v>
      </c>
      <c r="T632" s="277" t="str">
        <f t="shared" si="37"/>
        <v/>
      </c>
    </row>
    <row r="633" spans="1:21" x14ac:dyDescent="0.25">
      <c r="A633" s="277" t="s">
        <v>2207</v>
      </c>
      <c r="C633" s="191" t="s">
        <v>753</v>
      </c>
      <c r="D633" s="191" t="s">
        <v>797</v>
      </c>
      <c r="E633" s="191" t="s">
        <v>798</v>
      </c>
      <c r="F633" s="193" t="s">
        <v>2082</v>
      </c>
      <c r="G633" s="186" t="s">
        <v>818</v>
      </c>
      <c r="H633" s="183" t="s">
        <v>2136</v>
      </c>
      <c r="I633" s="186" t="s">
        <v>819</v>
      </c>
      <c r="J633" s="43">
        <v>1165</v>
      </c>
      <c r="K633" s="186" t="s">
        <v>310</v>
      </c>
      <c r="L633" s="201"/>
      <c r="N633" s="211" t="s">
        <v>2205</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2206</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25">
      <c r="A634" s="277" t="s">
        <v>2207</v>
      </c>
      <c r="C634" s="191" t="s">
        <v>753</v>
      </c>
      <c r="D634" s="191" t="s">
        <v>797</v>
      </c>
      <c r="E634" s="191" t="s">
        <v>798</v>
      </c>
      <c r="F634" s="193" t="s">
        <v>2082</v>
      </c>
      <c r="G634" s="186" t="s">
        <v>820</v>
      </c>
      <c r="H634" s="183" t="s">
        <v>2136</v>
      </c>
      <c r="I634" s="186" t="s">
        <v>821</v>
      </c>
      <c r="J634" s="43">
        <v>1166</v>
      </c>
      <c r="K634" s="186" t="s">
        <v>310</v>
      </c>
      <c r="L634" s="201"/>
      <c r="N634" s="211" t="s">
        <v>2205</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2206</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25">
      <c r="A635" s="277" t="s">
        <v>2207</v>
      </c>
      <c r="B635" s="278"/>
      <c r="C635" s="191" t="s">
        <v>753</v>
      </c>
      <c r="D635" s="191" t="s">
        <v>797</v>
      </c>
      <c r="E635" s="191" t="s">
        <v>798</v>
      </c>
      <c r="F635" s="193" t="s">
        <v>2082</v>
      </c>
      <c r="G635" s="186" t="s">
        <v>822</v>
      </c>
      <c r="H635" s="183" t="s">
        <v>2136</v>
      </c>
      <c r="I635" s="186" t="s">
        <v>823</v>
      </c>
      <c r="J635" s="43">
        <v>1167</v>
      </c>
      <c r="K635" s="186" t="s">
        <v>332</v>
      </c>
      <c r="L635" s="201"/>
      <c r="M635" s="278"/>
      <c r="N635" s="211" t="s">
        <v>2205</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2206</v>
      </c>
      <c r="Q635" s="290" t="s">
        <v>310</v>
      </c>
      <c r="R635" s="290" t="str">
        <f t="shared" si="50"/>
        <v>Nonroad Vehicles Hydrogen Use</v>
      </c>
      <c r="S635" s="290" t="str">
        <f t="shared" si="51"/>
        <v>//**Nonroad Vehicles Hydrogen Use: **</v>
      </c>
      <c r="T635" s="277" t="str">
        <f t="shared" si="37"/>
        <v/>
      </c>
      <c r="U635" s="306"/>
    </row>
    <row r="636" spans="1:21" s="291" customFormat="1" x14ac:dyDescent="0.25">
      <c r="A636" s="277" t="s">
        <v>2207</v>
      </c>
      <c r="B636" s="278"/>
      <c r="C636" s="191" t="s">
        <v>753</v>
      </c>
      <c r="D636" s="191" t="s">
        <v>797</v>
      </c>
      <c r="E636" s="191" t="s">
        <v>798</v>
      </c>
      <c r="F636" s="193" t="s">
        <v>2080</v>
      </c>
      <c r="G636" s="186" t="s">
        <v>799</v>
      </c>
      <c r="H636" s="183" t="s">
        <v>2135</v>
      </c>
      <c r="I636" s="186" t="s">
        <v>800</v>
      </c>
      <c r="J636" s="43">
        <v>1168</v>
      </c>
      <c r="K636" s="186" t="s">
        <v>310</v>
      </c>
      <c r="L636" s="201"/>
      <c r="M636" s="278"/>
      <c r="N636" s="211" t="s">
        <v>2205</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2206</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25">
      <c r="A637" s="277" t="s">
        <v>2207</v>
      </c>
      <c r="B637" s="278"/>
      <c r="C637" s="191" t="s">
        <v>753</v>
      </c>
      <c r="D637" s="191" t="s">
        <v>797</v>
      </c>
      <c r="E637" s="191" t="s">
        <v>798</v>
      </c>
      <c r="F637" s="193" t="s">
        <v>2080</v>
      </c>
      <c r="G637" s="186" t="s">
        <v>806</v>
      </c>
      <c r="H637" s="183" t="s">
        <v>2135</v>
      </c>
      <c r="I637" s="186" t="s">
        <v>807</v>
      </c>
      <c r="J637" s="43">
        <v>1169</v>
      </c>
      <c r="K637" s="186" t="s">
        <v>310</v>
      </c>
      <c r="L637" s="201"/>
      <c r="M637" s="278"/>
      <c r="N637" s="211" t="s">
        <v>2205</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2206</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25">
      <c r="A638" s="277" t="s">
        <v>2207</v>
      </c>
      <c r="B638" s="278"/>
      <c r="C638" s="191" t="s">
        <v>753</v>
      </c>
      <c r="D638" s="191" t="s">
        <v>797</v>
      </c>
      <c r="E638" s="191" t="s">
        <v>798</v>
      </c>
      <c r="F638" s="193" t="s">
        <v>2080</v>
      </c>
      <c r="G638" s="186" t="s">
        <v>808</v>
      </c>
      <c r="H638" s="183" t="s">
        <v>2135</v>
      </c>
      <c r="I638" s="186" t="s">
        <v>809</v>
      </c>
      <c r="J638" s="43">
        <v>1170</v>
      </c>
      <c r="K638" s="186" t="s">
        <v>310</v>
      </c>
      <c r="L638" s="201"/>
      <c r="M638" s="278"/>
      <c r="N638" s="211" t="s">
        <v>2205</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2206</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25">
      <c r="A639" s="277" t="s">
        <v>2207</v>
      </c>
      <c r="B639" s="278"/>
      <c r="C639" s="191" t="s">
        <v>753</v>
      </c>
      <c r="D639" s="191" t="s">
        <v>797</v>
      </c>
      <c r="E639" s="191" t="s">
        <v>798</v>
      </c>
      <c r="F639" s="193" t="s">
        <v>2080</v>
      </c>
      <c r="G639" s="186" t="s">
        <v>810</v>
      </c>
      <c r="H639" s="183" t="s">
        <v>2135</v>
      </c>
      <c r="I639" s="186" t="s">
        <v>811</v>
      </c>
      <c r="J639" s="43">
        <v>1171</v>
      </c>
      <c r="K639" s="186" t="s">
        <v>332</v>
      </c>
      <c r="L639" s="201"/>
      <c r="M639" s="278"/>
      <c r="N639" s="211" t="s">
        <v>2205</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2206</v>
      </c>
      <c r="Q639" s="290" t="s">
        <v>310</v>
      </c>
      <c r="R639" s="290" t="str">
        <f t="shared" si="50"/>
        <v>Other Manufacturing Biomass Use</v>
      </c>
      <c r="S639" s="290" t="str">
        <f t="shared" si="51"/>
        <v>//**Other Manufacturing Biomass Use: **</v>
      </c>
      <c r="T639" s="277" t="str">
        <f t="shared" si="37"/>
        <v/>
      </c>
      <c r="U639" s="306"/>
    </row>
    <row r="640" spans="1:21" s="291" customFormat="1" x14ac:dyDescent="0.25">
      <c r="A640" s="277" t="s">
        <v>2207</v>
      </c>
      <c r="B640" s="278"/>
      <c r="C640" s="191" t="s">
        <v>753</v>
      </c>
      <c r="D640" s="191" t="s">
        <v>797</v>
      </c>
      <c r="E640" s="191" t="s">
        <v>798</v>
      </c>
      <c r="F640" s="193" t="s">
        <v>2080</v>
      </c>
      <c r="G640" s="186" t="s">
        <v>812</v>
      </c>
      <c r="H640" s="183" t="s">
        <v>2135</v>
      </c>
      <c r="I640" s="186" t="s">
        <v>813</v>
      </c>
      <c r="J640" s="43">
        <v>1172</v>
      </c>
      <c r="K640" s="186" t="s">
        <v>310</v>
      </c>
      <c r="L640" s="201"/>
      <c r="M640" s="278"/>
      <c r="N640" s="211" t="s">
        <v>2205</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2206</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25">
      <c r="A641" s="277" t="s">
        <v>2207</v>
      </c>
      <c r="B641" s="278"/>
      <c r="C641" s="191" t="s">
        <v>753</v>
      </c>
      <c r="D641" s="191" t="s">
        <v>797</v>
      </c>
      <c r="E641" s="191" t="s">
        <v>798</v>
      </c>
      <c r="F641" s="193" t="s">
        <v>2080</v>
      </c>
      <c r="G641" s="186" t="s">
        <v>814</v>
      </c>
      <c r="H641" s="183" t="s">
        <v>2135</v>
      </c>
      <c r="I641" s="186" t="s">
        <v>815</v>
      </c>
      <c r="J641" s="43">
        <v>1173</v>
      </c>
      <c r="K641" s="186" t="s">
        <v>332</v>
      </c>
      <c r="L641" s="201"/>
      <c r="M641" s="278"/>
      <c r="N641" s="211" t="s">
        <v>2205</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2206</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25">
      <c r="A642" s="277" t="s">
        <v>2207</v>
      </c>
      <c r="B642" s="278"/>
      <c r="C642" s="191" t="s">
        <v>753</v>
      </c>
      <c r="D642" s="191" t="s">
        <v>797</v>
      </c>
      <c r="E642" s="191" t="s">
        <v>798</v>
      </c>
      <c r="F642" s="193" t="s">
        <v>2080</v>
      </c>
      <c r="G642" s="186" t="s">
        <v>816</v>
      </c>
      <c r="H642" s="183" t="s">
        <v>2135</v>
      </c>
      <c r="I642" s="186" t="s">
        <v>817</v>
      </c>
      <c r="J642" s="43">
        <v>1174</v>
      </c>
      <c r="K642" s="186" t="s">
        <v>332</v>
      </c>
      <c r="L642" s="201"/>
      <c r="M642" s="278"/>
      <c r="N642" s="211" t="s">
        <v>2205</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2206</v>
      </c>
      <c r="Q642" s="290" t="s">
        <v>310</v>
      </c>
      <c r="R642" s="290" t="str">
        <f t="shared" si="50"/>
        <v>Other Manufacturing Crude Oil Use</v>
      </c>
      <c r="S642" s="290" t="str">
        <f t="shared" si="51"/>
        <v>//**Other Manufacturing Crude Oil Use: **</v>
      </c>
      <c r="T642" s="277" t="str">
        <f t="shared" si="37"/>
        <v/>
      </c>
      <c r="U642" s="306"/>
    </row>
    <row r="643" spans="1:21" s="291" customFormat="1" x14ac:dyDescent="0.25">
      <c r="A643" s="277" t="s">
        <v>2207</v>
      </c>
      <c r="B643" s="278"/>
      <c r="C643" s="191" t="s">
        <v>753</v>
      </c>
      <c r="D643" s="191" t="s">
        <v>797</v>
      </c>
      <c r="E643" s="191" t="s">
        <v>798</v>
      </c>
      <c r="F643" s="193" t="s">
        <v>2080</v>
      </c>
      <c r="G643" s="186" t="s">
        <v>818</v>
      </c>
      <c r="H643" s="183" t="s">
        <v>2135</v>
      </c>
      <c r="I643" s="186" t="s">
        <v>819</v>
      </c>
      <c r="J643" s="43">
        <v>1175</v>
      </c>
      <c r="K643" s="186" t="s">
        <v>310</v>
      </c>
      <c r="L643" s="201"/>
      <c r="M643" s="278"/>
      <c r="N643" s="211" t="s">
        <v>2205</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2206</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25">
      <c r="A644" s="277" t="s">
        <v>2207</v>
      </c>
      <c r="B644" s="278"/>
      <c r="C644" s="191" t="s">
        <v>753</v>
      </c>
      <c r="D644" s="191" t="s">
        <v>797</v>
      </c>
      <c r="E644" s="191" t="s">
        <v>798</v>
      </c>
      <c r="F644" s="193" t="s">
        <v>2080</v>
      </c>
      <c r="G644" s="186" t="s">
        <v>820</v>
      </c>
      <c r="H644" s="183" t="s">
        <v>2135</v>
      </c>
      <c r="I644" s="186" t="s">
        <v>821</v>
      </c>
      <c r="J644" s="43">
        <v>1176</v>
      </c>
      <c r="K644" s="186" t="s">
        <v>310</v>
      </c>
      <c r="L644" s="201"/>
      <c r="M644" s="278"/>
      <c r="N644" s="211" t="s">
        <v>2205</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2206</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25">
      <c r="A645" s="277" t="s">
        <v>2207</v>
      </c>
      <c r="B645" s="278"/>
      <c r="C645" s="191" t="s">
        <v>753</v>
      </c>
      <c r="D645" s="191" t="s">
        <v>797</v>
      </c>
      <c r="E645" s="191" t="s">
        <v>798</v>
      </c>
      <c r="F645" s="193" t="s">
        <v>2080</v>
      </c>
      <c r="G645" s="186" t="s">
        <v>822</v>
      </c>
      <c r="H645" s="183" t="s">
        <v>2135</v>
      </c>
      <c r="I645" s="186" t="s">
        <v>823</v>
      </c>
      <c r="J645" s="43">
        <v>1177</v>
      </c>
      <c r="K645" s="186" t="s">
        <v>332</v>
      </c>
      <c r="L645" s="201"/>
      <c r="M645" s="278"/>
      <c r="N645" s="211" t="s">
        <v>2205</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2206</v>
      </c>
      <c r="Q645" s="290" t="s">
        <v>310</v>
      </c>
      <c r="R645" s="290" t="str">
        <f t="shared" si="50"/>
        <v>Other Manufacturing Hydrogen Use</v>
      </c>
      <c r="S645" s="290" t="str">
        <f t="shared" si="51"/>
        <v>//**Other Manufacturing Hydrogen Use: **</v>
      </c>
      <c r="T645" s="277" t="str">
        <f t="shared" si="37"/>
        <v/>
      </c>
      <c r="U645" s="306"/>
    </row>
    <row r="646" spans="1:21" s="291" customFormat="1" x14ac:dyDescent="0.25">
      <c r="A646" s="277" t="s">
        <v>2207</v>
      </c>
      <c r="B646" s="278"/>
      <c r="C646" s="191" t="s">
        <v>753</v>
      </c>
      <c r="D646" s="191" t="s">
        <v>797</v>
      </c>
      <c r="E646" s="191" t="s">
        <v>798</v>
      </c>
      <c r="F646" s="193" t="s">
        <v>2078</v>
      </c>
      <c r="G646" s="186" t="s">
        <v>799</v>
      </c>
      <c r="H646" s="183" t="s">
        <v>2121</v>
      </c>
      <c r="I646" s="186" t="s">
        <v>800</v>
      </c>
      <c r="J646" s="43">
        <v>1178</v>
      </c>
      <c r="K646" s="193" t="s">
        <v>332</v>
      </c>
      <c r="L646" s="201"/>
      <c r="M646" s="278"/>
      <c r="N646" s="211" t="s">
        <v>2205</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2206</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25">
      <c r="A647" s="277" t="s">
        <v>2207</v>
      </c>
      <c r="B647" s="278"/>
      <c r="C647" s="191" t="s">
        <v>753</v>
      </c>
      <c r="D647" s="191" t="s">
        <v>797</v>
      </c>
      <c r="E647" s="191" t="s">
        <v>798</v>
      </c>
      <c r="F647" s="193" t="s">
        <v>2078</v>
      </c>
      <c r="G647" s="186" t="s">
        <v>806</v>
      </c>
      <c r="H647" s="183" t="s">
        <v>2121</v>
      </c>
      <c r="I647" s="186" t="s">
        <v>807</v>
      </c>
      <c r="J647" s="43">
        <v>1179</v>
      </c>
      <c r="K647" s="186" t="s">
        <v>332</v>
      </c>
      <c r="L647" s="201"/>
      <c r="M647" s="278"/>
      <c r="N647" s="211" t="s">
        <v>2205</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2206</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25">
      <c r="A648" s="277" t="s">
        <v>2207</v>
      </c>
      <c r="B648" s="278"/>
      <c r="C648" s="191" t="s">
        <v>753</v>
      </c>
      <c r="D648" s="191" t="s">
        <v>797</v>
      </c>
      <c r="E648" s="191" t="s">
        <v>798</v>
      </c>
      <c r="F648" s="193" t="s">
        <v>2078</v>
      </c>
      <c r="G648" s="186" t="s">
        <v>808</v>
      </c>
      <c r="H648" s="183" t="s">
        <v>2121</v>
      </c>
      <c r="I648" s="186" t="s">
        <v>809</v>
      </c>
      <c r="J648" s="43">
        <v>1180</v>
      </c>
      <c r="K648" s="186" t="s">
        <v>310</v>
      </c>
      <c r="L648" s="201"/>
      <c r="M648" s="278"/>
      <c r="N648" s="211" t="s">
        <v>2205</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2206</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25">
      <c r="A649" s="277" t="s">
        <v>2207</v>
      </c>
      <c r="B649" s="278"/>
      <c r="C649" s="191" t="s">
        <v>753</v>
      </c>
      <c r="D649" s="191" t="s">
        <v>797</v>
      </c>
      <c r="E649" s="191" t="s">
        <v>798</v>
      </c>
      <c r="F649" s="193" t="s">
        <v>2078</v>
      </c>
      <c r="G649" s="186" t="s">
        <v>810</v>
      </c>
      <c r="H649" s="183" t="s">
        <v>2121</v>
      </c>
      <c r="I649" s="186" t="s">
        <v>811</v>
      </c>
      <c r="J649" s="43">
        <v>1181</v>
      </c>
      <c r="K649" s="186" t="s">
        <v>332</v>
      </c>
      <c r="L649" s="201"/>
      <c r="M649" s="278"/>
      <c r="N649" s="211" t="s">
        <v>2205</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2206</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25">
      <c r="A650" s="277" t="s">
        <v>2207</v>
      </c>
      <c r="B650" s="278"/>
      <c r="C650" s="191" t="s">
        <v>753</v>
      </c>
      <c r="D650" s="191" t="s">
        <v>797</v>
      </c>
      <c r="E650" s="191" t="s">
        <v>798</v>
      </c>
      <c r="F650" s="193" t="s">
        <v>2078</v>
      </c>
      <c r="G650" s="186" t="s">
        <v>812</v>
      </c>
      <c r="H650" s="183" t="s">
        <v>2121</v>
      </c>
      <c r="I650" s="186" t="s">
        <v>813</v>
      </c>
      <c r="J650" s="43">
        <v>1182</v>
      </c>
      <c r="K650" s="186" t="s">
        <v>332</v>
      </c>
      <c r="L650" s="201"/>
      <c r="M650" s="278"/>
      <c r="N650" s="211" t="s">
        <v>2205</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2206</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25">
      <c r="A651" s="277" t="s">
        <v>2207</v>
      </c>
      <c r="B651" s="278"/>
      <c r="C651" s="191" t="s">
        <v>753</v>
      </c>
      <c r="D651" s="191" t="s">
        <v>797</v>
      </c>
      <c r="E651" s="191" t="s">
        <v>798</v>
      </c>
      <c r="F651" s="193" t="s">
        <v>2078</v>
      </c>
      <c r="G651" s="186" t="s">
        <v>814</v>
      </c>
      <c r="H651" s="183" t="s">
        <v>2121</v>
      </c>
      <c r="I651" s="186" t="s">
        <v>815</v>
      </c>
      <c r="J651" s="43">
        <v>1183</v>
      </c>
      <c r="K651" s="186" t="s">
        <v>332</v>
      </c>
      <c r="L651" s="201"/>
      <c r="M651" s="278"/>
      <c r="N651" s="211" t="s">
        <v>2205</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2206</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25">
      <c r="A652" s="277" t="s">
        <v>2207</v>
      </c>
      <c r="B652" s="278"/>
      <c r="C652" s="191" t="s">
        <v>753</v>
      </c>
      <c r="D652" s="191" t="s">
        <v>797</v>
      </c>
      <c r="E652" s="191" t="s">
        <v>798</v>
      </c>
      <c r="F652" s="193" t="s">
        <v>2078</v>
      </c>
      <c r="G652" s="186" t="s">
        <v>816</v>
      </c>
      <c r="H652" s="183" t="s">
        <v>2121</v>
      </c>
      <c r="I652" s="186" t="s">
        <v>817</v>
      </c>
      <c r="J652" s="43">
        <v>1184</v>
      </c>
      <c r="K652" s="186" t="s">
        <v>332</v>
      </c>
      <c r="L652" s="201"/>
      <c r="M652" s="278"/>
      <c r="N652" s="211" t="s">
        <v>2205</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2206</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25">
      <c r="A653" s="277" t="s">
        <v>2207</v>
      </c>
      <c r="B653" s="278"/>
      <c r="C653" s="191" t="s">
        <v>753</v>
      </c>
      <c r="D653" s="191" t="s">
        <v>797</v>
      </c>
      <c r="E653" s="191" t="s">
        <v>798</v>
      </c>
      <c r="F653" s="193" t="s">
        <v>2078</v>
      </c>
      <c r="G653" s="186" t="s">
        <v>818</v>
      </c>
      <c r="H653" s="183" t="s">
        <v>2121</v>
      </c>
      <c r="I653" s="186" t="s">
        <v>819</v>
      </c>
      <c r="J653" s="43">
        <v>1185</v>
      </c>
      <c r="K653" s="186" t="s">
        <v>332</v>
      </c>
      <c r="L653" s="201"/>
      <c r="M653" s="278"/>
      <c r="N653" s="211" t="s">
        <v>2205</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2206</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25">
      <c r="A654" s="277" t="s">
        <v>2207</v>
      </c>
      <c r="B654" s="278"/>
      <c r="C654" s="191" t="s">
        <v>753</v>
      </c>
      <c r="D654" s="191" t="s">
        <v>797</v>
      </c>
      <c r="E654" s="191" t="s">
        <v>798</v>
      </c>
      <c r="F654" s="193" t="s">
        <v>2078</v>
      </c>
      <c r="G654" s="186" t="s">
        <v>820</v>
      </c>
      <c r="H654" s="183" t="s">
        <v>2121</v>
      </c>
      <c r="I654" s="186" t="s">
        <v>821</v>
      </c>
      <c r="J654" s="43">
        <v>1186</v>
      </c>
      <c r="K654" s="186" t="s">
        <v>332</v>
      </c>
      <c r="L654" s="201"/>
      <c r="M654" s="278"/>
      <c r="N654" s="211" t="s">
        <v>2205</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2206</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25">
      <c r="A655" s="277" t="s">
        <v>2207</v>
      </c>
      <c r="B655" s="278"/>
      <c r="C655" s="191" t="s">
        <v>753</v>
      </c>
      <c r="D655" s="191" t="s">
        <v>797</v>
      </c>
      <c r="E655" s="191" t="s">
        <v>798</v>
      </c>
      <c r="F655" s="193" t="s">
        <v>2078</v>
      </c>
      <c r="G655" s="186" t="s">
        <v>822</v>
      </c>
      <c r="H655" s="183" t="s">
        <v>2121</v>
      </c>
      <c r="I655" s="186" t="s">
        <v>823</v>
      </c>
      <c r="J655" s="43">
        <v>1187</v>
      </c>
      <c r="K655" s="186" t="s">
        <v>332</v>
      </c>
      <c r="L655" s="201"/>
      <c r="M655" s="278"/>
      <c r="N655" s="211" t="s">
        <v>2205</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2206</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25">
      <c r="A656" s="277" t="s">
        <v>2207</v>
      </c>
      <c r="B656" s="278"/>
      <c r="C656" s="191" t="s">
        <v>753</v>
      </c>
      <c r="D656" s="191" t="s">
        <v>797</v>
      </c>
      <c r="E656" s="191" t="s">
        <v>798</v>
      </c>
      <c r="F656" s="193" t="s">
        <v>2076</v>
      </c>
      <c r="G656" s="186" t="s">
        <v>799</v>
      </c>
      <c r="H656" s="183" t="s">
        <v>2134</v>
      </c>
      <c r="I656" s="186" t="s">
        <v>800</v>
      </c>
      <c r="J656" s="43">
        <v>1188</v>
      </c>
      <c r="K656" s="186" t="s">
        <v>310</v>
      </c>
      <c r="L656" s="201"/>
      <c r="M656" s="278"/>
      <c r="N656" s="211" t="s">
        <v>2205</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2206</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25">
      <c r="A657" s="277" t="s">
        <v>2207</v>
      </c>
      <c r="B657" s="278"/>
      <c r="C657" s="191" t="s">
        <v>753</v>
      </c>
      <c r="D657" s="191" t="s">
        <v>797</v>
      </c>
      <c r="E657" s="191" t="s">
        <v>798</v>
      </c>
      <c r="F657" s="193" t="s">
        <v>2076</v>
      </c>
      <c r="G657" s="186" t="s">
        <v>806</v>
      </c>
      <c r="H657" s="183" t="s">
        <v>2134</v>
      </c>
      <c r="I657" s="186" t="s">
        <v>807</v>
      </c>
      <c r="J657" s="43">
        <v>1189</v>
      </c>
      <c r="K657" s="186" t="s">
        <v>332</v>
      </c>
      <c r="L657" s="201"/>
      <c r="M657" s="278"/>
      <c r="N657" s="211" t="s">
        <v>2205</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2206</v>
      </c>
      <c r="Q657" s="290" t="s">
        <v>310</v>
      </c>
      <c r="R657" s="290" t="str">
        <f t="shared" si="50"/>
        <v>Water and Waste Coal Use</v>
      </c>
      <c r="S657" s="290" t="str">
        <f t="shared" si="51"/>
        <v>//**Water and Waste Coal Use: **</v>
      </c>
      <c r="T657" s="277" t="str">
        <f t="shared" si="37"/>
        <v/>
      </c>
      <c r="U657" s="306"/>
    </row>
    <row r="658" spans="1:21" s="291" customFormat="1" x14ac:dyDescent="0.25">
      <c r="A658" s="277" t="s">
        <v>2207</v>
      </c>
      <c r="B658" s="278"/>
      <c r="C658" s="191" t="s">
        <v>753</v>
      </c>
      <c r="D658" s="191" t="s">
        <v>797</v>
      </c>
      <c r="E658" s="191" t="s">
        <v>798</v>
      </c>
      <c r="F658" s="193" t="s">
        <v>2076</v>
      </c>
      <c r="G658" s="186" t="s">
        <v>808</v>
      </c>
      <c r="H658" s="183" t="s">
        <v>2134</v>
      </c>
      <c r="I658" s="186" t="s">
        <v>809</v>
      </c>
      <c r="J658" s="43">
        <v>1190</v>
      </c>
      <c r="K658" s="186" t="s">
        <v>332</v>
      </c>
      <c r="L658" s="201"/>
      <c r="M658" s="278"/>
      <c r="N658" s="211" t="s">
        <v>2205</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2206</v>
      </c>
      <c r="Q658" s="290" t="s">
        <v>310</v>
      </c>
      <c r="R658" s="290" t="str">
        <f t="shared" si="50"/>
        <v>Water and Waste Natural Gas Use</v>
      </c>
      <c r="S658" s="290" t="str">
        <f t="shared" si="51"/>
        <v>//**Water and Waste Natural Gas Use: **</v>
      </c>
      <c r="T658" s="277" t="str">
        <f t="shared" si="37"/>
        <v/>
      </c>
      <c r="U658" s="306"/>
    </row>
    <row r="659" spans="1:21" s="291" customFormat="1" x14ac:dyDescent="0.25">
      <c r="A659" s="277" t="s">
        <v>2207</v>
      </c>
      <c r="B659" s="278"/>
      <c r="C659" s="191" t="s">
        <v>753</v>
      </c>
      <c r="D659" s="191" t="s">
        <v>797</v>
      </c>
      <c r="E659" s="191" t="s">
        <v>798</v>
      </c>
      <c r="F659" s="193" t="s">
        <v>2076</v>
      </c>
      <c r="G659" s="186" t="s">
        <v>810</v>
      </c>
      <c r="H659" s="183" t="s">
        <v>2134</v>
      </c>
      <c r="I659" s="186" t="s">
        <v>811</v>
      </c>
      <c r="J659" s="43">
        <v>1191</v>
      </c>
      <c r="K659" s="186" t="s">
        <v>332</v>
      </c>
      <c r="L659" s="201"/>
      <c r="M659" s="278"/>
      <c r="N659" s="211" t="s">
        <v>2205</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2206</v>
      </c>
      <c r="Q659" s="290" t="s">
        <v>310</v>
      </c>
      <c r="R659" s="290" t="str">
        <f t="shared" si="50"/>
        <v>Water and Waste Biomass Use</v>
      </c>
      <c r="S659" s="290" t="str">
        <f t="shared" si="51"/>
        <v>//**Water and Waste Biomass Use: **</v>
      </c>
      <c r="T659" s="277" t="str">
        <f t="shared" si="37"/>
        <v/>
      </c>
      <c r="U659" s="306"/>
    </row>
    <row r="660" spans="1:21" s="291" customFormat="1" x14ac:dyDescent="0.25">
      <c r="A660" s="277" t="s">
        <v>2207</v>
      </c>
      <c r="B660" s="278"/>
      <c r="C660" s="191" t="s">
        <v>753</v>
      </c>
      <c r="D660" s="191" t="s">
        <v>797</v>
      </c>
      <c r="E660" s="191" t="s">
        <v>798</v>
      </c>
      <c r="F660" s="193" t="s">
        <v>2076</v>
      </c>
      <c r="G660" s="186" t="s">
        <v>812</v>
      </c>
      <c r="H660" s="183" t="s">
        <v>2134</v>
      </c>
      <c r="I660" s="186" t="s">
        <v>813</v>
      </c>
      <c r="J660" s="43">
        <v>1192</v>
      </c>
      <c r="K660" s="186" t="s">
        <v>332</v>
      </c>
      <c r="L660" s="201"/>
      <c r="M660" s="278"/>
      <c r="N660" s="211" t="s">
        <v>2205</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2206</v>
      </c>
      <c r="Q660" s="290" t="s">
        <v>310</v>
      </c>
      <c r="R660" s="290" t="str">
        <f t="shared" si="50"/>
        <v>Water and Waste Petroleum Use</v>
      </c>
      <c r="S660" s="290" t="str">
        <f t="shared" si="51"/>
        <v>//**Water and Waste Petroleum Use: **</v>
      </c>
      <c r="T660" s="277" t="str">
        <f t="shared" si="37"/>
        <v/>
      </c>
      <c r="U660" s="306"/>
    </row>
    <row r="661" spans="1:21" s="291" customFormat="1" x14ac:dyDescent="0.25">
      <c r="A661" s="277" t="s">
        <v>2207</v>
      </c>
      <c r="B661" s="278"/>
      <c r="C661" s="191" t="s">
        <v>753</v>
      </c>
      <c r="D661" s="191" t="s">
        <v>797</v>
      </c>
      <c r="E661" s="191" t="s">
        <v>798</v>
      </c>
      <c r="F661" s="193" t="s">
        <v>2076</v>
      </c>
      <c r="G661" s="186" t="s">
        <v>814</v>
      </c>
      <c r="H661" s="183" t="s">
        <v>2134</v>
      </c>
      <c r="I661" s="186" t="s">
        <v>815</v>
      </c>
      <c r="J661" s="43">
        <v>1193</v>
      </c>
      <c r="K661" s="186" t="s">
        <v>332</v>
      </c>
      <c r="L661" s="201"/>
      <c r="M661" s="278"/>
      <c r="N661" s="211" t="s">
        <v>2205</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2206</v>
      </c>
      <c r="Q661" s="290" t="s">
        <v>310</v>
      </c>
      <c r="R661" s="290" t="str">
        <f t="shared" si="50"/>
        <v>Water and Waste Purchased Heat Use</v>
      </c>
      <c r="S661" s="290" t="str">
        <f t="shared" si="51"/>
        <v>//**Water and Waste Purchased Heat Use: **</v>
      </c>
      <c r="T661" s="277" t="str">
        <f t="shared" si="37"/>
        <v/>
      </c>
      <c r="U661" s="306"/>
    </row>
    <row r="662" spans="1:21" s="291" customFormat="1" x14ac:dyDescent="0.25">
      <c r="A662" s="277" t="s">
        <v>2207</v>
      </c>
      <c r="B662" s="278"/>
      <c r="C662" s="191" t="s">
        <v>753</v>
      </c>
      <c r="D662" s="191" t="s">
        <v>797</v>
      </c>
      <c r="E662" s="191" t="s">
        <v>798</v>
      </c>
      <c r="F662" s="193" t="s">
        <v>2076</v>
      </c>
      <c r="G662" s="186" t="s">
        <v>816</v>
      </c>
      <c r="H662" s="183" t="s">
        <v>2134</v>
      </c>
      <c r="I662" s="186" t="s">
        <v>817</v>
      </c>
      <c r="J662" s="43">
        <v>1194</v>
      </c>
      <c r="K662" s="186" t="s">
        <v>332</v>
      </c>
      <c r="L662" s="201"/>
      <c r="M662" s="278"/>
      <c r="N662" s="211" t="s">
        <v>2205</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2206</v>
      </c>
      <c r="Q662" s="290" t="s">
        <v>310</v>
      </c>
      <c r="R662" s="290" t="str">
        <f t="shared" si="50"/>
        <v>Water and Waste Crude Oil Use</v>
      </c>
      <c r="S662" s="290" t="str">
        <f t="shared" si="51"/>
        <v>//**Water and Waste Crude Oil Use: **</v>
      </c>
      <c r="T662" s="277" t="str">
        <f t="shared" si="37"/>
        <v/>
      </c>
      <c r="U662" s="306"/>
    </row>
    <row r="663" spans="1:21" s="291" customFormat="1" x14ac:dyDescent="0.25">
      <c r="A663" s="277" t="s">
        <v>2207</v>
      </c>
      <c r="B663" s="278"/>
      <c r="C663" s="191" t="s">
        <v>753</v>
      </c>
      <c r="D663" s="191" t="s">
        <v>797</v>
      </c>
      <c r="E663" s="191" t="s">
        <v>798</v>
      </c>
      <c r="F663" s="193" t="s">
        <v>2076</v>
      </c>
      <c r="G663" s="186" t="s">
        <v>818</v>
      </c>
      <c r="H663" s="183" t="s">
        <v>2134</v>
      </c>
      <c r="I663" s="186" t="s">
        <v>819</v>
      </c>
      <c r="J663" s="43">
        <v>1195</v>
      </c>
      <c r="K663" s="186" t="s">
        <v>332</v>
      </c>
      <c r="L663" s="201"/>
      <c r="M663" s="278"/>
      <c r="N663" s="211" t="s">
        <v>2205</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2206</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25">
      <c r="A664" s="277" t="s">
        <v>2207</v>
      </c>
      <c r="B664" s="278"/>
      <c r="C664" s="191" t="s">
        <v>753</v>
      </c>
      <c r="D664" s="191" t="s">
        <v>797</v>
      </c>
      <c r="E664" s="191" t="s">
        <v>798</v>
      </c>
      <c r="F664" s="193" t="s">
        <v>2076</v>
      </c>
      <c r="G664" s="186" t="s">
        <v>820</v>
      </c>
      <c r="H664" s="183" t="s">
        <v>2134</v>
      </c>
      <c r="I664" s="186" t="s">
        <v>821</v>
      </c>
      <c r="J664" s="43">
        <v>1196</v>
      </c>
      <c r="K664" s="186" t="s">
        <v>332</v>
      </c>
      <c r="L664" s="201"/>
      <c r="M664" s="278"/>
      <c r="N664" s="211" t="s">
        <v>2205</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2206</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25">
      <c r="A665" s="277" t="s">
        <v>2207</v>
      </c>
      <c r="B665" s="278"/>
      <c r="C665" s="191" t="s">
        <v>753</v>
      </c>
      <c r="D665" s="191" t="s">
        <v>797</v>
      </c>
      <c r="E665" s="191" t="s">
        <v>798</v>
      </c>
      <c r="F665" s="193" t="s">
        <v>2076</v>
      </c>
      <c r="G665" s="186" t="s">
        <v>822</v>
      </c>
      <c r="H665" s="183" t="s">
        <v>2134</v>
      </c>
      <c r="I665" s="186" t="s">
        <v>823</v>
      </c>
      <c r="J665" s="43">
        <v>1197</v>
      </c>
      <c r="K665" s="186" t="s">
        <v>332</v>
      </c>
      <c r="L665" s="201"/>
      <c r="M665" s="278"/>
      <c r="N665" s="211" t="s">
        <v>2205</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2206</v>
      </c>
      <c r="Q665" s="290" t="s">
        <v>310</v>
      </c>
      <c r="R665" s="290" t="str">
        <f t="shared" si="50"/>
        <v>Water and Waste Hydrogen Use</v>
      </c>
      <c r="S665" s="290" t="str">
        <f t="shared" si="51"/>
        <v>//**Water and Waste Hydrogen Use: **</v>
      </c>
      <c r="T665" s="277" t="str">
        <f t="shared" si="37"/>
        <v/>
      </c>
      <c r="U665" s="306"/>
    </row>
    <row r="666" spans="1:21" s="291" customFormat="1" x14ac:dyDescent="0.25">
      <c r="A666" s="277" t="s">
        <v>2207</v>
      </c>
      <c r="B666" s="278"/>
      <c r="C666" s="191" t="s">
        <v>753</v>
      </c>
      <c r="D666" s="191" t="s">
        <v>797</v>
      </c>
      <c r="E666" s="191" t="s">
        <v>798</v>
      </c>
      <c r="F666" s="193" t="s">
        <v>2074</v>
      </c>
      <c r="G666" s="186" t="s">
        <v>799</v>
      </c>
      <c r="H666" s="183" t="s">
        <v>2124</v>
      </c>
      <c r="I666" s="186" t="s">
        <v>800</v>
      </c>
      <c r="J666" s="43">
        <v>1198</v>
      </c>
      <c r="K666" s="186" t="s">
        <v>310</v>
      </c>
      <c r="L666" s="201"/>
      <c r="M666" s="278"/>
      <c r="N666" s="211" t="s">
        <v>2205</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2206</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25">
      <c r="A667" s="277" t="s">
        <v>2207</v>
      </c>
      <c r="B667" s="278"/>
      <c r="C667" s="191" t="s">
        <v>753</v>
      </c>
      <c r="D667" s="191" t="s">
        <v>797</v>
      </c>
      <c r="E667" s="191" t="s">
        <v>798</v>
      </c>
      <c r="F667" s="193" t="s">
        <v>2074</v>
      </c>
      <c r="G667" s="186" t="s">
        <v>806</v>
      </c>
      <c r="H667" s="183" t="s">
        <v>2124</v>
      </c>
      <c r="I667" s="186" t="s">
        <v>807</v>
      </c>
      <c r="J667" s="43">
        <v>1199</v>
      </c>
      <c r="K667" s="186" t="s">
        <v>332</v>
      </c>
      <c r="L667" s="201"/>
      <c r="M667" s="278"/>
      <c r="N667" s="211" t="s">
        <v>2205</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2206</v>
      </c>
      <c r="Q667" s="290" t="s">
        <v>310</v>
      </c>
      <c r="R667" s="290" t="str">
        <f t="shared" si="50"/>
        <v>Construction Coal Use</v>
      </c>
      <c r="S667" s="290" t="str">
        <f t="shared" si="51"/>
        <v>//**Construction Coal Use: **</v>
      </c>
      <c r="T667" s="277" t="str">
        <f t="shared" si="37"/>
        <v/>
      </c>
      <c r="U667" s="306"/>
    </row>
    <row r="668" spans="1:21" s="291" customFormat="1" x14ac:dyDescent="0.25">
      <c r="A668" s="277" t="s">
        <v>2207</v>
      </c>
      <c r="B668" s="278"/>
      <c r="C668" s="191" t="s">
        <v>753</v>
      </c>
      <c r="D668" s="191" t="s">
        <v>797</v>
      </c>
      <c r="E668" s="191" t="s">
        <v>798</v>
      </c>
      <c r="F668" s="193" t="s">
        <v>2074</v>
      </c>
      <c r="G668" s="186" t="s">
        <v>808</v>
      </c>
      <c r="H668" s="183" t="s">
        <v>2124</v>
      </c>
      <c r="I668" s="186" t="s">
        <v>809</v>
      </c>
      <c r="J668" s="43">
        <v>1200</v>
      </c>
      <c r="K668" s="186" t="s">
        <v>310</v>
      </c>
      <c r="L668" s="201"/>
      <c r="M668" s="278"/>
      <c r="N668" s="211" t="s">
        <v>2205</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2206</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25">
      <c r="A669" s="277" t="s">
        <v>2207</v>
      </c>
      <c r="B669" s="278"/>
      <c r="C669" s="191" t="s">
        <v>753</v>
      </c>
      <c r="D669" s="191" t="s">
        <v>797</v>
      </c>
      <c r="E669" s="191" t="s">
        <v>798</v>
      </c>
      <c r="F669" s="193" t="s">
        <v>2074</v>
      </c>
      <c r="G669" s="186" t="s">
        <v>810</v>
      </c>
      <c r="H669" s="183" t="s">
        <v>2124</v>
      </c>
      <c r="I669" s="186" t="s">
        <v>811</v>
      </c>
      <c r="J669" s="43">
        <v>1201</v>
      </c>
      <c r="K669" s="186" t="s">
        <v>332</v>
      </c>
      <c r="L669" s="201"/>
      <c r="M669" s="278"/>
      <c r="N669" s="211" t="s">
        <v>2205</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2206</v>
      </c>
      <c r="Q669" s="290" t="s">
        <v>310</v>
      </c>
      <c r="R669" s="290" t="str">
        <f t="shared" si="50"/>
        <v>Construction Biomass Use</v>
      </c>
      <c r="S669" s="290" t="str">
        <f t="shared" si="51"/>
        <v>//**Construction Biomass Use: **</v>
      </c>
      <c r="T669" s="277" t="str">
        <f t="shared" si="37"/>
        <v/>
      </c>
      <c r="U669" s="306"/>
    </row>
    <row r="670" spans="1:21" s="291" customFormat="1" x14ac:dyDescent="0.25">
      <c r="A670" s="277" t="s">
        <v>2207</v>
      </c>
      <c r="B670" s="278"/>
      <c r="C670" s="191" t="s">
        <v>753</v>
      </c>
      <c r="D670" s="191" t="s">
        <v>797</v>
      </c>
      <c r="E670" s="191" t="s">
        <v>798</v>
      </c>
      <c r="F670" s="193" t="s">
        <v>2074</v>
      </c>
      <c r="G670" s="186" t="s">
        <v>812</v>
      </c>
      <c r="H670" s="183" t="s">
        <v>2124</v>
      </c>
      <c r="I670" s="186" t="s">
        <v>813</v>
      </c>
      <c r="J670" s="43">
        <v>1202</v>
      </c>
      <c r="K670" s="186" t="s">
        <v>310</v>
      </c>
      <c r="L670" s="201"/>
      <c r="M670" s="278"/>
      <c r="N670" s="211" t="s">
        <v>2205</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2206</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25">
      <c r="A671" s="277" t="s">
        <v>2207</v>
      </c>
      <c r="B671" s="278"/>
      <c r="C671" s="191" t="s">
        <v>753</v>
      </c>
      <c r="D671" s="191" t="s">
        <v>797</v>
      </c>
      <c r="E671" s="191" t="s">
        <v>798</v>
      </c>
      <c r="F671" s="193" t="s">
        <v>2074</v>
      </c>
      <c r="G671" s="186" t="s">
        <v>814</v>
      </c>
      <c r="H671" s="183" t="s">
        <v>2124</v>
      </c>
      <c r="I671" s="186" t="s">
        <v>815</v>
      </c>
      <c r="J671" s="43">
        <v>1203</v>
      </c>
      <c r="K671" s="186" t="s">
        <v>332</v>
      </c>
      <c r="L671" s="201"/>
      <c r="M671" s="278"/>
      <c r="N671" s="211" t="s">
        <v>2205</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2206</v>
      </c>
      <c r="Q671" s="290" t="s">
        <v>310</v>
      </c>
      <c r="R671" s="290" t="str">
        <f t="shared" si="50"/>
        <v>Construction Purchased Heat Use</v>
      </c>
      <c r="S671" s="290" t="str">
        <f t="shared" si="51"/>
        <v>//**Construction Purchased Heat Use: **</v>
      </c>
      <c r="T671" s="277" t="str">
        <f t="shared" si="37"/>
        <v/>
      </c>
      <c r="U671" s="306"/>
    </row>
    <row r="672" spans="1:21" s="291" customFormat="1" x14ac:dyDescent="0.25">
      <c r="A672" s="277" t="s">
        <v>2207</v>
      </c>
      <c r="B672" s="278"/>
      <c r="C672" s="191" t="s">
        <v>753</v>
      </c>
      <c r="D672" s="191" t="s">
        <v>797</v>
      </c>
      <c r="E672" s="191" t="s">
        <v>798</v>
      </c>
      <c r="F672" s="193" t="s">
        <v>2074</v>
      </c>
      <c r="G672" s="186" t="s">
        <v>816</v>
      </c>
      <c r="H672" s="183" t="s">
        <v>2124</v>
      </c>
      <c r="I672" s="186" t="s">
        <v>817</v>
      </c>
      <c r="J672" s="43">
        <v>1204</v>
      </c>
      <c r="K672" s="186" t="s">
        <v>332</v>
      </c>
      <c r="L672" s="201"/>
      <c r="M672" s="278"/>
      <c r="N672" s="211" t="s">
        <v>2205</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2206</v>
      </c>
      <c r="Q672" s="290" t="s">
        <v>310</v>
      </c>
      <c r="R672" s="290" t="str">
        <f t="shared" si="50"/>
        <v>Construction Crude Oil Use</v>
      </c>
      <c r="S672" s="290" t="str">
        <f t="shared" si="51"/>
        <v>//**Construction Crude Oil Use: **</v>
      </c>
      <c r="T672" s="277" t="str">
        <f t="shared" si="37"/>
        <v/>
      </c>
      <c r="U672" s="306"/>
    </row>
    <row r="673" spans="1:21" s="291" customFormat="1" x14ac:dyDescent="0.25">
      <c r="A673" s="277" t="s">
        <v>2207</v>
      </c>
      <c r="B673" s="278"/>
      <c r="C673" s="191" t="s">
        <v>753</v>
      </c>
      <c r="D673" s="191" t="s">
        <v>797</v>
      </c>
      <c r="E673" s="191" t="s">
        <v>798</v>
      </c>
      <c r="F673" s="193" t="s">
        <v>2074</v>
      </c>
      <c r="G673" s="186" t="s">
        <v>818</v>
      </c>
      <c r="H673" s="183" t="s">
        <v>2124</v>
      </c>
      <c r="I673" s="186" t="s">
        <v>819</v>
      </c>
      <c r="J673" s="43">
        <v>1205</v>
      </c>
      <c r="K673" s="186" t="s">
        <v>310</v>
      </c>
      <c r="L673" s="201"/>
      <c r="M673" s="278"/>
      <c r="N673" s="211" t="s">
        <v>2205</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2206</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25">
      <c r="A674" s="277" t="s">
        <v>2207</v>
      </c>
      <c r="B674" s="278"/>
      <c r="C674" s="191" t="s">
        <v>753</v>
      </c>
      <c r="D674" s="191" t="s">
        <v>797</v>
      </c>
      <c r="E674" s="191" t="s">
        <v>798</v>
      </c>
      <c r="F674" s="193" t="s">
        <v>2074</v>
      </c>
      <c r="G674" s="186" t="s">
        <v>820</v>
      </c>
      <c r="H674" s="183" t="s">
        <v>2124</v>
      </c>
      <c r="I674" s="186" t="s">
        <v>821</v>
      </c>
      <c r="J674" s="43">
        <v>1206</v>
      </c>
      <c r="K674" s="186" t="s">
        <v>310</v>
      </c>
      <c r="L674" s="201"/>
      <c r="M674" s="278"/>
      <c r="N674" s="211" t="s">
        <v>2205</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2206</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25">
      <c r="A675" s="277" t="s">
        <v>2207</v>
      </c>
      <c r="B675" s="278"/>
      <c r="C675" s="191" t="s">
        <v>753</v>
      </c>
      <c r="D675" s="191" t="s">
        <v>797</v>
      </c>
      <c r="E675" s="191" t="s">
        <v>798</v>
      </c>
      <c r="F675" s="193" t="s">
        <v>2074</v>
      </c>
      <c r="G675" s="186" t="s">
        <v>822</v>
      </c>
      <c r="H675" s="183" t="s">
        <v>2124</v>
      </c>
      <c r="I675" s="186" t="s">
        <v>823</v>
      </c>
      <c r="J675" s="43">
        <v>1207</v>
      </c>
      <c r="K675" s="186" t="s">
        <v>332</v>
      </c>
      <c r="L675" s="201"/>
      <c r="M675" s="278"/>
      <c r="N675" s="211" t="s">
        <v>2205</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2206</v>
      </c>
      <c r="Q675" s="290" t="s">
        <v>310</v>
      </c>
      <c r="R675" s="290" t="str">
        <f t="shared" si="50"/>
        <v>Construction Hydrogen Use</v>
      </c>
      <c r="S675" s="290" t="str">
        <f t="shared" si="51"/>
        <v>//**Construction Hydrogen Use: **</v>
      </c>
      <c r="T675" s="277" t="str">
        <f t="shared" si="37"/>
        <v/>
      </c>
      <c r="U675" s="306"/>
    </row>
    <row r="676" spans="1:21" s="286" customFormat="1" ht="30" x14ac:dyDescent="0.25">
      <c r="A676" s="286" t="s">
        <v>2204</v>
      </c>
      <c r="B676" s="287"/>
      <c r="C676" s="312" t="s">
        <v>753</v>
      </c>
      <c r="D676" s="312" t="s">
        <v>824</v>
      </c>
      <c r="E676" s="312" t="s">
        <v>825</v>
      </c>
      <c r="F676" s="313"/>
      <c r="G676" s="313"/>
      <c r="H676" s="313"/>
      <c r="I676" s="313"/>
      <c r="J676" s="325">
        <v>54</v>
      </c>
      <c r="K676" s="313" t="s">
        <v>310</v>
      </c>
      <c r="L676" s="314" t="s">
        <v>2222</v>
      </c>
      <c r="M676" s="287"/>
      <c r="N676" s="286" t="s">
        <v>2205</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2206</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90" x14ac:dyDescent="0.25">
      <c r="A677" s="402" t="s">
        <v>2204</v>
      </c>
      <c r="B677" s="287"/>
      <c r="C677" s="286" t="s">
        <v>753</v>
      </c>
      <c r="D677" s="286" t="s">
        <v>830</v>
      </c>
      <c r="E677" s="286" t="str">
        <f>E678</f>
        <v>Fraction of Industrial Fuel Use Shifted to Other Fuels</v>
      </c>
      <c r="M677" s="287"/>
      <c r="N677" s="286" t="s">
        <v>2205</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2206</v>
      </c>
      <c r="Q677" s="286" t="s">
        <v>310</v>
      </c>
      <c r="S677" s="286" t="str">
        <f t="shared" ref="S677:S678" si="54">IF(R677="","","//**"&amp;R677&amp;": **")</f>
        <v/>
      </c>
      <c r="T677" s="286" t="str">
        <f t="shared" si="53"/>
        <v/>
      </c>
      <c r="U677" s="305"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25">
      <c r="A678" s="277" t="s">
        <v>2207</v>
      </c>
      <c r="C678" s="183" t="s">
        <v>753</v>
      </c>
      <c r="D678" s="183" t="s">
        <v>830</v>
      </c>
      <c r="E678" s="183" t="s">
        <v>831</v>
      </c>
      <c r="F678" s="186" t="s">
        <v>2120</v>
      </c>
      <c r="G678" s="186" t="s">
        <v>799</v>
      </c>
      <c r="H678" s="183" t="s">
        <v>2152</v>
      </c>
      <c r="I678" s="186" t="s">
        <v>2133</v>
      </c>
      <c r="J678" s="43">
        <v>1208</v>
      </c>
      <c r="K678" s="186" t="s">
        <v>310</v>
      </c>
      <c r="L678" s="186" t="s">
        <v>2337</v>
      </c>
      <c r="N678" s="211" t="s">
        <v>2205</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2206</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7" t="s">
        <v>2207</v>
      </c>
      <c r="C679" s="191" t="s">
        <v>753</v>
      </c>
      <c r="D679" s="191" t="s">
        <v>830</v>
      </c>
      <c r="E679" s="191" t="s">
        <v>831</v>
      </c>
      <c r="F679" s="186" t="s">
        <v>2120</v>
      </c>
      <c r="G679" s="186" t="s">
        <v>806</v>
      </c>
      <c r="H679" s="183" t="s">
        <v>2152</v>
      </c>
      <c r="I679" s="186" t="s">
        <v>2132</v>
      </c>
      <c r="J679" s="43">
        <v>1209</v>
      </c>
      <c r="K679" s="186" t="s">
        <v>332</v>
      </c>
      <c r="L679" s="186"/>
      <c r="N679" s="211" t="s">
        <v>2205</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2206</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25">
      <c r="A680" s="277" t="s">
        <v>2207</v>
      </c>
      <c r="C680" s="191" t="s">
        <v>753</v>
      </c>
      <c r="D680" s="191" t="s">
        <v>830</v>
      </c>
      <c r="E680" s="191" t="s">
        <v>831</v>
      </c>
      <c r="F680" s="186" t="s">
        <v>2120</v>
      </c>
      <c r="G680" s="186" t="s">
        <v>808</v>
      </c>
      <c r="H680" s="183" t="s">
        <v>2152</v>
      </c>
      <c r="I680" s="186" t="s">
        <v>2131</v>
      </c>
      <c r="J680" s="43">
        <v>1210</v>
      </c>
      <c r="K680" s="186" t="s">
        <v>332</v>
      </c>
      <c r="L680" s="186"/>
      <c r="N680" s="211" t="s">
        <v>2205</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2206</v>
      </c>
      <c r="Q680" s="290" t="s">
        <v>310</v>
      </c>
      <c r="R680" s="290" t="str">
        <f t="shared" si="56"/>
        <v>Agriculture and Forestry Shift to Natural Gas</v>
      </c>
      <c r="S680" s="290" t="str">
        <f t="shared" si="57"/>
        <v>//**Agriculture and Forestry Shift to Natural Gas: **</v>
      </c>
      <c r="T680" s="277" t="str">
        <f t="shared" si="58"/>
        <v/>
      </c>
    </row>
    <row r="681" spans="1:21" x14ac:dyDescent="0.25">
      <c r="A681" s="277" t="s">
        <v>2207</v>
      </c>
      <c r="C681" s="191" t="s">
        <v>753</v>
      </c>
      <c r="D681" s="191" t="s">
        <v>830</v>
      </c>
      <c r="E681" s="191" t="s">
        <v>831</v>
      </c>
      <c r="F681" s="186" t="s">
        <v>2120</v>
      </c>
      <c r="G681" s="186" t="s">
        <v>810</v>
      </c>
      <c r="H681" s="183" t="s">
        <v>2152</v>
      </c>
      <c r="I681" s="186" t="s">
        <v>2130</v>
      </c>
      <c r="J681" s="43">
        <v>1211</v>
      </c>
      <c r="K681" s="186" t="s">
        <v>332</v>
      </c>
      <c r="L681" s="186"/>
      <c r="N681" s="211" t="s">
        <v>2205</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2206</v>
      </c>
      <c r="Q681" s="290" t="s">
        <v>310</v>
      </c>
      <c r="R681" s="290" t="str">
        <f t="shared" si="56"/>
        <v>Agriculture and Forestry Shift to Biomass</v>
      </c>
      <c r="S681" s="290" t="str">
        <f t="shared" si="57"/>
        <v>//**Agriculture and Forestry Shift to Biomass: **</v>
      </c>
      <c r="T681" s="277" t="str">
        <f t="shared" si="58"/>
        <v/>
      </c>
    </row>
    <row r="682" spans="1:21" x14ac:dyDescent="0.25">
      <c r="A682" s="277" t="s">
        <v>2207</v>
      </c>
      <c r="C682" s="191" t="s">
        <v>753</v>
      </c>
      <c r="D682" s="191" t="s">
        <v>830</v>
      </c>
      <c r="E682" s="191" t="s">
        <v>831</v>
      </c>
      <c r="F682" s="186" t="s">
        <v>2120</v>
      </c>
      <c r="G682" s="186" t="s">
        <v>812</v>
      </c>
      <c r="H682" s="183" t="s">
        <v>2152</v>
      </c>
      <c r="I682" s="186" t="s">
        <v>2129</v>
      </c>
      <c r="J682" s="43">
        <v>1212</v>
      </c>
      <c r="K682" s="186" t="s">
        <v>332</v>
      </c>
      <c r="L682" s="186"/>
      <c r="N682" s="211" t="s">
        <v>2205</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2206</v>
      </c>
      <c r="Q682" s="290" t="s">
        <v>310</v>
      </c>
      <c r="R682" s="290" t="str">
        <f t="shared" si="56"/>
        <v>Agriculture and Forestry Shift to Petroleum</v>
      </c>
      <c r="S682" s="290" t="str">
        <f t="shared" si="57"/>
        <v>//**Agriculture and Forestry Shift to Petroleum: **</v>
      </c>
      <c r="T682" s="277" t="str">
        <f t="shared" si="58"/>
        <v/>
      </c>
    </row>
    <row r="683" spans="1:21" x14ac:dyDescent="0.25">
      <c r="A683" s="277" t="s">
        <v>2207</v>
      </c>
      <c r="C683" s="191" t="s">
        <v>753</v>
      </c>
      <c r="D683" s="191" t="s">
        <v>830</v>
      </c>
      <c r="E683" s="191" t="s">
        <v>831</v>
      </c>
      <c r="F683" s="186" t="s">
        <v>2120</v>
      </c>
      <c r="G683" s="186" t="s">
        <v>814</v>
      </c>
      <c r="H683" s="183" t="s">
        <v>2152</v>
      </c>
      <c r="I683" s="186" t="s">
        <v>2128</v>
      </c>
      <c r="J683" s="43">
        <v>1213</v>
      </c>
      <c r="K683" s="186" t="s">
        <v>332</v>
      </c>
      <c r="L683" s="186"/>
      <c r="N683" s="211" t="s">
        <v>2205</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2206</v>
      </c>
      <c r="Q683" s="290" t="s">
        <v>310</v>
      </c>
      <c r="R683" s="290" t="str">
        <f t="shared" si="56"/>
        <v>Agriculture and Forestry Shift to Purchased Heat</v>
      </c>
      <c r="S683" s="290" t="str">
        <f t="shared" si="57"/>
        <v>//**Agriculture and Forestry Shift to Purchased Heat: **</v>
      </c>
      <c r="T683" s="277" t="str">
        <f t="shared" si="58"/>
        <v/>
      </c>
    </row>
    <row r="684" spans="1:21" x14ac:dyDescent="0.25">
      <c r="A684" s="277" t="s">
        <v>2207</v>
      </c>
      <c r="C684" s="191" t="s">
        <v>753</v>
      </c>
      <c r="D684" s="191" t="s">
        <v>830</v>
      </c>
      <c r="E684" s="191" t="s">
        <v>831</v>
      </c>
      <c r="F684" s="186" t="s">
        <v>2120</v>
      </c>
      <c r="G684" s="186" t="s">
        <v>816</v>
      </c>
      <c r="H684" s="183" t="s">
        <v>2152</v>
      </c>
      <c r="I684" s="186" t="s">
        <v>2127</v>
      </c>
      <c r="J684" s="43">
        <v>1214</v>
      </c>
      <c r="K684" s="186" t="s">
        <v>332</v>
      </c>
      <c r="L684" s="186"/>
      <c r="N684" s="211" t="s">
        <v>2205</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2206</v>
      </c>
      <c r="Q684" s="290" t="s">
        <v>310</v>
      </c>
      <c r="R684" s="290" t="str">
        <f t="shared" si="56"/>
        <v>Agriculture and Forestry Shift to Crude Oil</v>
      </c>
      <c r="S684" s="290" t="str">
        <f t="shared" si="57"/>
        <v>//**Agriculture and Forestry Shift to Crude Oil: **</v>
      </c>
      <c r="T684" s="277" t="str">
        <f t="shared" si="58"/>
        <v/>
      </c>
    </row>
    <row r="685" spans="1:21" x14ac:dyDescent="0.25">
      <c r="A685" s="277" t="s">
        <v>2207</v>
      </c>
      <c r="C685" s="191" t="s">
        <v>753</v>
      </c>
      <c r="D685" s="191" t="s">
        <v>830</v>
      </c>
      <c r="E685" s="191" t="s">
        <v>831</v>
      </c>
      <c r="F685" s="186" t="s">
        <v>2120</v>
      </c>
      <c r="G685" s="186" t="s">
        <v>818</v>
      </c>
      <c r="H685" s="183" t="s">
        <v>2152</v>
      </c>
      <c r="I685" s="186" t="s">
        <v>2126</v>
      </c>
      <c r="J685" s="43">
        <v>1215</v>
      </c>
      <c r="K685" s="186" t="s">
        <v>332</v>
      </c>
      <c r="L685" s="186"/>
      <c r="N685" s="211" t="s">
        <v>2205</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2206</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25">
      <c r="A686" s="277" t="s">
        <v>2207</v>
      </c>
      <c r="C686" s="191" t="s">
        <v>753</v>
      </c>
      <c r="D686" s="191" t="s">
        <v>830</v>
      </c>
      <c r="E686" s="191" t="s">
        <v>831</v>
      </c>
      <c r="F686" s="186" t="s">
        <v>2120</v>
      </c>
      <c r="G686" s="186" t="s">
        <v>820</v>
      </c>
      <c r="H686" s="183" t="s">
        <v>2152</v>
      </c>
      <c r="I686" s="186" t="s">
        <v>2125</v>
      </c>
      <c r="J686" s="43">
        <v>1216</v>
      </c>
      <c r="K686" s="186" t="s">
        <v>332</v>
      </c>
      <c r="L686" s="186"/>
      <c r="N686" s="211" t="s">
        <v>2205</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2206</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25">
      <c r="A687" s="277" t="s">
        <v>2207</v>
      </c>
      <c r="C687" s="191" t="s">
        <v>753</v>
      </c>
      <c r="D687" s="191" t="s">
        <v>830</v>
      </c>
      <c r="E687" s="191" t="s">
        <v>831</v>
      </c>
      <c r="F687" s="186" t="s">
        <v>2120</v>
      </c>
      <c r="G687" s="186" t="s">
        <v>822</v>
      </c>
      <c r="H687" s="183" t="s">
        <v>2152</v>
      </c>
      <c r="I687" s="186" t="s">
        <v>2123</v>
      </c>
      <c r="J687" s="43">
        <v>1217</v>
      </c>
      <c r="K687" s="186" t="s">
        <v>310</v>
      </c>
      <c r="L687" s="191" t="s">
        <v>2337</v>
      </c>
      <c r="N687" s="211" t="s">
        <v>2205</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2206</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7" t="s">
        <v>2207</v>
      </c>
      <c r="C688" s="191" t="s">
        <v>753</v>
      </c>
      <c r="D688" s="191" t="s">
        <v>830</v>
      </c>
      <c r="E688" s="191" t="s">
        <v>831</v>
      </c>
      <c r="F688" s="193" t="s">
        <v>2118</v>
      </c>
      <c r="G688" s="186" t="s">
        <v>799</v>
      </c>
      <c r="H688" s="183" t="s">
        <v>1831</v>
      </c>
      <c r="I688" s="186" t="s">
        <v>2133</v>
      </c>
      <c r="J688" s="43">
        <v>1218</v>
      </c>
      <c r="K688" s="186" t="s">
        <v>310</v>
      </c>
      <c r="L688" s="191" t="s">
        <v>2337</v>
      </c>
      <c r="N688" s="211" t="s">
        <v>2205</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2206</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7" t="s">
        <v>2207</v>
      </c>
      <c r="C689" s="191" t="s">
        <v>753</v>
      </c>
      <c r="D689" s="191" t="s">
        <v>830</v>
      </c>
      <c r="E689" s="191" t="s">
        <v>831</v>
      </c>
      <c r="F689" s="193" t="s">
        <v>2118</v>
      </c>
      <c r="G689" s="186" t="s">
        <v>806</v>
      </c>
      <c r="H689" s="183" t="s">
        <v>1831</v>
      </c>
      <c r="I689" s="186" t="s">
        <v>2132</v>
      </c>
      <c r="J689" s="43">
        <v>1219</v>
      </c>
      <c r="K689" s="186" t="s">
        <v>332</v>
      </c>
      <c r="L689" s="186"/>
      <c r="N689" s="211" t="s">
        <v>2205</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2206</v>
      </c>
      <c r="Q689" s="290" t="s">
        <v>310</v>
      </c>
      <c r="R689" s="290" t="str">
        <f t="shared" si="56"/>
        <v>Coal Mining Shift to Coal</v>
      </c>
      <c r="S689" s="290" t="str">
        <f t="shared" si="57"/>
        <v>//**Coal Mining Shift to Coal: **</v>
      </c>
      <c r="T689" s="277" t="str">
        <f t="shared" si="58"/>
        <v/>
      </c>
    </row>
    <row r="690" spans="1:20" x14ac:dyDescent="0.25">
      <c r="A690" s="277" t="s">
        <v>2207</v>
      </c>
      <c r="C690" s="191" t="s">
        <v>753</v>
      </c>
      <c r="D690" s="191" t="s">
        <v>830</v>
      </c>
      <c r="E690" s="191" t="s">
        <v>831</v>
      </c>
      <c r="F690" s="193" t="s">
        <v>2118</v>
      </c>
      <c r="G690" s="186" t="s">
        <v>808</v>
      </c>
      <c r="H690" s="183" t="s">
        <v>1831</v>
      </c>
      <c r="I690" s="186" t="s">
        <v>2131</v>
      </c>
      <c r="J690" s="43">
        <v>1220</v>
      </c>
      <c r="K690" s="186" t="s">
        <v>332</v>
      </c>
      <c r="L690" s="186"/>
      <c r="N690" s="211" t="s">
        <v>2205</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2206</v>
      </c>
      <c r="Q690" s="290" t="s">
        <v>310</v>
      </c>
      <c r="R690" s="290" t="str">
        <f t="shared" si="56"/>
        <v>Coal Mining Shift to Natural Gas</v>
      </c>
      <c r="S690" s="290" t="str">
        <f t="shared" si="57"/>
        <v>//**Coal Mining Shift to Natural Gas: **</v>
      </c>
      <c r="T690" s="277" t="str">
        <f t="shared" si="58"/>
        <v/>
      </c>
    </row>
    <row r="691" spans="1:20" x14ac:dyDescent="0.25">
      <c r="A691" s="277" t="s">
        <v>2207</v>
      </c>
      <c r="C691" s="191" t="s">
        <v>753</v>
      </c>
      <c r="D691" s="191" t="s">
        <v>830</v>
      </c>
      <c r="E691" s="191" t="s">
        <v>831</v>
      </c>
      <c r="F691" s="193" t="s">
        <v>2118</v>
      </c>
      <c r="G691" s="186" t="s">
        <v>810</v>
      </c>
      <c r="H691" s="183" t="s">
        <v>1831</v>
      </c>
      <c r="I691" s="186" t="s">
        <v>2130</v>
      </c>
      <c r="J691" s="43">
        <v>1221</v>
      </c>
      <c r="K691" s="186" t="s">
        <v>332</v>
      </c>
      <c r="L691" s="186"/>
      <c r="N691" s="211" t="s">
        <v>2205</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2206</v>
      </c>
      <c r="Q691" s="290" t="s">
        <v>310</v>
      </c>
      <c r="R691" s="290" t="str">
        <f t="shared" si="56"/>
        <v>Coal Mining Shift to Biomass</v>
      </c>
      <c r="S691" s="290" t="str">
        <f t="shared" si="57"/>
        <v>//**Coal Mining Shift to Biomass: **</v>
      </c>
      <c r="T691" s="277" t="str">
        <f t="shared" si="58"/>
        <v/>
      </c>
    </row>
    <row r="692" spans="1:20" x14ac:dyDescent="0.25">
      <c r="A692" s="277" t="s">
        <v>2207</v>
      </c>
      <c r="C692" s="191" t="s">
        <v>753</v>
      </c>
      <c r="D692" s="191" t="s">
        <v>830</v>
      </c>
      <c r="E692" s="191" t="s">
        <v>831</v>
      </c>
      <c r="F692" s="193" t="s">
        <v>2118</v>
      </c>
      <c r="G692" s="186" t="s">
        <v>812</v>
      </c>
      <c r="H692" s="183" t="s">
        <v>1831</v>
      </c>
      <c r="I692" s="186" t="s">
        <v>2129</v>
      </c>
      <c r="J692" s="43">
        <v>1222</v>
      </c>
      <c r="K692" s="186" t="s">
        <v>332</v>
      </c>
      <c r="L692" s="186"/>
      <c r="N692" s="211" t="s">
        <v>2205</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2206</v>
      </c>
      <c r="Q692" s="290" t="s">
        <v>310</v>
      </c>
      <c r="R692" s="290" t="str">
        <f t="shared" si="56"/>
        <v>Coal Mining Shift to Petroleum</v>
      </c>
      <c r="S692" s="290" t="str">
        <f t="shared" si="57"/>
        <v>//**Coal Mining Shift to Petroleum: **</v>
      </c>
      <c r="T692" s="277" t="str">
        <f t="shared" si="58"/>
        <v/>
      </c>
    </row>
    <row r="693" spans="1:20" x14ac:dyDescent="0.25">
      <c r="A693" s="277" t="s">
        <v>2207</v>
      </c>
      <c r="C693" s="191" t="s">
        <v>753</v>
      </c>
      <c r="D693" s="191" t="s">
        <v>830</v>
      </c>
      <c r="E693" s="191" t="s">
        <v>831</v>
      </c>
      <c r="F693" s="193" t="s">
        <v>2118</v>
      </c>
      <c r="G693" s="186" t="s">
        <v>814</v>
      </c>
      <c r="H693" s="183" t="s">
        <v>1831</v>
      </c>
      <c r="I693" s="186" t="s">
        <v>2128</v>
      </c>
      <c r="J693" s="43">
        <v>1223</v>
      </c>
      <c r="K693" s="186" t="s">
        <v>332</v>
      </c>
      <c r="L693" s="186"/>
      <c r="N693" s="211" t="s">
        <v>2205</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2206</v>
      </c>
      <c r="Q693" s="290" t="s">
        <v>310</v>
      </c>
      <c r="R693" s="290" t="str">
        <f t="shared" si="56"/>
        <v>Coal Mining Shift to Purchased Heat</v>
      </c>
      <c r="S693" s="290" t="str">
        <f t="shared" si="57"/>
        <v>//**Coal Mining Shift to Purchased Heat: **</v>
      </c>
      <c r="T693" s="277" t="str">
        <f t="shared" si="58"/>
        <v/>
      </c>
    </row>
    <row r="694" spans="1:20" x14ac:dyDescent="0.25">
      <c r="A694" s="277" t="s">
        <v>2207</v>
      </c>
      <c r="C694" s="191" t="s">
        <v>753</v>
      </c>
      <c r="D694" s="191" t="s">
        <v>830</v>
      </c>
      <c r="E694" s="191" t="s">
        <v>831</v>
      </c>
      <c r="F694" s="193" t="s">
        <v>2118</v>
      </c>
      <c r="G694" s="186" t="s">
        <v>816</v>
      </c>
      <c r="H694" s="183" t="s">
        <v>1831</v>
      </c>
      <c r="I694" s="186" t="s">
        <v>2127</v>
      </c>
      <c r="J694" s="43">
        <v>1224</v>
      </c>
      <c r="K694" s="186" t="s">
        <v>332</v>
      </c>
      <c r="L694" s="186"/>
      <c r="N694" s="211" t="s">
        <v>2205</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2206</v>
      </c>
      <c r="Q694" s="290" t="s">
        <v>310</v>
      </c>
      <c r="R694" s="290" t="str">
        <f t="shared" si="56"/>
        <v>Coal Mining Shift to Crude Oil</v>
      </c>
      <c r="S694" s="290" t="str">
        <f t="shared" si="57"/>
        <v>//**Coal Mining Shift to Crude Oil: **</v>
      </c>
      <c r="T694" s="277" t="str">
        <f t="shared" si="58"/>
        <v/>
      </c>
    </row>
    <row r="695" spans="1:20" x14ac:dyDescent="0.25">
      <c r="A695" s="277" t="s">
        <v>2207</v>
      </c>
      <c r="C695" s="191" t="s">
        <v>753</v>
      </c>
      <c r="D695" s="191" t="s">
        <v>830</v>
      </c>
      <c r="E695" s="191" t="s">
        <v>831</v>
      </c>
      <c r="F695" s="193" t="s">
        <v>2118</v>
      </c>
      <c r="G695" s="186" t="s">
        <v>818</v>
      </c>
      <c r="H695" s="183" t="s">
        <v>1831</v>
      </c>
      <c r="I695" s="186" t="s">
        <v>2126</v>
      </c>
      <c r="J695" s="43">
        <v>1225</v>
      </c>
      <c r="K695" s="186" t="s">
        <v>332</v>
      </c>
      <c r="L695" s="186"/>
      <c r="N695" s="211" t="s">
        <v>2205</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2206</v>
      </c>
      <c r="Q695" s="290" t="s">
        <v>310</v>
      </c>
      <c r="R695" s="290" t="str">
        <f t="shared" si="56"/>
        <v>Coal Mining Shift to Heavy or Residual Oil</v>
      </c>
      <c r="S695" s="290" t="str">
        <f t="shared" si="57"/>
        <v>//**Coal Mining Shift to Heavy or Residual Oil: **</v>
      </c>
      <c r="T695" s="277" t="str">
        <f t="shared" si="58"/>
        <v/>
      </c>
    </row>
    <row r="696" spans="1:20" x14ac:dyDescent="0.25">
      <c r="A696" s="277" t="s">
        <v>2207</v>
      </c>
      <c r="C696" s="191" t="s">
        <v>753</v>
      </c>
      <c r="D696" s="191" t="s">
        <v>830</v>
      </c>
      <c r="E696" s="191" t="s">
        <v>831</v>
      </c>
      <c r="F696" s="193" t="s">
        <v>2118</v>
      </c>
      <c r="G696" s="186" t="s">
        <v>820</v>
      </c>
      <c r="H696" s="183" t="s">
        <v>1831</v>
      </c>
      <c r="I696" s="186" t="s">
        <v>2125</v>
      </c>
      <c r="J696" s="43">
        <v>1226</v>
      </c>
      <c r="K696" s="186" t="s">
        <v>332</v>
      </c>
      <c r="L696" s="186"/>
      <c r="N696" s="211" t="s">
        <v>2205</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2206</v>
      </c>
      <c r="Q696" s="290" t="s">
        <v>310</v>
      </c>
      <c r="R696" s="290" t="str">
        <f t="shared" si="56"/>
        <v>Coal Mining Shift to LPG Propane or Butane</v>
      </c>
      <c r="S696" s="290" t="str">
        <f t="shared" si="57"/>
        <v>//**Coal Mining Shift to LPG Propane or Butane: **</v>
      </c>
      <c r="T696" s="277" t="str">
        <f t="shared" si="58"/>
        <v/>
      </c>
    </row>
    <row r="697" spans="1:20" x14ac:dyDescent="0.25">
      <c r="A697" s="277" t="s">
        <v>2207</v>
      </c>
      <c r="C697" s="191" t="s">
        <v>753</v>
      </c>
      <c r="D697" s="191" t="s">
        <v>830</v>
      </c>
      <c r="E697" s="191" t="s">
        <v>831</v>
      </c>
      <c r="F697" s="193" t="s">
        <v>2118</v>
      </c>
      <c r="G697" s="186" t="s">
        <v>822</v>
      </c>
      <c r="H697" s="183" t="s">
        <v>1831</v>
      </c>
      <c r="I697" s="186" t="s">
        <v>2123</v>
      </c>
      <c r="J697" s="43">
        <v>1227</v>
      </c>
      <c r="K697" s="186" t="s">
        <v>310</v>
      </c>
      <c r="L697" s="191" t="s">
        <v>2337</v>
      </c>
      <c r="N697" s="211" t="s">
        <v>2205</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2206</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7" t="s">
        <v>2207</v>
      </c>
      <c r="C698" s="191" t="s">
        <v>753</v>
      </c>
      <c r="D698" s="191" t="s">
        <v>830</v>
      </c>
      <c r="E698" s="191" t="s">
        <v>831</v>
      </c>
      <c r="F698" s="193" t="s">
        <v>2116</v>
      </c>
      <c r="G698" s="186" t="s">
        <v>799</v>
      </c>
      <c r="H698" s="183" t="s">
        <v>2122</v>
      </c>
      <c r="I698" s="186" t="s">
        <v>2133</v>
      </c>
      <c r="J698" s="43">
        <v>1228</v>
      </c>
      <c r="K698" s="186" t="s">
        <v>310</v>
      </c>
      <c r="L698" s="191" t="s">
        <v>2337</v>
      </c>
      <c r="N698" s="211" t="s">
        <v>2205</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2206</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7" t="s">
        <v>2207</v>
      </c>
      <c r="C699" s="191" t="s">
        <v>753</v>
      </c>
      <c r="D699" s="191" t="s">
        <v>830</v>
      </c>
      <c r="E699" s="191" t="s">
        <v>831</v>
      </c>
      <c r="F699" s="193" t="s">
        <v>2116</v>
      </c>
      <c r="G699" s="186" t="s">
        <v>806</v>
      </c>
      <c r="H699" s="183" t="s">
        <v>2122</v>
      </c>
      <c r="I699" s="186" t="s">
        <v>2132</v>
      </c>
      <c r="J699" s="43">
        <v>1229</v>
      </c>
      <c r="K699" s="186" t="s">
        <v>332</v>
      </c>
      <c r="L699" s="186"/>
      <c r="N699" s="211" t="s">
        <v>2205</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2206</v>
      </c>
      <c r="Q699" s="290" t="s">
        <v>310</v>
      </c>
      <c r="R699" s="290" t="str">
        <f t="shared" si="56"/>
        <v>Oil and Gas Extraction Shift to Coal</v>
      </c>
      <c r="S699" s="290" t="str">
        <f t="shared" si="57"/>
        <v>//**Oil and Gas Extraction Shift to Coal: **</v>
      </c>
      <c r="T699" s="277" t="str">
        <f t="shared" si="58"/>
        <v/>
      </c>
    </row>
    <row r="700" spans="1:20" x14ac:dyDescent="0.25">
      <c r="A700" s="277" t="s">
        <v>2207</v>
      </c>
      <c r="C700" s="191" t="s">
        <v>753</v>
      </c>
      <c r="D700" s="191" t="s">
        <v>830</v>
      </c>
      <c r="E700" s="191" t="s">
        <v>831</v>
      </c>
      <c r="F700" s="193" t="s">
        <v>2116</v>
      </c>
      <c r="G700" s="186" t="s">
        <v>808</v>
      </c>
      <c r="H700" s="183" t="s">
        <v>2122</v>
      </c>
      <c r="I700" s="186" t="s">
        <v>2131</v>
      </c>
      <c r="J700" s="43">
        <v>1230</v>
      </c>
      <c r="K700" s="186" t="s">
        <v>332</v>
      </c>
      <c r="L700" s="186"/>
      <c r="N700" s="211" t="s">
        <v>2205</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2206</v>
      </c>
      <c r="Q700" s="290" t="s">
        <v>310</v>
      </c>
      <c r="R700" s="290" t="str">
        <f t="shared" si="56"/>
        <v>Oil and Gas Extraction Shift to Natural Gas</v>
      </c>
      <c r="S700" s="290" t="str">
        <f t="shared" si="57"/>
        <v>//**Oil and Gas Extraction Shift to Natural Gas: **</v>
      </c>
      <c r="T700" s="277" t="str">
        <f t="shared" si="58"/>
        <v/>
      </c>
    </row>
    <row r="701" spans="1:20" x14ac:dyDescent="0.25">
      <c r="A701" s="277" t="s">
        <v>2207</v>
      </c>
      <c r="C701" s="191" t="s">
        <v>753</v>
      </c>
      <c r="D701" s="191" t="s">
        <v>830</v>
      </c>
      <c r="E701" s="191" t="s">
        <v>831</v>
      </c>
      <c r="F701" s="193" t="s">
        <v>2116</v>
      </c>
      <c r="G701" s="186" t="s">
        <v>810</v>
      </c>
      <c r="H701" s="183" t="s">
        <v>2122</v>
      </c>
      <c r="I701" s="186" t="s">
        <v>2130</v>
      </c>
      <c r="J701" s="43">
        <v>1231</v>
      </c>
      <c r="K701" s="186" t="s">
        <v>332</v>
      </c>
      <c r="L701" s="186"/>
      <c r="N701" s="211" t="s">
        <v>2205</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2206</v>
      </c>
      <c r="Q701" s="290" t="s">
        <v>310</v>
      </c>
      <c r="R701" s="290" t="str">
        <f t="shared" si="56"/>
        <v>Oil and Gas Extraction Shift to Biomass</v>
      </c>
      <c r="S701" s="290" t="str">
        <f t="shared" si="57"/>
        <v>//**Oil and Gas Extraction Shift to Biomass: **</v>
      </c>
      <c r="T701" s="277" t="str">
        <f t="shared" si="58"/>
        <v/>
      </c>
    </row>
    <row r="702" spans="1:20" x14ac:dyDescent="0.25">
      <c r="A702" s="277" t="s">
        <v>2207</v>
      </c>
      <c r="C702" s="191" t="s">
        <v>753</v>
      </c>
      <c r="D702" s="191" t="s">
        <v>830</v>
      </c>
      <c r="E702" s="191" t="s">
        <v>831</v>
      </c>
      <c r="F702" s="193" t="s">
        <v>2116</v>
      </c>
      <c r="G702" s="186" t="s">
        <v>812</v>
      </c>
      <c r="H702" s="183" t="s">
        <v>2122</v>
      </c>
      <c r="I702" s="186" t="s">
        <v>2129</v>
      </c>
      <c r="J702" s="43">
        <v>1232</v>
      </c>
      <c r="K702" s="186" t="s">
        <v>332</v>
      </c>
      <c r="L702" s="186"/>
      <c r="N702" s="211" t="s">
        <v>2205</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2206</v>
      </c>
      <c r="Q702" s="290" t="s">
        <v>310</v>
      </c>
      <c r="R702" s="290" t="str">
        <f t="shared" si="56"/>
        <v>Oil and Gas Extraction Shift to Petroleum</v>
      </c>
      <c r="S702" s="290" t="str">
        <f t="shared" si="57"/>
        <v>//**Oil and Gas Extraction Shift to Petroleum: **</v>
      </c>
      <c r="T702" s="277" t="str">
        <f t="shared" si="58"/>
        <v/>
      </c>
    </row>
    <row r="703" spans="1:20" x14ac:dyDescent="0.25">
      <c r="A703" s="277" t="s">
        <v>2207</v>
      </c>
      <c r="C703" s="191" t="s">
        <v>753</v>
      </c>
      <c r="D703" s="191" t="s">
        <v>830</v>
      </c>
      <c r="E703" s="191" t="s">
        <v>831</v>
      </c>
      <c r="F703" s="193" t="s">
        <v>2116</v>
      </c>
      <c r="G703" s="186" t="s">
        <v>814</v>
      </c>
      <c r="H703" s="183" t="s">
        <v>2122</v>
      </c>
      <c r="I703" s="186" t="s">
        <v>2128</v>
      </c>
      <c r="J703" s="43">
        <v>1233</v>
      </c>
      <c r="K703" s="186" t="s">
        <v>332</v>
      </c>
      <c r="L703" s="186"/>
      <c r="N703" s="211" t="s">
        <v>2205</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2206</v>
      </c>
      <c r="Q703" s="290" t="s">
        <v>310</v>
      </c>
      <c r="R703" s="290" t="str">
        <f t="shared" si="56"/>
        <v>Oil and Gas Extraction Shift to Purchased Heat</v>
      </c>
      <c r="S703" s="290" t="str">
        <f t="shared" si="57"/>
        <v>//**Oil and Gas Extraction Shift to Purchased Heat: **</v>
      </c>
      <c r="T703" s="277" t="str">
        <f t="shared" si="58"/>
        <v/>
      </c>
    </row>
    <row r="704" spans="1:20" x14ac:dyDescent="0.25">
      <c r="A704" s="277" t="s">
        <v>2207</v>
      </c>
      <c r="C704" s="191" t="s">
        <v>753</v>
      </c>
      <c r="D704" s="191" t="s">
        <v>830</v>
      </c>
      <c r="E704" s="191" t="s">
        <v>831</v>
      </c>
      <c r="F704" s="193" t="s">
        <v>2116</v>
      </c>
      <c r="G704" s="186" t="s">
        <v>816</v>
      </c>
      <c r="H704" s="183" t="s">
        <v>2122</v>
      </c>
      <c r="I704" s="186" t="s">
        <v>2127</v>
      </c>
      <c r="J704" s="43">
        <v>1234</v>
      </c>
      <c r="K704" s="186" t="s">
        <v>332</v>
      </c>
      <c r="L704" s="186"/>
      <c r="N704" s="211" t="s">
        <v>2205</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2206</v>
      </c>
      <c r="Q704" s="290" t="s">
        <v>310</v>
      </c>
      <c r="R704" s="290" t="str">
        <f t="shared" si="56"/>
        <v>Oil and Gas Extraction Shift to Crude Oil</v>
      </c>
      <c r="S704" s="290" t="str">
        <f t="shared" si="57"/>
        <v>//**Oil and Gas Extraction Shift to Crude Oil: **</v>
      </c>
      <c r="T704" s="277" t="str">
        <f t="shared" si="58"/>
        <v/>
      </c>
    </row>
    <row r="705" spans="1:20" x14ac:dyDescent="0.25">
      <c r="A705" s="277" t="s">
        <v>2207</v>
      </c>
      <c r="C705" s="191" t="s">
        <v>753</v>
      </c>
      <c r="D705" s="191" t="s">
        <v>830</v>
      </c>
      <c r="E705" s="191" t="s">
        <v>831</v>
      </c>
      <c r="F705" s="193" t="s">
        <v>2116</v>
      </c>
      <c r="G705" s="186" t="s">
        <v>818</v>
      </c>
      <c r="H705" s="183" t="s">
        <v>2122</v>
      </c>
      <c r="I705" s="186" t="s">
        <v>2126</v>
      </c>
      <c r="J705" s="43">
        <v>1235</v>
      </c>
      <c r="K705" s="186" t="s">
        <v>332</v>
      </c>
      <c r="L705" s="186"/>
      <c r="N705" s="211" t="s">
        <v>2205</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2206</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25">
      <c r="A706" s="277" t="s">
        <v>2207</v>
      </c>
      <c r="C706" s="191" t="s">
        <v>753</v>
      </c>
      <c r="D706" s="191" t="s">
        <v>830</v>
      </c>
      <c r="E706" s="191" t="s">
        <v>831</v>
      </c>
      <c r="F706" s="193" t="s">
        <v>2116</v>
      </c>
      <c r="G706" s="186" t="s">
        <v>820</v>
      </c>
      <c r="H706" s="183" t="s">
        <v>2122</v>
      </c>
      <c r="I706" s="186" t="s">
        <v>2125</v>
      </c>
      <c r="J706" s="43">
        <v>1236</v>
      </c>
      <c r="K706" s="186" t="s">
        <v>332</v>
      </c>
      <c r="L706" s="186"/>
      <c r="N706" s="211" t="s">
        <v>2205</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2206</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25">
      <c r="A707" s="277" t="s">
        <v>2207</v>
      </c>
      <c r="C707" s="191" t="s">
        <v>753</v>
      </c>
      <c r="D707" s="191" t="s">
        <v>830</v>
      </c>
      <c r="E707" s="191" t="s">
        <v>831</v>
      </c>
      <c r="F707" s="193" t="s">
        <v>2116</v>
      </c>
      <c r="G707" s="186" t="s">
        <v>822</v>
      </c>
      <c r="H707" s="183" t="s">
        <v>2122</v>
      </c>
      <c r="I707" s="186" t="s">
        <v>2123</v>
      </c>
      <c r="J707" s="43">
        <v>1237</v>
      </c>
      <c r="K707" s="186" t="s">
        <v>310</v>
      </c>
      <c r="L707" s="191" t="s">
        <v>2337</v>
      </c>
      <c r="N707" s="211" t="s">
        <v>2205</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2206</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7" t="s">
        <v>2207</v>
      </c>
      <c r="C708" s="191" t="s">
        <v>753</v>
      </c>
      <c r="D708" s="191" t="s">
        <v>830</v>
      </c>
      <c r="E708" s="191" t="s">
        <v>831</v>
      </c>
      <c r="F708" s="193" t="s">
        <v>2114</v>
      </c>
      <c r="G708" s="186" t="s">
        <v>799</v>
      </c>
      <c r="H708" s="183" t="s">
        <v>2151</v>
      </c>
      <c r="I708" s="186" t="s">
        <v>2133</v>
      </c>
      <c r="J708" s="43">
        <v>1238</v>
      </c>
      <c r="K708" s="186" t="s">
        <v>310</v>
      </c>
      <c r="L708" s="191" t="s">
        <v>2337</v>
      </c>
      <c r="N708" s="211" t="s">
        <v>2205</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2206</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7" t="s">
        <v>2207</v>
      </c>
      <c r="C709" s="191" t="s">
        <v>753</v>
      </c>
      <c r="D709" s="191" t="s">
        <v>830</v>
      </c>
      <c r="E709" s="191" t="s">
        <v>831</v>
      </c>
      <c r="F709" s="193" t="s">
        <v>2114</v>
      </c>
      <c r="G709" s="186" t="s">
        <v>806</v>
      </c>
      <c r="H709" s="183" t="s">
        <v>2151</v>
      </c>
      <c r="I709" s="186" t="s">
        <v>2132</v>
      </c>
      <c r="J709" s="43">
        <v>1239</v>
      </c>
      <c r="K709" s="186" t="s">
        <v>332</v>
      </c>
      <c r="L709" s="186"/>
      <c r="N709" s="211" t="s">
        <v>2205</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2206</v>
      </c>
      <c r="Q709" s="290" t="s">
        <v>310</v>
      </c>
      <c r="R709" s="290" t="str">
        <f t="shared" si="56"/>
        <v>Other Mining and Quarrying Shift to Coal</v>
      </c>
      <c r="S709" s="290" t="str">
        <f t="shared" si="57"/>
        <v>//**Other Mining and Quarrying Shift to Coal: **</v>
      </c>
      <c r="T709" s="277" t="str">
        <f t="shared" si="58"/>
        <v/>
      </c>
    </row>
    <row r="710" spans="1:20" x14ac:dyDescent="0.25">
      <c r="A710" s="277" t="s">
        <v>2207</v>
      </c>
      <c r="C710" s="191" t="s">
        <v>753</v>
      </c>
      <c r="D710" s="191" t="s">
        <v>830</v>
      </c>
      <c r="E710" s="191" t="s">
        <v>831</v>
      </c>
      <c r="F710" s="193" t="s">
        <v>2114</v>
      </c>
      <c r="G710" s="186" t="s">
        <v>808</v>
      </c>
      <c r="H710" s="183" t="s">
        <v>2151</v>
      </c>
      <c r="I710" s="186" t="s">
        <v>2131</v>
      </c>
      <c r="J710" s="43">
        <v>1240</v>
      </c>
      <c r="K710" s="186" t="s">
        <v>332</v>
      </c>
      <c r="L710" s="186"/>
      <c r="N710" s="211" t="s">
        <v>2205</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2206</v>
      </c>
      <c r="Q710" s="290" t="s">
        <v>310</v>
      </c>
      <c r="R710" s="290" t="str">
        <f t="shared" si="56"/>
        <v>Other Mining and Quarrying Shift to Natural Gas</v>
      </c>
      <c r="S710" s="290" t="str">
        <f t="shared" si="57"/>
        <v>//**Other Mining and Quarrying Shift to Natural Gas: **</v>
      </c>
      <c r="T710" s="277" t="str">
        <f t="shared" si="58"/>
        <v/>
      </c>
    </row>
    <row r="711" spans="1:20" x14ac:dyDescent="0.25">
      <c r="A711" s="277" t="s">
        <v>2207</v>
      </c>
      <c r="C711" s="191" t="s">
        <v>753</v>
      </c>
      <c r="D711" s="191" t="s">
        <v>830</v>
      </c>
      <c r="E711" s="191" t="s">
        <v>831</v>
      </c>
      <c r="F711" s="193" t="s">
        <v>2114</v>
      </c>
      <c r="G711" s="186" t="s">
        <v>810</v>
      </c>
      <c r="H711" s="183" t="s">
        <v>2151</v>
      </c>
      <c r="I711" s="186" t="s">
        <v>2130</v>
      </c>
      <c r="J711" s="43">
        <v>1241</v>
      </c>
      <c r="K711" s="186" t="s">
        <v>332</v>
      </c>
      <c r="L711" s="186"/>
      <c r="N711" s="211" t="s">
        <v>2205</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2206</v>
      </c>
      <c r="Q711" s="290" t="s">
        <v>310</v>
      </c>
      <c r="R711" s="290" t="str">
        <f t="shared" si="56"/>
        <v>Other Mining and Quarrying Shift to Biomass</v>
      </c>
      <c r="S711" s="290" t="str">
        <f t="shared" si="57"/>
        <v>//**Other Mining and Quarrying Shift to Biomass: **</v>
      </c>
      <c r="T711" s="277" t="str">
        <f t="shared" si="58"/>
        <v/>
      </c>
    </row>
    <row r="712" spans="1:20" x14ac:dyDescent="0.25">
      <c r="A712" s="277" t="s">
        <v>2207</v>
      </c>
      <c r="C712" s="191" t="s">
        <v>753</v>
      </c>
      <c r="D712" s="191" t="s">
        <v>830</v>
      </c>
      <c r="E712" s="191" t="s">
        <v>831</v>
      </c>
      <c r="F712" s="193" t="s">
        <v>2114</v>
      </c>
      <c r="G712" s="186" t="s">
        <v>812</v>
      </c>
      <c r="H712" s="183" t="s">
        <v>2151</v>
      </c>
      <c r="I712" s="186" t="s">
        <v>2129</v>
      </c>
      <c r="J712" s="43">
        <v>1242</v>
      </c>
      <c r="K712" s="186" t="s">
        <v>332</v>
      </c>
      <c r="L712" s="186"/>
      <c r="N712" s="211" t="s">
        <v>2205</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2206</v>
      </c>
      <c r="Q712" s="290" t="s">
        <v>310</v>
      </c>
      <c r="R712" s="290" t="str">
        <f t="shared" si="56"/>
        <v>Other Mining and Quarrying Shift to Petroleum</v>
      </c>
      <c r="S712" s="290" t="str">
        <f t="shared" si="57"/>
        <v>//**Other Mining and Quarrying Shift to Petroleum: **</v>
      </c>
      <c r="T712" s="277" t="str">
        <f t="shared" si="58"/>
        <v/>
      </c>
    </row>
    <row r="713" spans="1:20" x14ac:dyDescent="0.25">
      <c r="A713" s="277" t="s">
        <v>2207</v>
      </c>
      <c r="C713" s="191" t="s">
        <v>753</v>
      </c>
      <c r="D713" s="191" t="s">
        <v>830</v>
      </c>
      <c r="E713" s="191" t="s">
        <v>831</v>
      </c>
      <c r="F713" s="193" t="s">
        <v>2114</v>
      </c>
      <c r="G713" s="186" t="s">
        <v>814</v>
      </c>
      <c r="H713" s="183" t="s">
        <v>2151</v>
      </c>
      <c r="I713" s="186" t="s">
        <v>2128</v>
      </c>
      <c r="J713" s="43">
        <v>1243</v>
      </c>
      <c r="K713" s="186" t="s">
        <v>332</v>
      </c>
      <c r="L713" s="186"/>
      <c r="N713" s="211" t="s">
        <v>2205</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2206</v>
      </c>
      <c r="Q713" s="290" t="s">
        <v>310</v>
      </c>
      <c r="R713" s="290" t="str">
        <f t="shared" si="56"/>
        <v>Other Mining and Quarrying Shift to Purchased Heat</v>
      </c>
      <c r="S713" s="290" t="str">
        <f t="shared" si="57"/>
        <v>//**Other Mining and Quarrying Shift to Purchased Heat: **</v>
      </c>
      <c r="T713" s="277" t="str">
        <f t="shared" si="58"/>
        <v/>
      </c>
    </row>
    <row r="714" spans="1:20" x14ac:dyDescent="0.25">
      <c r="A714" s="277" t="s">
        <v>2207</v>
      </c>
      <c r="C714" s="191" t="s">
        <v>753</v>
      </c>
      <c r="D714" s="191" t="s">
        <v>830</v>
      </c>
      <c r="E714" s="191" t="s">
        <v>831</v>
      </c>
      <c r="F714" s="193" t="s">
        <v>2114</v>
      </c>
      <c r="G714" s="186" t="s">
        <v>816</v>
      </c>
      <c r="H714" s="183" t="s">
        <v>2151</v>
      </c>
      <c r="I714" s="186" t="s">
        <v>2127</v>
      </c>
      <c r="J714" s="43">
        <v>1244</v>
      </c>
      <c r="K714" s="186" t="s">
        <v>332</v>
      </c>
      <c r="L714" s="186"/>
      <c r="N714" s="211" t="s">
        <v>2205</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2206</v>
      </c>
      <c r="Q714" s="290" t="s">
        <v>310</v>
      </c>
      <c r="R714" s="290" t="str">
        <f t="shared" si="56"/>
        <v>Other Mining and Quarrying Shift to Crude Oil</v>
      </c>
      <c r="S714" s="290" t="str">
        <f t="shared" si="57"/>
        <v>//**Other Mining and Quarrying Shift to Crude Oil: **</v>
      </c>
      <c r="T714" s="277" t="str">
        <f t="shared" si="58"/>
        <v/>
      </c>
    </row>
    <row r="715" spans="1:20" x14ac:dyDescent="0.25">
      <c r="A715" s="277" t="s">
        <v>2207</v>
      </c>
      <c r="C715" s="191" t="s">
        <v>753</v>
      </c>
      <c r="D715" s="191" t="s">
        <v>830</v>
      </c>
      <c r="E715" s="191" t="s">
        <v>831</v>
      </c>
      <c r="F715" s="193" t="s">
        <v>2114</v>
      </c>
      <c r="G715" s="186" t="s">
        <v>818</v>
      </c>
      <c r="H715" s="183" t="s">
        <v>2151</v>
      </c>
      <c r="I715" s="186" t="s">
        <v>2126</v>
      </c>
      <c r="J715" s="43">
        <v>1245</v>
      </c>
      <c r="K715" s="186" t="s">
        <v>332</v>
      </c>
      <c r="L715" s="186"/>
      <c r="N715" s="211" t="s">
        <v>2205</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2206</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25">
      <c r="A716" s="277" t="s">
        <v>2207</v>
      </c>
      <c r="C716" s="191" t="s">
        <v>753</v>
      </c>
      <c r="D716" s="191" t="s">
        <v>830</v>
      </c>
      <c r="E716" s="191" t="s">
        <v>831</v>
      </c>
      <c r="F716" s="193" t="s">
        <v>2114</v>
      </c>
      <c r="G716" s="186" t="s">
        <v>820</v>
      </c>
      <c r="H716" s="183" t="s">
        <v>2151</v>
      </c>
      <c r="I716" s="186" t="s">
        <v>2125</v>
      </c>
      <c r="J716" s="43">
        <v>1246</v>
      </c>
      <c r="K716" s="186" t="s">
        <v>332</v>
      </c>
      <c r="L716" s="186"/>
      <c r="N716" s="211" t="s">
        <v>2205</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2206</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25">
      <c r="A717" s="277" t="s">
        <v>2207</v>
      </c>
      <c r="C717" s="191" t="s">
        <v>753</v>
      </c>
      <c r="D717" s="191" t="s">
        <v>830</v>
      </c>
      <c r="E717" s="191" t="s">
        <v>831</v>
      </c>
      <c r="F717" s="193" t="s">
        <v>2114</v>
      </c>
      <c r="G717" s="186" t="s">
        <v>822</v>
      </c>
      <c r="H717" s="183" t="s">
        <v>2151</v>
      </c>
      <c r="I717" s="186" t="s">
        <v>2123</v>
      </c>
      <c r="J717" s="43">
        <v>1247</v>
      </c>
      <c r="K717" s="186" t="s">
        <v>310</v>
      </c>
      <c r="L717" s="191" t="s">
        <v>2337</v>
      </c>
      <c r="N717" s="211" t="s">
        <v>2205</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2206</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7" t="s">
        <v>2207</v>
      </c>
      <c r="C718" s="191" t="s">
        <v>753</v>
      </c>
      <c r="D718" s="191" t="s">
        <v>830</v>
      </c>
      <c r="E718" s="191" t="s">
        <v>831</v>
      </c>
      <c r="F718" s="193" t="s">
        <v>2112</v>
      </c>
      <c r="G718" s="186" t="s">
        <v>799</v>
      </c>
      <c r="H718" s="183" t="s">
        <v>2150</v>
      </c>
      <c r="I718" s="186" t="s">
        <v>2133</v>
      </c>
      <c r="J718" s="43">
        <v>1248</v>
      </c>
      <c r="K718" s="186" t="s">
        <v>310</v>
      </c>
      <c r="L718" s="191" t="s">
        <v>2337</v>
      </c>
      <c r="N718" s="211" t="s">
        <v>2205</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2206</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7" t="s">
        <v>2207</v>
      </c>
      <c r="C719" s="191" t="s">
        <v>753</v>
      </c>
      <c r="D719" s="191" t="s">
        <v>830</v>
      </c>
      <c r="E719" s="191" t="s">
        <v>831</v>
      </c>
      <c r="F719" s="193" t="s">
        <v>2112</v>
      </c>
      <c r="G719" s="186" t="s">
        <v>806</v>
      </c>
      <c r="H719" s="183" t="s">
        <v>2150</v>
      </c>
      <c r="I719" s="186" t="s">
        <v>2132</v>
      </c>
      <c r="J719" s="43">
        <v>1249</v>
      </c>
      <c r="K719" s="186" t="s">
        <v>332</v>
      </c>
      <c r="L719" s="186"/>
      <c r="N719" s="211" t="s">
        <v>2205</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2206</v>
      </c>
      <c r="Q719" s="290" t="s">
        <v>310</v>
      </c>
      <c r="R719" s="290" t="str">
        <f t="shared" si="56"/>
        <v>Food Beverage and Tobacco Shift to Coal</v>
      </c>
      <c r="S719" s="290" t="str">
        <f t="shared" si="57"/>
        <v>//**Food Beverage and Tobacco Shift to Coal: **</v>
      </c>
      <c r="T719" s="277" t="str">
        <f t="shared" si="58"/>
        <v/>
      </c>
    </row>
    <row r="720" spans="1:20" x14ac:dyDescent="0.25">
      <c r="A720" s="277" t="s">
        <v>2207</v>
      </c>
      <c r="C720" s="191" t="s">
        <v>753</v>
      </c>
      <c r="D720" s="191" t="s">
        <v>830</v>
      </c>
      <c r="E720" s="191" t="s">
        <v>831</v>
      </c>
      <c r="F720" s="193" t="s">
        <v>2112</v>
      </c>
      <c r="G720" s="186" t="s">
        <v>808</v>
      </c>
      <c r="H720" s="183" t="s">
        <v>2150</v>
      </c>
      <c r="I720" s="186" t="s">
        <v>2131</v>
      </c>
      <c r="J720" s="43">
        <v>1250</v>
      </c>
      <c r="K720" s="186" t="s">
        <v>332</v>
      </c>
      <c r="L720" s="186"/>
      <c r="N720" s="211" t="s">
        <v>2205</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2206</v>
      </c>
      <c r="Q720" s="290" t="s">
        <v>310</v>
      </c>
      <c r="R720" s="290" t="str">
        <f t="shared" si="56"/>
        <v>Food Beverage and Tobacco Shift to Natural Gas</v>
      </c>
      <c r="S720" s="290" t="str">
        <f t="shared" si="57"/>
        <v>//**Food Beverage and Tobacco Shift to Natural Gas: **</v>
      </c>
      <c r="T720" s="277" t="str">
        <f t="shared" si="58"/>
        <v/>
      </c>
    </row>
    <row r="721" spans="1:20" x14ac:dyDescent="0.25">
      <c r="A721" s="277" t="s">
        <v>2207</v>
      </c>
      <c r="C721" s="191" t="s">
        <v>753</v>
      </c>
      <c r="D721" s="191" t="s">
        <v>830</v>
      </c>
      <c r="E721" s="191" t="s">
        <v>831</v>
      </c>
      <c r="F721" s="193" t="s">
        <v>2112</v>
      </c>
      <c r="G721" s="186" t="s">
        <v>810</v>
      </c>
      <c r="H721" s="183" t="s">
        <v>2150</v>
      </c>
      <c r="I721" s="186" t="s">
        <v>2130</v>
      </c>
      <c r="J721" s="43">
        <v>1251</v>
      </c>
      <c r="K721" s="186" t="s">
        <v>332</v>
      </c>
      <c r="L721" s="186"/>
      <c r="N721" s="211" t="s">
        <v>2205</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2206</v>
      </c>
      <c r="Q721" s="290" t="s">
        <v>310</v>
      </c>
      <c r="R721" s="290" t="str">
        <f t="shared" si="56"/>
        <v>Food Beverage and Tobacco Shift to Biomass</v>
      </c>
      <c r="S721" s="290" t="str">
        <f t="shared" si="57"/>
        <v>//**Food Beverage and Tobacco Shift to Biomass: **</v>
      </c>
      <c r="T721" s="277" t="str">
        <f t="shared" si="58"/>
        <v/>
      </c>
    </row>
    <row r="722" spans="1:20" x14ac:dyDescent="0.25">
      <c r="A722" s="277" t="s">
        <v>2207</v>
      </c>
      <c r="C722" s="191" t="s">
        <v>753</v>
      </c>
      <c r="D722" s="191" t="s">
        <v>830</v>
      </c>
      <c r="E722" s="191" t="s">
        <v>831</v>
      </c>
      <c r="F722" s="193" t="s">
        <v>2112</v>
      </c>
      <c r="G722" s="186" t="s">
        <v>812</v>
      </c>
      <c r="H722" s="183" t="s">
        <v>2150</v>
      </c>
      <c r="I722" s="186" t="s">
        <v>2129</v>
      </c>
      <c r="J722" s="43">
        <v>1252</v>
      </c>
      <c r="K722" s="186" t="s">
        <v>332</v>
      </c>
      <c r="L722" s="186"/>
      <c r="N722" s="211" t="s">
        <v>2205</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2206</v>
      </c>
      <c r="Q722" s="290" t="s">
        <v>310</v>
      </c>
      <c r="R722" s="290" t="str">
        <f t="shared" si="56"/>
        <v>Food Beverage and Tobacco Shift to Petroleum</v>
      </c>
      <c r="S722" s="290" t="str">
        <f t="shared" si="57"/>
        <v>//**Food Beverage and Tobacco Shift to Petroleum: **</v>
      </c>
      <c r="T722" s="277" t="str">
        <f t="shared" si="58"/>
        <v/>
      </c>
    </row>
    <row r="723" spans="1:20" x14ac:dyDescent="0.25">
      <c r="A723" s="277" t="s">
        <v>2207</v>
      </c>
      <c r="C723" s="191" t="s">
        <v>753</v>
      </c>
      <c r="D723" s="191" t="s">
        <v>830</v>
      </c>
      <c r="E723" s="191" t="s">
        <v>831</v>
      </c>
      <c r="F723" s="193" t="s">
        <v>2112</v>
      </c>
      <c r="G723" s="186" t="s">
        <v>814</v>
      </c>
      <c r="H723" s="183" t="s">
        <v>2150</v>
      </c>
      <c r="I723" s="186" t="s">
        <v>2128</v>
      </c>
      <c r="J723" s="43">
        <v>1253</v>
      </c>
      <c r="K723" s="186" t="s">
        <v>332</v>
      </c>
      <c r="L723" s="186"/>
      <c r="N723" s="211" t="s">
        <v>2205</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2206</v>
      </c>
      <c r="Q723" s="290" t="s">
        <v>310</v>
      </c>
      <c r="R723" s="290" t="str">
        <f t="shared" si="56"/>
        <v>Food Beverage and Tobacco Shift to Purchased Heat</v>
      </c>
      <c r="S723" s="290" t="str">
        <f t="shared" si="57"/>
        <v>//**Food Beverage and Tobacco Shift to Purchased Heat: **</v>
      </c>
      <c r="T723" s="277" t="str">
        <f t="shared" si="58"/>
        <v/>
      </c>
    </row>
    <row r="724" spans="1:20" x14ac:dyDescent="0.25">
      <c r="A724" s="277" t="s">
        <v>2207</v>
      </c>
      <c r="C724" s="191" t="s">
        <v>753</v>
      </c>
      <c r="D724" s="191" t="s">
        <v>830</v>
      </c>
      <c r="E724" s="191" t="s">
        <v>831</v>
      </c>
      <c r="F724" s="193" t="s">
        <v>2112</v>
      </c>
      <c r="G724" s="186" t="s">
        <v>816</v>
      </c>
      <c r="H724" s="183" t="s">
        <v>2150</v>
      </c>
      <c r="I724" s="186" t="s">
        <v>2127</v>
      </c>
      <c r="J724" s="43">
        <v>1254</v>
      </c>
      <c r="K724" s="186" t="s">
        <v>332</v>
      </c>
      <c r="L724" s="186"/>
      <c r="N724" s="211" t="s">
        <v>2205</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2206</v>
      </c>
      <c r="Q724" s="290" t="s">
        <v>310</v>
      </c>
      <c r="R724" s="290" t="str">
        <f t="shared" si="56"/>
        <v>Food Beverage and Tobacco Shift to Crude Oil</v>
      </c>
      <c r="S724" s="290" t="str">
        <f t="shared" si="57"/>
        <v>//**Food Beverage and Tobacco Shift to Crude Oil: **</v>
      </c>
      <c r="T724" s="277" t="str">
        <f t="shared" si="58"/>
        <v/>
      </c>
    </row>
    <row r="725" spans="1:20" x14ac:dyDescent="0.25">
      <c r="A725" s="277" t="s">
        <v>2207</v>
      </c>
      <c r="C725" s="191" t="s">
        <v>753</v>
      </c>
      <c r="D725" s="191" t="s">
        <v>830</v>
      </c>
      <c r="E725" s="191" t="s">
        <v>831</v>
      </c>
      <c r="F725" s="193" t="s">
        <v>2112</v>
      </c>
      <c r="G725" s="186" t="s">
        <v>818</v>
      </c>
      <c r="H725" s="183" t="s">
        <v>2150</v>
      </c>
      <c r="I725" s="186" t="s">
        <v>2126</v>
      </c>
      <c r="J725" s="43">
        <v>1255</v>
      </c>
      <c r="K725" s="186" t="s">
        <v>332</v>
      </c>
      <c r="L725" s="186"/>
      <c r="N725" s="211" t="s">
        <v>2205</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2206</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25">
      <c r="A726" s="277" t="s">
        <v>2207</v>
      </c>
      <c r="C726" s="191" t="s">
        <v>753</v>
      </c>
      <c r="D726" s="191" t="s">
        <v>830</v>
      </c>
      <c r="E726" s="191" t="s">
        <v>831</v>
      </c>
      <c r="F726" s="193" t="s">
        <v>2112</v>
      </c>
      <c r="G726" s="186" t="s">
        <v>820</v>
      </c>
      <c r="H726" s="183" t="s">
        <v>2150</v>
      </c>
      <c r="I726" s="186" t="s">
        <v>2125</v>
      </c>
      <c r="J726" s="43">
        <v>1256</v>
      </c>
      <c r="K726" s="186" t="s">
        <v>332</v>
      </c>
      <c r="L726" s="186"/>
      <c r="N726" s="211" t="s">
        <v>2205</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2206</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25">
      <c r="A727" s="277" t="s">
        <v>2207</v>
      </c>
      <c r="C727" s="191" t="s">
        <v>753</v>
      </c>
      <c r="D727" s="191" t="s">
        <v>830</v>
      </c>
      <c r="E727" s="191" t="s">
        <v>831</v>
      </c>
      <c r="F727" s="193" t="s">
        <v>2112</v>
      </c>
      <c r="G727" s="186" t="s">
        <v>822</v>
      </c>
      <c r="H727" s="183" t="s">
        <v>2150</v>
      </c>
      <c r="I727" s="186" t="s">
        <v>2123</v>
      </c>
      <c r="J727" s="43">
        <v>1257</v>
      </c>
      <c r="K727" s="186" t="s">
        <v>310</v>
      </c>
      <c r="L727" s="191" t="s">
        <v>2337</v>
      </c>
      <c r="N727" s="211" t="s">
        <v>2205</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2206</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7" t="s">
        <v>2207</v>
      </c>
      <c r="C728" s="191" t="s">
        <v>753</v>
      </c>
      <c r="D728" s="191" t="s">
        <v>830</v>
      </c>
      <c r="E728" s="191" t="s">
        <v>831</v>
      </c>
      <c r="F728" s="193" t="s">
        <v>2110</v>
      </c>
      <c r="G728" s="186" t="s">
        <v>799</v>
      </c>
      <c r="H728" s="183" t="s">
        <v>2149</v>
      </c>
      <c r="I728" s="186" t="s">
        <v>2133</v>
      </c>
      <c r="J728" s="43">
        <v>1258</v>
      </c>
      <c r="K728" s="186" t="s">
        <v>310</v>
      </c>
      <c r="L728" s="191" t="s">
        <v>2337</v>
      </c>
      <c r="N728" s="211" t="s">
        <v>2205</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2206</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7" t="s">
        <v>2207</v>
      </c>
      <c r="C729" s="191" t="s">
        <v>753</v>
      </c>
      <c r="D729" s="191" t="s">
        <v>830</v>
      </c>
      <c r="E729" s="191" t="s">
        <v>831</v>
      </c>
      <c r="F729" s="193" t="s">
        <v>2110</v>
      </c>
      <c r="G729" s="186" t="s">
        <v>806</v>
      </c>
      <c r="H729" s="183" t="s">
        <v>2149</v>
      </c>
      <c r="I729" s="186" t="s">
        <v>2132</v>
      </c>
      <c r="J729" s="43">
        <v>1259</v>
      </c>
      <c r="K729" s="186" t="s">
        <v>332</v>
      </c>
      <c r="L729" s="186"/>
      <c r="N729" s="211" t="s">
        <v>2205</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2206</v>
      </c>
      <c r="Q729" s="290" t="s">
        <v>310</v>
      </c>
      <c r="R729" s="290" t="str">
        <f t="shared" si="56"/>
        <v>Textiles Apparel and Leather Shift to Coal</v>
      </c>
      <c r="S729" s="290" t="str">
        <f t="shared" si="57"/>
        <v>//**Textiles Apparel and Leather Shift to Coal: **</v>
      </c>
      <c r="T729" s="277" t="str">
        <f t="shared" si="58"/>
        <v/>
      </c>
    </row>
    <row r="730" spans="1:20" x14ac:dyDescent="0.25">
      <c r="A730" s="277" t="s">
        <v>2207</v>
      </c>
      <c r="C730" s="191" t="s">
        <v>753</v>
      </c>
      <c r="D730" s="191" t="s">
        <v>830</v>
      </c>
      <c r="E730" s="191" t="s">
        <v>831</v>
      </c>
      <c r="F730" s="193" t="s">
        <v>2110</v>
      </c>
      <c r="G730" s="186" t="s">
        <v>808</v>
      </c>
      <c r="H730" s="183" t="s">
        <v>2149</v>
      </c>
      <c r="I730" s="186" t="s">
        <v>2131</v>
      </c>
      <c r="J730" s="43">
        <v>1260</v>
      </c>
      <c r="K730" s="186" t="s">
        <v>332</v>
      </c>
      <c r="L730" s="186"/>
      <c r="N730" s="211" t="s">
        <v>2205</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2206</v>
      </c>
      <c r="Q730" s="290" t="s">
        <v>310</v>
      </c>
      <c r="R730" s="290" t="str">
        <f t="shared" si="56"/>
        <v>Textiles Apparel and Leather Shift to Natural Gas</v>
      </c>
      <c r="S730" s="290" t="str">
        <f t="shared" si="57"/>
        <v>//**Textiles Apparel and Leather Shift to Natural Gas: **</v>
      </c>
      <c r="T730" s="277" t="str">
        <f t="shared" si="58"/>
        <v/>
      </c>
    </row>
    <row r="731" spans="1:20" x14ac:dyDescent="0.25">
      <c r="A731" s="277" t="s">
        <v>2207</v>
      </c>
      <c r="C731" s="191" t="s">
        <v>753</v>
      </c>
      <c r="D731" s="191" t="s">
        <v>830</v>
      </c>
      <c r="E731" s="191" t="s">
        <v>831</v>
      </c>
      <c r="F731" s="193" t="s">
        <v>2110</v>
      </c>
      <c r="G731" s="186" t="s">
        <v>810</v>
      </c>
      <c r="H731" s="183" t="s">
        <v>2149</v>
      </c>
      <c r="I731" s="186" t="s">
        <v>2130</v>
      </c>
      <c r="J731" s="43">
        <v>1261</v>
      </c>
      <c r="K731" s="186" t="s">
        <v>332</v>
      </c>
      <c r="L731" s="186"/>
      <c r="N731" s="211" t="s">
        <v>2205</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2206</v>
      </c>
      <c r="Q731" s="290" t="s">
        <v>310</v>
      </c>
      <c r="R731" s="290" t="str">
        <f t="shared" si="56"/>
        <v>Textiles Apparel and Leather Shift to Biomass</v>
      </c>
      <c r="S731" s="290" t="str">
        <f t="shared" si="57"/>
        <v>//**Textiles Apparel and Leather Shift to Biomass: **</v>
      </c>
      <c r="T731" s="277" t="str">
        <f t="shared" si="58"/>
        <v/>
      </c>
    </row>
    <row r="732" spans="1:20" x14ac:dyDescent="0.25">
      <c r="A732" s="277" t="s">
        <v>2207</v>
      </c>
      <c r="C732" s="191" t="s">
        <v>753</v>
      </c>
      <c r="D732" s="191" t="s">
        <v>830</v>
      </c>
      <c r="E732" s="191" t="s">
        <v>831</v>
      </c>
      <c r="F732" s="193" t="s">
        <v>2110</v>
      </c>
      <c r="G732" s="186" t="s">
        <v>812</v>
      </c>
      <c r="H732" s="183" t="s">
        <v>2149</v>
      </c>
      <c r="I732" s="186" t="s">
        <v>2129</v>
      </c>
      <c r="J732" s="43">
        <v>1262</v>
      </c>
      <c r="K732" s="186" t="s">
        <v>332</v>
      </c>
      <c r="L732" s="186"/>
      <c r="N732" s="211" t="s">
        <v>2205</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2206</v>
      </c>
      <c r="Q732" s="290" t="s">
        <v>310</v>
      </c>
      <c r="R732" s="290" t="str">
        <f t="shared" si="56"/>
        <v>Textiles Apparel and Leather Shift to Petroleum</v>
      </c>
      <c r="S732" s="290" t="str">
        <f t="shared" si="57"/>
        <v>//**Textiles Apparel and Leather Shift to Petroleum: **</v>
      </c>
      <c r="T732" s="277" t="str">
        <f t="shared" si="58"/>
        <v/>
      </c>
    </row>
    <row r="733" spans="1:20" x14ac:dyDescent="0.25">
      <c r="A733" s="277" t="s">
        <v>2207</v>
      </c>
      <c r="C733" s="191" t="s">
        <v>753</v>
      </c>
      <c r="D733" s="191" t="s">
        <v>830</v>
      </c>
      <c r="E733" s="191" t="s">
        <v>831</v>
      </c>
      <c r="F733" s="193" t="s">
        <v>2110</v>
      </c>
      <c r="G733" s="186" t="s">
        <v>814</v>
      </c>
      <c r="H733" s="183" t="s">
        <v>2149</v>
      </c>
      <c r="I733" s="186" t="s">
        <v>2128</v>
      </c>
      <c r="J733" s="43">
        <v>1263</v>
      </c>
      <c r="K733" s="186" t="s">
        <v>332</v>
      </c>
      <c r="L733" s="186"/>
      <c r="N733" s="211" t="s">
        <v>2205</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2206</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25">
      <c r="A734" s="277" t="s">
        <v>2207</v>
      </c>
      <c r="C734" s="191" t="s">
        <v>753</v>
      </c>
      <c r="D734" s="191" t="s">
        <v>830</v>
      </c>
      <c r="E734" s="191" t="s">
        <v>831</v>
      </c>
      <c r="F734" s="193" t="s">
        <v>2110</v>
      </c>
      <c r="G734" s="186" t="s">
        <v>816</v>
      </c>
      <c r="H734" s="183" t="s">
        <v>2149</v>
      </c>
      <c r="I734" s="186" t="s">
        <v>2127</v>
      </c>
      <c r="J734" s="43">
        <v>1264</v>
      </c>
      <c r="K734" s="186" t="s">
        <v>332</v>
      </c>
      <c r="L734" s="186"/>
      <c r="N734" s="211" t="s">
        <v>2205</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2206</v>
      </c>
      <c r="Q734" s="290" t="s">
        <v>310</v>
      </c>
      <c r="R734" s="290" t="str">
        <f t="shared" si="56"/>
        <v>Textiles Apparel and Leather Shift to Crude Oil</v>
      </c>
      <c r="S734" s="290" t="str">
        <f t="shared" si="57"/>
        <v>//**Textiles Apparel and Leather Shift to Crude Oil: **</v>
      </c>
      <c r="T734" s="277" t="str">
        <f t="shared" si="58"/>
        <v/>
      </c>
    </row>
    <row r="735" spans="1:20" x14ac:dyDescent="0.25">
      <c r="A735" s="277" t="s">
        <v>2207</v>
      </c>
      <c r="C735" s="191" t="s">
        <v>753</v>
      </c>
      <c r="D735" s="191" t="s">
        <v>830</v>
      </c>
      <c r="E735" s="191" t="s">
        <v>831</v>
      </c>
      <c r="F735" s="193" t="s">
        <v>2110</v>
      </c>
      <c r="G735" s="186" t="s">
        <v>818</v>
      </c>
      <c r="H735" s="183" t="s">
        <v>2149</v>
      </c>
      <c r="I735" s="186" t="s">
        <v>2126</v>
      </c>
      <c r="J735" s="43">
        <v>1265</v>
      </c>
      <c r="K735" s="186" t="s">
        <v>332</v>
      </c>
      <c r="L735" s="186"/>
      <c r="N735" s="211" t="s">
        <v>2205</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2206</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25">
      <c r="A736" s="277" t="s">
        <v>2207</v>
      </c>
      <c r="C736" s="191" t="s">
        <v>753</v>
      </c>
      <c r="D736" s="191" t="s">
        <v>830</v>
      </c>
      <c r="E736" s="191" t="s">
        <v>831</v>
      </c>
      <c r="F736" s="193" t="s">
        <v>2110</v>
      </c>
      <c r="G736" s="186" t="s">
        <v>820</v>
      </c>
      <c r="H736" s="183" t="s">
        <v>2149</v>
      </c>
      <c r="I736" s="186" t="s">
        <v>2125</v>
      </c>
      <c r="J736" s="43">
        <v>1266</v>
      </c>
      <c r="K736" s="186" t="s">
        <v>332</v>
      </c>
      <c r="L736" s="186"/>
      <c r="N736" s="211" t="s">
        <v>2205</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2206</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25">
      <c r="A737" s="277" t="s">
        <v>2207</v>
      </c>
      <c r="C737" s="191" t="s">
        <v>753</v>
      </c>
      <c r="D737" s="191" t="s">
        <v>830</v>
      </c>
      <c r="E737" s="191" t="s">
        <v>831</v>
      </c>
      <c r="F737" s="193" t="s">
        <v>2110</v>
      </c>
      <c r="G737" s="186" t="s">
        <v>822</v>
      </c>
      <c r="H737" s="183" t="s">
        <v>2149</v>
      </c>
      <c r="I737" s="186" t="s">
        <v>2123</v>
      </c>
      <c r="J737" s="43">
        <v>1267</v>
      </c>
      <c r="K737" s="186" t="s">
        <v>310</v>
      </c>
      <c r="L737" s="191" t="s">
        <v>2337</v>
      </c>
      <c r="N737" s="211" t="s">
        <v>2205</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2206</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7" t="s">
        <v>2207</v>
      </c>
      <c r="C738" s="191" t="s">
        <v>753</v>
      </c>
      <c r="D738" s="191" t="s">
        <v>830</v>
      </c>
      <c r="E738" s="191" t="s">
        <v>831</v>
      </c>
      <c r="F738" s="193" t="s">
        <v>2108</v>
      </c>
      <c r="G738" s="186" t="s">
        <v>799</v>
      </c>
      <c r="H738" s="183" t="s">
        <v>2148</v>
      </c>
      <c r="I738" s="186" t="s">
        <v>2133</v>
      </c>
      <c r="J738" s="43">
        <v>1268</v>
      </c>
      <c r="K738" s="186" t="s">
        <v>310</v>
      </c>
      <c r="L738" s="191" t="s">
        <v>2337</v>
      </c>
      <c r="N738" s="211" t="s">
        <v>2205</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2206</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7" t="s">
        <v>2207</v>
      </c>
      <c r="C739" s="191" t="s">
        <v>753</v>
      </c>
      <c r="D739" s="191" t="s">
        <v>830</v>
      </c>
      <c r="E739" s="191" t="s">
        <v>831</v>
      </c>
      <c r="F739" s="193" t="s">
        <v>2108</v>
      </c>
      <c r="G739" s="186" t="s">
        <v>806</v>
      </c>
      <c r="H739" s="183" t="s">
        <v>2148</v>
      </c>
      <c r="I739" s="186" t="s">
        <v>2132</v>
      </c>
      <c r="J739" s="43">
        <v>1269</v>
      </c>
      <c r="K739" s="186" t="s">
        <v>332</v>
      </c>
      <c r="L739" s="186"/>
      <c r="N739" s="211" t="s">
        <v>2205</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2206</v>
      </c>
      <c r="Q739" s="290" t="s">
        <v>310</v>
      </c>
      <c r="R739" s="290" t="str">
        <f t="shared" si="56"/>
        <v>Wood Products Shift to Coal</v>
      </c>
      <c r="S739" s="290" t="str">
        <f t="shared" si="57"/>
        <v>//**Wood Products Shift to Coal: **</v>
      </c>
      <c r="T739" s="277" t="str">
        <f t="shared" si="58"/>
        <v/>
      </c>
    </row>
    <row r="740" spans="1:20" x14ac:dyDescent="0.25">
      <c r="A740" s="277" t="s">
        <v>2207</v>
      </c>
      <c r="C740" s="191" t="s">
        <v>753</v>
      </c>
      <c r="D740" s="191" t="s">
        <v>830</v>
      </c>
      <c r="E740" s="191" t="s">
        <v>831</v>
      </c>
      <c r="F740" s="193" t="s">
        <v>2108</v>
      </c>
      <c r="G740" s="186" t="s">
        <v>808</v>
      </c>
      <c r="H740" s="183" t="s">
        <v>2148</v>
      </c>
      <c r="I740" s="186" t="s">
        <v>2131</v>
      </c>
      <c r="J740" s="43">
        <v>1270</v>
      </c>
      <c r="K740" s="186" t="s">
        <v>332</v>
      </c>
      <c r="L740" s="186"/>
      <c r="N740" s="211" t="s">
        <v>2205</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2206</v>
      </c>
      <c r="Q740" s="290" t="s">
        <v>310</v>
      </c>
      <c r="R740" s="290" t="str">
        <f t="shared" si="56"/>
        <v>Wood Products Shift to Natural Gas</v>
      </c>
      <c r="S740" s="290" t="str">
        <f t="shared" si="57"/>
        <v>//**Wood Products Shift to Natural Gas: **</v>
      </c>
      <c r="T740" s="277" t="str">
        <f t="shared" si="58"/>
        <v/>
      </c>
    </row>
    <row r="741" spans="1:20" x14ac:dyDescent="0.25">
      <c r="A741" s="277" t="s">
        <v>2207</v>
      </c>
      <c r="C741" s="191" t="s">
        <v>753</v>
      </c>
      <c r="D741" s="191" t="s">
        <v>830</v>
      </c>
      <c r="E741" s="191" t="s">
        <v>831</v>
      </c>
      <c r="F741" s="193" t="s">
        <v>2108</v>
      </c>
      <c r="G741" s="186" t="s">
        <v>810</v>
      </c>
      <c r="H741" s="183" t="s">
        <v>2148</v>
      </c>
      <c r="I741" s="186" t="s">
        <v>2130</v>
      </c>
      <c r="J741" s="43">
        <v>1271</v>
      </c>
      <c r="K741" s="186" t="s">
        <v>332</v>
      </c>
      <c r="L741" s="186"/>
      <c r="N741" s="211" t="s">
        <v>2205</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2206</v>
      </c>
      <c r="Q741" s="290" t="s">
        <v>310</v>
      </c>
      <c r="R741" s="290" t="str">
        <f t="shared" si="56"/>
        <v>Wood Products Shift to Biomass</v>
      </c>
      <c r="S741" s="290" t="str">
        <f t="shared" si="57"/>
        <v>//**Wood Products Shift to Biomass: **</v>
      </c>
      <c r="T741" s="277" t="str">
        <f t="shared" si="58"/>
        <v/>
      </c>
    </row>
    <row r="742" spans="1:20" x14ac:dyDescent="0.25">
      <c r="A742" s="277" t="s">
        <v>2207</v>
      </c>
      <c r="C742" s="191" t="s">
        <v>753</v>
      </c>
      <c r="D742" s="191" t="s">
        <v>830</v>
      </c>
      <c r="E742" s="191" t="s">
        <v>831</v>
      </c>
      <c r="F742" s="193" t="s">
        <v>2108</v>
      </c>
      <c r="G742" s="186" t="s">
        <v>812</v>
      </c>
      <c r="H742" s="183" t="s">
        <v>2148</v>
      </c>
      <c r="I742" s="186" t="s">
        <v>2129</v>
      </c>
      <c r="J742" s="43">
        <v>1272</v>
      </c>
      <c r="K742" s="186" t="s">
        <v>332</v>
      </c>
      <c r="L742" s="186"/>
      <c r="N742" s="211" t="s">
        <v>2205</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2206</v>
      </c>
      <c r="Q742" s="290" t="s">
        <v>310</v>
      </c>
      <c r="R742" s="290" t="str">
        <f t="shared" si="56"/>
        <v>Wood Products Shift to Petroleum</v>
      </c>
      <c r="S742" s="290" t="str">
        <f t="shared" si="57"/>
        <v>//**Wood Products Shift to Petroleum: **</v>
      </c>
      <c r="T742" s="277" t="str">
        <f t="shared" si="58"/>
        <v/>
      </c>
    </row>
    <row r="743" spans="1:20" x14ac:dyDescent="0.25">
      <c r="A743" s="277" t="s">
        <v>2207</v>
      </c>
      <c r="C743" s="191" t="s">
        <v>753</v>
      </c>
      <c r="D743" s="191" t="s">
        <v>830</v>
      </c>
      <c r="E743" s="191" t="s">
        <v>831</v>
      </c>
      <c r="F743" s="193" t="s">
        <v>2108</v>
      </c>
      <c r="G743" s="186" t="s">
        <v>814</v>
      </c>
      <c r="H743" s="183" t="s">
        <v>2148</v>
      </c>
      <c r="I743" s="186" t="s">
        <v>2128</v>
      </c>
      <c r="J743" s="43">
        <v>1273</v>
      </c>
      <c r="K743" s="186" t="s">
        <v>332</v>
      </c>
      <c r="L743" s="186"/>
      <c r="N743" s="211" t="s">
        <v>2205</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2206</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25">
      <c r="A744" s="277" t="s">
        <v>2207</v>
      </c>
      <c r="C744" s="191" t="s">
        <v>753</v>
      </c>
      <c r="D744" s="191" t="s">
        <v>830</v>
      </c>
      <c r="E744" s="191" t="s">
        <v>831</v>
      </c>
      <c r="F744" s="193" t="s">
        <v>2108</v>
      </c>
      <c r="G744" s="186" t="s">
        <v>816</v>
      </c>
      <c r="H744" s="183" t="s">
        <v>2148</v>
      </c>
      <c r="I744" s="186" t="s">
        <v>2127</v>
      </c>
      <c r="J744" s="43">
        <v>1274</v>
      </c>
      <c r="K744" s="186" t="s">
        <v>332</v>
      </c>
      <c r="L744" s="186"/>
      <c r="N744" s="211" t="s">
        <v>2205</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2206</v>
      </c>
      <c r="Q744" s="290" t="s">
        <v>310</v>
      </c>
      <c r="R744" s="290" t="str">
        <f t="shared" si="59"/>
        <v>Wood Products Shift to Crude Oil</v>
      </c>
      <c r="S744" s="290" t="str">
        <f t="shared" si="60"/>
        <v>//**Wood Products Shift to Crude Oil: **</v>
      </c>
      <c r="T744" s="277" t="str">
        <f t="shared" si="61"/>
        <v/>
      </c>
    </row>
    <row r="745" spans="1:20" x14ac:dyDescent="0.25">
      <c r="A745" s="277" t="s">
        <v>2207</v>
      </c>
      <c r="C745" s="191" t="s">
        <v>753</v>
      </c>
      <c r="D745" s="191" t="s">
        <v>830</v>
      </c>
      <c r="E745" s="191" t="s">
        <v>831</v>
      </c>
      <c r="F745" s="193" t="s">
        <v>2108</v>
      </c>
      <c r="G745" s="186" t="s">
        <v>818</v>
      </c>
      <c r="H745" s="183" t="s">
        <v>2148</v>
      </c>
      <c r="I745" s="186" t="s">
        <v>2126</v>
      </c>
      <c r="J745" s="43">
        <v>1275</v>
      </c>
      <c r="K745" s="186" t="s">
        <v>332</v>
      </c>
      <c r="L745" s="186"/>
      <c r="N745" s="211" t="s">
        <v>2205</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2206</v>
      </c>
      <c r="Q745" s="290" t="s">
        <v>310</v>
      </c>
      <c r="R745" s="290" t="str">
        <f t="shared" si="59"/>
        <v>Wood Products Shift to Heavy or Residual Oil</v>
      </c>
      <c r="S745" s="290" t="str">
        <f t="shared" si="60"/>
        <v>//**Wood Products Shift to Heavy or Residual Oil: **</v>
      </c>
      <c r="T745" s="277" t="str">
        <f t="shared" si="61"/>
        <v/>
      </c>
    </row>
    <row r="746" spans="1:20" x14ac:dyDescent="0.25">
      <c r="A746" s="277" t="s">
        <v>2207</v>
      </c>
      <c r="C746" s="191" t="s">
        <v>753</v>
      </c>
      <c r="D746" s="191" t="s">
        <v>830</v>
      </c>
      <c r="E746" s="191" t="s">
        <v>831</v>
      </c>
      <c r="F746" s="193" t="s">
        <v>2108</v>
      </c>
      <c r="G746" s="186" t="s">
        <v>820</v>
      </c>
      <c r="H746" s="183" t="s">
        <v>2148</v>
      </c>
      <c r="I746" s="186" t="s">
        <v>2125</v>
      </c>
      <c r="J746" s="43">
        <v>1276</v>
      </c>
      <c r="K746" s="186" t="s">
        <v>332</v>
      </c>
      <c r="L746" s="186"/>
      <c r="N746" s="211" t="s">
        <v>2205</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2206</v>
      </c>
      <c r="Q746" s="290" t="s">
        <v>310</v>
      </c>
      <c r="R746" s="290" t="str">
        <f t="shared" si="59"/>
        <v>Wood Products Shift to LPG Propane or Butane</v>
      </c>
      <c r="S746" s="290" t="str">
        <f t="shared" si="60"/>
        <v>//**Wood Products Shift to LPG Propane or Butane: **</v>
      </c>
      <c r="T746" s="277" t="str">
        <f t="shared" si="61"/>
        <v/>
      </c>
    </row>
    <row r="747" spans="1:20" x14ac:dyDescent="0.25">
      <c r="A747" s="277" t="s">
        <v>2207</v>
      </c>
      <c r="C747" s="191" t="s">
        <v>753</v>
      </c>
      <c r="D747" s="191" t="s">
        <v>830</v>
      </c>
      <c r="E747" s="191" t="s">
        <v>831</v>
      </c>
      <c r="F747" s="193" t="s">
        <v>2108</v>
      </c>
      <c r="G747" s="186" t="s">
        <v>822</v>
      </c>
      <c r="H747" s="183" t="s">
        <v>2148</v>
      </c>
      <c r="I747" s="186" t="s">
        <v>2123</v>
      </c>
      <c r="J747" s="43">
        <v>1277</v>
      </c>
      <c r="K747" s="186" t="s">
        <v>310</v>
      </c>
      <c r="L747" s="191" t="s">
        <v>2337</v>
      </c>
      <c r="N747" s="211" t="s">
        <v>2205</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2206</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7" t="s">
        <v>2207</v>
      </c>
      <c r="C748" s="191" t="s">
        <v>753</v>
      </c>
      <c r="D748" s="191" t="s">
        <v>830</v>
      </c>
      <c r="E748" s="191" t="s">
        <v>831</v>
      </c>
      <c r="F748" s="193" t="s">
        <v>2106</v>
      </c>
      <c r="G748" s="186" t="s">
        <v>799</v>
      </c>
      <c r="H748" s="183" t="s">
        <v>2147</v>
      </c>
      <c r="I748" s="186" t="s">
        <v>2133</v>
      </c>
      <c r="J748" s="43">
        <v>1278</v>
      </c>
      <c r="K748" s="186" t="s">
        <v>310</v>
      </c>
      <c r="L748" s="191" t="s">
        <v>2337</v>
      </c>
      <c r="N748" s="211" t="s">
        <v>2205</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2206</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7" t="s">
        <v>2207</v>
      </c>
      <c r="C749" s="191" t="s">
        <v>753</v>
      </c>
      <c r="D749" s="191" t="s">
        <v>830</v>
      </c>
      <c r="E749" s="191" t="s">
        <v>831</v>
      </c>
      <c r="F749" s="193" t="s">
        <v>2106</v>
      </c>
      <c r="G749" s="186" t="s">
        <v>806</v>
      </c>
      <c r="H749" s="183" t="s">
        <v>2147</v>
      </c>
      <c r="I749" s="186" t="s">
        <v>2132</v>
      </c>
      <c r="J749" s="43">
        <v>1279</v>
      </c>
      <c r="K749" s="186" t="s">
        <v>332</v>
      </c>
      <c r="L749" s="186"/>
      <c r="N749" s="211" t="s">
        <v>2205</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2206</v>
      </c>
      <c r="Q749" s="290" t="s">
        <v>310</v>
      </c>
      <c r="R749" s="290" t="str">
        <f t="shared" si="59"/>
        <v>Pulp Paper and Printing Shift to Coal</v>
      </c>
      <c r="S749" s="290" t="str">
        <f t="shared" si="60"/>
        <v>//**Pulp Paper and Printing Shift to Coal: **</v>
      </c>
      <c r="T749" s="277" t="str">
        <f t="shared" si="61"/>
        <v/>
      </c>
    </row>
    <row r="750" spans="1:20" x14ac:dyDescent="0.25">
      <c r="A750" s="277" t="s">
        <v>2207</v>
      </c>
      <c r="C750" s="191" t="s">
        <v>753</v>
      </c>
      <c r="D750" s="191" t="s">
        <v>830</v>
      </c>
      <c r="E750" s="191" t="s">
        <v>831</v>
      </c>
      <c r="F750" s="193" t="s">
        <v>2106</v>
      </c>
      <c r="G750" s="186" t="s">
        <v>808</v>
      </c>
      <c r="H750" s="183" t="s">
        <v>2147</v>
      </c>
      <c r="I750" s="186" t="s">
        <v>2131</v>
      </c>
      <c r="J750" s="43">
        <v>1280</v>
      </c>
      <c r="K750" s="186" t="s">
        <v>332</v>
      </c>
      <c r="L750" s="186"/>
      <c r="N750" s="211" t="s">
        <v>2205</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2206</v>
      </c>
      <c r="Q750" s="290" t="s">
        <v>310</v>
      </c>
      <c r="R750" s="290" t="str">
        <f t="shared" si="59"/>
        <v>Pulp Paper and Printing Shift to Natural Gas</v>
      </c>
      <c r="S750" s="290" t="str">
        <f t="shared" si="60"/>
        <v>//**Pulp Paper and Printing Shift to Natural Gas: **</v>
      </c>
      <c r="T750" s="277" t="str">
        <f t="shared" si="61"/>
        <v/>
      </c>
    </row>
    <row r="751" spans="1:20" x14ac:dyDescent="0.25">
      <c r="A751" s="277" t="s">
        <v>2207</v>
      </c>
      <c r="C751" s="191" t="s">
        <v>753</v>
      </c>
      <c r="D751" s="191" t="s">
        <v>830</v>
      </c>
      <c r="E751" s="191" t="s">
        <v>831</v>
      </c>
      <c r="F751" s="193" t="s">
        <v>2106</v>
      </c>
      <c r="G751" s="186" t="s">
        <v>810</v>
      </c>
      <c r="H751" s="183" t="s">
        <v>2147</v>
      </c>
      <c r="I751" s="186" t="s">
        <v>2130</v>
      </c>
      <c r="J751" s="43">
        <v>1281</v>
      </c>
      <c r="K751" s="186" t="s">
        <v>332</v>
      </c>
      <c r="L751" s="186"/>
      <c r="N751" s="211" t="s">
        <v>2205</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2206</v>
      </c>
      <c r="Q751" s="290" t="s">
        <v>310</v>
      </c>
      <c r="R751" s="290" t="str">
        <f t="shared" si="59"/>
        <v>Pulp Paper and Printing Shift to Biomass</v>
      </c>
      <c r="S751" s="290" t="str">
        <f t="shared" si="60"/>
        <v>//**Pulp Paper and Printing Shift to Biomass: **</v>
      </c>
      <c r="T751" s="277" t="str">
        <f t="shared" si="61"/>
        <v/>
      </c>
    </row>
    <row r="752" spans="1:20" x14ac:dyDescent="0.25">
      <c r="A752" s="277" t="s">
        <v>2207</v>
      </c>
      <c r="C752" s="191" t="s">
        <v>753</v>
      </c>
      <c r="D752" s="191" t="s">
        <v>830</v>
      </c>
      <c r="E752" s="191" t="s">
        <v>831</v>
      </c>
      <c r="F752" s="193" t="s">
        <v>2106</v>
      </c>
      <c r="G752" s="186" t="s">
        <v>812</v>
      </c>
      <c r="H752" s="183" t="s">
        <v>2147</v>
      </c>
      <c r="I752" s="186" t="s">
        <v>2129</v>
      </c>
      <c r="J752" s="43">
        <v>1282</v>
      </c>
      <c r="K752" s="186" t="s">
        <v>332</v>
      </c>
      <c r="L752" s="186"/>
      <c r="N752" s="211" t="s">
        <v>2205</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2206</v>
      </c>
      <c r="Q752" s="290" t="s">
        <v>310</v>
      </c>
      <c r="R752" s="290" t="str">
        <f t="shared" si="59"/>
        <v>Pulp Paper and Printing Shift to Petroleum</v>
      </c>
      <c r="S752" s="290" t="str">
        <f t="shared" si="60"/>
        <v>//**Pulp Paper and Printing Shift to Petroleum: **</v>
      </c>
      <c r="T752" s="277" t="str">
        <f t="shared" si="61"/>
        <v/>
      </c>
    </row>
    <row r="753" spans="1:20" x14ac:dyDescent="0.25">
      <c r="A753" s="277" t="s">
        <v>2207</v>
      </c>
      <c r="C753" s="191" t="s">
        <v>753</v>
      </c>
      <c r="D753" s="191" t="s">
        <v>830</v>
      </c>
      <c r="E753" s="191" t="s">
        <v>831</v>
      </c>
      <c r="F753" s="193" t="s">
        <v>2106</v>
      </c>
      <c r="G753" s="186" t="s">
        <v>814</v>
      </c>
      <c r="H753" s="183" t="s">
        <v>2147</v>
      </c>
      <c r="I753" s="186" t="s">
        <v>2128</v>
      </c>
      <c r="J753" s="43">
        <v>1283</v>
      </c>
      <c r="K753" s="186" t="s">
        <v>332</v>
      </c>
      <c r="L753" s="186"/>
      <c r="N753" s="211" t="s">
        <v>2205</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2206</v>
      </c>
      <c r="Q753" s="290" t="s">
        <v>310</v>
      </c>
      <c r="R753" s="290" t="str">
        <f t="shared" si="59"/>
        <v>Pulp Paper and Printing Shift to Purchased Heat</v>
      </c>
      <c r="S753" s="290" t="str">
        <f t="shared" si="60"/>
        <v>//**Pulp Paper and Printing Shift to Purchased Heat: **</v>
      </c>
      <c r="T753" s="277" t="str">
        <f t="shared" si="61"/>
        <v/>
      </c>
    </row>
    <row r="754" spans="1:20" x14ac:dyDescent="0.25">
      <c r="A754" s="277" t="s">
        <v>2207</v>
      </c>
      <c r="C754" s="191" t="s">
        <v>753</v>
      </c>
      <c r="D754" s="191" t="s">
        <v>830</v>
      </c>
      <c r="E754" s="191" t="s">
        <v>831</v>
      </c>
      <c r="F754" s="193" t="s">
        <v>2106</v>
      </c>
      <c r="G754" s="186" t="s">
        <v>816</v>
      </c>
      <c r="H754" s="183" t="s">
        <v>2147</v>
      </c>
      <c r="I754" s="186" t="s">
        <v>2127</v>
      </c>
      <c r="J754" s="43">
        <v>1284</v>
      </c>
      <c r="K754" s="186" t="s">
        <v>332</v>
      </c>
      <c r="L754" s="186"/>
      <c r="N754" s="211" t="s">
        <v>2205</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2206</v>
      </c>
      <c r="Q754" s="290" t="s">
        <v>310</v>
      </c>
      <c r="R754" s="290" t="str">
        <f t="shared" si="59"/>
        <v>Pulp Paper and Printing Shift to Crude Oil</v>
      </c>
      <c r="S754" s="290" t="str">
        <f t="shared" si="60"/>
        <v>//**Pulp Paper and Printing Shift to Crude Oil: **</v>
      </c>
      <c r="T754" s="277" t="str">
        <f t="shared" si="61"/>
        <v/>
      </c>
    </row>
    <row r="755" spans="1:20" x14ac:dyDescent="0.25">
      <c r="A755" s="277" t="s">
        <v>2207</v>
      </c>
      <c r="C755" s="191" t="s">
        <v>753</v>
      </c>
      <c r="D755" s="191" t="s">
        <v>830</v>
      </c>
      <c r="E755" s="191" t="s">
        <v>831</v>
      </c>
      <c r="F755" s="193" t="s">
        <v>2106</v>
      </c>
      <c r="G755" s="186" t="s">
        <v>818</v>
      </c>
      <c r="H755" s="183" t="s">
        <v>2147</v>
      </c>
      <c r="I755" s="186" t="s">
        <v>2126</v>
      </c>
      <c r="J755" s="43">
        <v>1285</v>
      </c>
      <c r="K755" s="186" t="s">
        <v>332</v>
      </c>
      <c r="L755" s="186"/>
      <c r="N755" s="211" t="s">
        <v>2205</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2206</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25">
      <c r="A756" s="277" t="s">
        <v>2207</v>
      </c>
      <c r="C756" s="191" t="s">
        <v>753</v>
      </c>
      <c r="D756" s="191" t="s">
        <v>830</v>
      </c>
      <c r="E756" s="191" t="s">
        <v>831</v>
      </c>
      <c r="F756" s="193" t="s">
        <v>2106</v>
      </c>
      <c r="G756" s="186" t="s">
        <v>820</v>
      </c>
      <c r="H756" s="183" t="s">
        <v>2147</v>
      </c>
      <c r="I756" s="186" t="s">
        <v>2125</v>
      </c>
      <c r="J756" s="43">
        <v>1286</v>
      </c>
      <c r="K756" s="186" t="s">
        <v>332</v>
      </c>
      <c r="L756" s="186"/>
      <c r="N756" s="211" t="s">
        <v>2205</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2206</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25">
      <c r="A757" s="277" t="s">
        <v>2207</v>
      </c>
      <c r="C757" s="191" t="s">
        <v>753</v>
      </c>
      <c r="D757" s="191" t="s">
        <v>830</v>
      </c>
      <c r="E757" s="191" t="s">
        <v>831</v>
      </c>
      <c r="F757" s="193" t="s">
        <v>2106</v>
      </c>
      <c r="G757" s="186" t="s">
        <v>822</v>
      </c>
      <c r="H757" s="183" t="s">
        <v>2147</v>
      </c>
      <c r="I757" s="186" t="s">
        <v>2123</v>
      </c>
      <c r="J757" s="43">
        <v>1287</v>
      </c>
      <c r="K757" s="186" t="s">
        <v>310</v>
      </c>
      <c r="L757" s="191" t="s">
        <v>2337</v>
      </c>
      <c r="N757" s="211" t="s">
        <v>2205</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2206</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7" t="s">
        <v>2207</v>
      </c>
      <c r="C758" s="191" t="s">
        <v>753</v>
      </c>
      <c r="D758" s="191" t="s">
        <v>830</v>
      </c>
      <c r="E758" s="191" t="s">
        <v>831</v>
      </c>
      <c r="F758" s="193" t="s">
        <v>2104</v>
      </c>
      <c r="G758" s="186" t="s">
        <v>799</v>
      </c>
      <c r="H758" s="183" t="s">
        <v>2146</v>
      </c>
      <c r="I758" s="186" t="s">
        <v>2133</v>
      </c>
      <c r="J758" s="43">
        <v>1288</v>
      </c>
      <c r="K758" s="186" t="s">
        <v>310</v>
      </c>
      <c r="L758" s="191" t="s">
        <v>2337</v>
      </c>
      <c r="N758" s="211" t="s">
        <v>2205</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2206</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7" t="s">
        <v>2207</v>
      </c>
      <c r="C759" s="191" t="s">
        <v>753</v>
      </c>
      <c r="D759" s="191" t="s">
        <v>830</v>
      </c>
      <c r="E759" s="191" t="s">
        <v>831</v>
      </c>
      <c r="F759" s="193" t="s">
        <v>2104</v>
      </c>
      <c r="G759" s="186" t="s">
        <v>806</v>
      </c>
      <c r="H759" s="183" t="s">
        <v>2146</v>
      </c>
      <c r="I759" s="186" t="s">
        <v>2132</v>
      </c>
      <c r="J759" s="43">
        <v>1289</v>
      </c>
      <c r="K759" s="186" t="s">
        <v>332</v>
      </c>
      <c r="L759" s="186"/>
      <c r="N759" s="211" t="s">
        <v>2205</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2206</v>
      </c>
      <c r="Q759" s="290" t="s">
        <v>310</v>
      </c>
      <c r="R759" s="290" t="str">
        <f t="shared" si="59"/>
        <v>Refined Petroleum and Coke Shift to Coal</v>
      </c>
      <c r="S759" s="290" t="str">
        <f t="shared" si="60"/>
        <v>//**Refined Petroleum and Coke Shift to Coal: **</v>
      </c>
      <c r="T759" s="277" t="str">
        <f t="shared" si="61"/>
        <v/>
      </c>
    </row>
    <row r="760" spans="1:20" x14ac:dyDescent="0.25">
      <c r="A760" s="277" t="s">
        <v>2207</v>
      </c>
      <c r="C760" s="191" t="s">
        <v>753</v>
      </c>
      <c r="D760" s="191" t="s">
        <v>830</v>
      </c>
      <c r="E760" s="191" t="s">
        <v>831</v>
      </c>
      <c r="F760" s="193" t="s">
        <v>2104</v>
      </c>
      <c r="G760" s="186" t="s">
        <v>808</v>
      </c>
      <c r="H760" s="183" t="s">
        <v>2146</v>
      </c>
      <c r="I760" s="186" t="s">
        <v>2131</v>
      </c>
      <c r="J760" s="43">
        <v>1290</v>
      </c>
      <c r="K760" s="186" t="s">
        <v>332</v>
      </c>
      <c r="L760" s="186"/>
      <c r="N760" s="211" t="s">
        <v>2205</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2206</v>
      </c>
      <c r="Q760" s="290" t="s">
        <v>310</v>
      </c>
      <c r="R760" s="290" t="str">
        <f t="shared" si="59"/>
        <v>Refined Petroleum and Coke Shift to Natural Gas</v>
      </c>
      <c r="S760" s="290" t="str">
        <f t="shared" si="60"/>
        <v>//**Refined Petroleum and Coke Shift to Natural Gas: **</v>
      </c>
      <c r="T760" s="277" t="str">
        <f t="shared" si="61"/>
        <v/>
      </c>
    </row>
    <row r="761" spans="1:20" x14ac:dyDescent="0.25">
      <c r="A761" s="277" t="s">
        <v>2207</v>
      </c>
      <c r="C761" s="191" t="s">
        <v>753</v>
      </c>
      <c r="D761" s="191" t="s">
        <v>830</v>
      </c>
      <c r="E761" s="191" t="s">
        <v>831</v>
      </c>
      <c r="F761" s="193" t="s">
        <v>2104</v>
      </c>
      <c r="G761" s="186" t="s">
        <v>810</v>
      </c>
      <c r="H761" s="183" t="s">
        <v>2146</v>
      </c>
      <c r="I761" s="186" t="s">
        <v>2130</v>
      </c>
      <c r="J761" s="43">
        <v>1291</v>
      </c>
      <c r="K761" s="186" t="s">
        <v>332</v>
      </c>
      <c r="L761" s="186"/>
      <c r="N761" s="211" t="s">
        <v>2205</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2206</v>
      </c>
      <c r="Q761" s="290" t="s">
        <v>310</v>
      </c>
      <c r="R761" s="290" t="str">
        <f t="shared" si="59"/>
        <v>Refined Petroleum and Coke Shift to Biomass</v>
      </c>
      <c r="S761" s="290" t="str">
        <f t="shared" si="60"/>
        <v>//**Refined Petroleum and Coke Shift to Biomass: **</v>
      </c>
      <c r="T761" s="277" t="str">
        <f t="shared" si="61"/>
        <v/>
      </c>
    </row>
    <row r="762" spans="1:20" x14ac:dyDescent="0.25">
      <c r="A762" s="277" t="s">
        <v>2207</v>
      </c>
      <c r="C762" s="191" t="s">
        <v>753</v>
      </c>
      <c r="D762" s="191" t="s">
        <v>830</v>
      </c>
      <c r="E762" s="191" t="s">
        <v>831</v>
      </c>
      <c r="F762" s="193" t="s">
        <v>2104</v>
      </c>
      <c r="G762" s="186" t="s">
        <v>812</v>
      </c>
      <c r="H762" s="183" t="s">
        <v>2146</v>
      </c>
      <c r="I762" s="186" t="s">
        <v>2129</v>
      </c>
      <c r="J762" s="43">
        <v>1292</v>
      </c>
      <c r="K762" s="186" t="s">
        <v>332</v>
      </c>
      <c r="L762" s="186"/>
      <c r="N762" s="211" t="s">
        <v>2205</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2206</v>
      </c>
      <c r="Q762" s="290" t="s">
        <v>310</v>
      </c>
      <c r="R762" s="290" t="str">
        <f t="shared" si="59"/>
        <v>Refined Petroleum and Coke Shift to Petroleum</v>
      </c>
      <c r="S762" s="290" t="str">
        <f t="shared" si="60"/>
        <v>//**Refined Petroleum and Coke Shift to Petroleum: **</v>
      </c>
      <c r="T762" s="277" t="str">
        <f t="shared" si="61"/>
        <v/>
      </c>
    </row>
    <row r="763" spans="1:20" x14ac:dyDescent="0.25">
      <c r="A763" s="277" t="s">
        <v>2207</v>
      </c>
      <c r="C763" s="191" t="s">
        <v>753</v>
      </c>
      <c r="D763" s="191" t="s">
        <v>830</v>
      </c>
      <c r="E763" s="191" t="s">
        <v>831</v>
      </c>
      <c r="F763" s="193" t="s">
        <v>2104</v>
      </c>
      <c r="G763" s="186" t="s">
        <v>814</v>
      </c>
      <c r="H763" s="183" t="s">
        <v>2146</v>
      </c>
      <c r="I763" s="186" t="s">
        <v>2128</v>
      </c>
      <c r="J763" s="43">
        <v>1293</v>
      </c>
      <c r="K763" s="186" t="s">
        <v>332</v>
      </c>
      <c r="L763" s="186"/>
      <c r="N763" s="211" t="s">
        <v>2205</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2206</v>
      </c>
      <c r="Q763" s="290" t="s">
        <v>310</v>
      </c>
      <c r="R763" s="290" t="str">
        <f t="shared" si="59"/>
        <v>Refined Petroleum and Coke Shift to Purchased Heat</v>
      </c>
      <c r="S763" s="290" t="str">
        <f t="shared" si="60"/>
        <v>//**Refined Petroleum and Coke Shift to Purchased Heat: **</v>
      </c>
      <c r="T763" s="277" t="str">
        <f t="shared" si="61"/>
        <v/>
      </c>
    </row>
    <row r="764" spans="1:20" x14ac:dyDescent="0.25">
      <c r="A764" s="277" t="s">
        <v>2207</v>
      </c>
      <c r="C764" s="191" t="s">
        <v>753</v>
      </c>
      <c r="D764" s="191" t="s">
        <v>830</v>
      </c>
      <c r="E764" s="191" t="s">
        <v>831</v>
      </c>
      <c r="F764" s="193" t="s">
        <v>2104</v>
      </c>
      <c r="G764" s="186" t="s">
        <v>816</v>
      </c>
      <c r="H764" s="183" t="s">
        <v>2146</v>
      </c>
      <c r="I764" s="186" t="s">
        <v>2127</v>
      </c>
      <c r="J764" s="43">
        <v>1294</v>
      </c>
      <c r="K764" s="186" t="s">
        <v>332</v>
      </c>
      <c r="L764" s="186"/>
      <c r="N764" s="211" t="s">
        <v>2205</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2206</v>
      </c>
      <c r="Q764" s="290" t="s">
        <v>310</v>
      </c>
      <c r="R764" s="290" t="str">
        <f t="shared" si="59"/>
        <v>Refined Petroleum and Coke Shift to Crude Oil</v>
      </c>
      <c r="S764" s="290" t="str">
        <f t="shared" si="60"/>
        <v>//**Refined Petroleum and Coke Shift to Crude Oil: **</v>
      </c>
      <c r="T764" s="277" t="str">
        <f t="shared" si="61"/>
        <v/>
      </c>
    </row>
    <row r="765" spans="1:20" x14ac:dyDescent="0.25">
      <c r="A765" s="277" t="s">
        <v>2207</v>
      </c>
      <c r="C765" s="191" t="s">
        <v>753</v>
      </c>
      <c r="D765" s="191" t="s">
        <v>830</v>
      </c>
      <c r="E765" s="191" t="s">
        <v>831</v>
      </c>
      <c r="F765" s="193" t="s">
        <v>2104</v>
      </c>
      <c r="G765" s="186" t="s">
        <v>818</v>
      </c>
      <c r="H765" s="183" t="s">
        <v>2146</v>
      </c>
      <c r="I765" s="186" t="s">
        <v>2126</v>
      </c>
      <c r="J765" s="43">
        <v>1295</v>
      </c>
      <c r="K765" s="186" t="s">
        <v>332</v>
      </c>
      <c r="L765" s="186"/>
      <c r="N765" s="211" t="s">
        <v>2205</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2206</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25">
      <c r="A766" s="277" t="s">
        <v>2207</v>
      </c>
      <c r="C766" s="191" t="s">
        <v>753</v>
      </c>
      <c r="D766" s="191" t="s">
        <v>830</v>
      </c>
      <c r="E766" s="191" t="s">
        <v>831</v>
      </c>
      <c r="F766" s="193" t="s">
        <v>2104</v>
      </c>
      <c r="G766" s="186" t="s">
        <v>820</v>
      </c>
      <c r="H766" s="183" t="s">
        <v>2146</v>
      </c>
      <c r="I766" s="186" t="s">
        <v>2125</v>
      </c>
      <c r="J766" s="43">
        <v>1296</v>
      </c>
      <c r="K766" s="186" t="s">
        <v>332</v>
      </c>
      <c r="L766" s="186"/>
      <c r="N766" s="211" t="s">
        <v>2205</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2206</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25">
      <c r="A767" s="277" t="s">
        <v>2207</v>
      </c>
      <c r="C767" s="191" t="s">
        <v>753</v>
      </c>
      <c r="D767" s="191" t="s">
        <v>830</v>
      </c>
      <c r="E767" s="191" t="s">
        <v>831</v>
      </c>
      <c r="F767" s="193" t="s">
        <v>2104</v>
      </c>
      <c r="G767" s="186" t="s">
        <v>822</v>
      </c>
      <c r="H767" s="183" t="s">
        <v>2146</v>
      </c>
      <c r="I767" s="186" t="s">
        <v>2123</v>
      </c>
      <c r="J767" s="43">
        <v>1297</v>
      </c>
      <c r="K767" s="186" t="s">
        <v>310</v>
      </c>
      <c r="L767" s="191" t="s">
        <v>2337</v>
      </c>
      <c r="N767" s="211" t="s">
        <v>2205</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2206</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7" t="s">
        <v>2207</v>
      </c>
      <c r="C768" s="191" t="s">
        <v>753</v>
      </c>
      <c r="D768" s="191" t="s">
        <v>830</v>
      </c>
      <c r="E768" s="191" t="s">
        <v>831</v>
      </c>
      <c r="F768" s="193" t="s">
        <v>2102</v>
      </c>
      <c r="G768" s="186" t="s">
        <v>799</v>
      </c>
      <c r="H768" s="183" t="s">
        <v>1832</v>
      </c>
      <c r="I768" s="186" t="s">
        <v>2133</v>
      </c>
      <c r="J768" s="43">
        <v>1298</v>
      </c>
      <c r="K768" s="186" t="s">
        <v>310</v>
      </c>
      <c r="L768" s="191" t="s">
        <v>2337</v>
      </c>
      <c r="N768" s="211" t="s">
        <v>2205</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2206</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7" t="s">
        <v>2207</v>
      </c>
      <c r="C769" s="191" t="s">
        <v>753</v>
      </c>
      <c r="D769" s="191" t="s">
        <v>830</v>
      </c>
      <c r="E769" s="191" t="s">
        <v>831</v>
      </c>
      <c r="F769" s="193" t="s">
        <v>2102</v>
      </c>
      <c r="G769" s="186" t="s">
        <v>806</v>
      </c>
      <c r="H769" s="183" t="s">
        <v>1832</v>
      </c>
      <c r="I769" s="186" t="s">
        <v>2132</v>
      </c>
      <c r="J769" s="43">
        <v>1299</v>
      </c>
      <c r="K769" s="186" t="s">
        <v>332</v>
      </c>
      <c r="L769" s="186"/>
      <c r="N769" s="211" t="s">
        <v>2205</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2206</v>
      </c>
      <c r="Q769" s="290" t="s">
        <v>310</v>
      </c>
      <c r="R769" s="290" t="str">
        <f t="shared" si="59"/>
        <v>Chemicals Shift to Coal</v>
      </c>
      <c r="S769" s="290" t="str">
        <f t="shared" si="60"/>
        <v>//**Chemicals Shift to Coal: **</v>
      </c>
      <c r="T769" s="277" t="str">
        <f t="shared" si="61"/>
        <v/>
      </c>
    </row>
    <row r="770" spans="1:20" x14ac:dyDescent="0.25">
      <c r="A770" s="277" t="s">
        <v>2207</v>
      </c>
      <c r="C770" s="191" t="s">
        <v>753</v>
      </c>
      <c r="D770" s="191" t="s">
        <v>830</v>
      </c>
      <c r="E770" s="191" t="s">
        <v>831</v>
      </c>
      <c r="F770" s="193" t="s">
        <v>2102</v>
      </c>
      <c r="G770" s="186" t="s">
        <v>808</v>
      </c>
      <c r="H770" s="183" t="s">
        <v>1832</v>
      </c>
      <c r="I770" s="186" t="s">
        <v>2131</v>
      </c>
      <c r="J770" s="43">
        <v>1300</v>
      </c>
      <c r="K770" s="186" t="s">
        <v>332</v>
      </c>
      <c r="L770" s="186"/>
      <c r="N770" s="211" t="s">
        <v>2205</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2206</v>
      </c>
      <c r="Q770" s="290" t="s">
        <v>310</v>
      </c>
      <c r="R770" s="290" t="str">
        <f t="shared" si="59"/>
        <v>Chemicals Shift to Natural Gas</v>
      </c>
      <c r="S770" s="290" t="str">
        <f t="shared" si="60"/>
        <v>//**Chemicals Shift to Natural Gas: **</v>
      </c>
      <c r="T770" s="277" t="str">
        <f t="shared" si="61"/>
        <v/>
      </c>
    </row>
    <row r="771" spans="1:20" x14ac:dyDescent="0.25">
      <c r="A771" s="277" t="s">
        <v>2207</v>
      </c>
      <c r="C771" s="191" t="s">
        <v>753</v>
      </c>
      <c r="D771" s="191" t="s">
        <v>830</v>
      </c>
      <c r="E771" s="191" t="s">
        <v>831</v>
      </c>
      <c r="F771" s="193" t="s">
        <v>2102</v>
      </c>
      <c r="G771" s="186" t="s">
        <v>810</v>
      </c>
      <c r="H771" s="183" t="s">
        <v>1832</v>
      </c>
      <c r="I771" s="186" t="s">
        <v>2130</v>
      </c>
      <c r="J771" s="43">
        <v>1301</v>
      </c>
      <c r="K771" s="186" t="s">
        <v>332</v>
      </c>
      <c r="L771" s="186"/>
      <c r="N771" s="211" t="s">
        <v>2205</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2206</v>
      </c>
      <c r="Q771" s="290" t="s">
        <v>310</v>
      </c>
      <c r="R771" s="290" t="str">
        <f t="shared" si="59"/>
        <v>Chemicals Shift to Biomass</v>
      </c>
      <c r="S771" s="290" t="str">
        <f t="shared" si="60"/>
        <v>//**Chemicals Shift to Biomass: **</v>
      </c>
      <c r="T771" s="277" t="str">
        <f t="shared" si="61"/>
        <v/>
      </c>
    </row>
    <row r="772" spans="1:20" x14ac:dyDescent="0.25">
      <c r="A772" s="277" t="s">
        <v>2207</v>
      </c>
      <c r="C772" s="191" t="s">
        <v>753</v>
      </c>
      <c r="D772" s="191" t="s">
        <v>830</v>
      </c>
      <c r="E772" s="191" t="s">
        <v>831</v>
      </c>
      <c r="F772" s="193" t="s">
        <v>2102</v>
      </c>
      <c r="G772" s="186" t="s">
        <v>812</v>
      </c>
      <c r="H772" s="183" t="s">
        <v>1832</v>
      </c>
      <c r="I772" s="186" t="s">
        <v>2129</v>
      </c>
      <c r="J772" s="43">
        <v>1302</v>
      </c>
      <c r="K772" s="186" t="s">
        <v>332</v>
      </c>
      <c r="L772" s="186"/>
      <c r="N772" s="211" t="s">
        <v>2205</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2206</v>
      </c>
      <c r="Q772" s="290" t="s">
        <v>310</v>
      </c>
      <c r="R772" s="290" t="str">
        <f t="shared" si="59"/>
        <v>Chemicals Shift to Petroleum</v>
      </c>
      <c r="S772" s="290" t="str">
        <f t="shared" si="60"/>
        <v>//**Chemicals Shift to Petroleum: **</v>
      </c>
      <c r="T772" s="277" t="str">
        <f t="shared" si="61"/>
        <v/>
      </c>
    </row>
    <row r="773" spans="1:20" x14ac:dyDescent="0.25">
      <c r="A773" s="277" t="s">
        <v>2207</v>
      </c>
      <c r="C773" s="191" t="s">
        <v>753</v>
      </c>
      <c r="D773" s="191" t="s">
        <v>830</v>
      </c>
      <c r="E773" s="191" t="s">
        <v>831</v>
      </c>
      <c r="F773" s="193" t="s">
        <v>2102</v>
      </c>
      <c r="G773" s="186" t="s">
        <v>814</v>
      </c>
      <c r="H773" s="183" t="s">
        <v>1832</v>
      </c>
      <c r="I773" s="186" t="s">
        <v>2128</v>
      </c>
      <c r="J773" s="43">
        <v>1303</v>
      </c>
      <c r="K773" s="186" t="s">
        <v>332</v>
      </c>
      <c r="L773" s="186"/>
      <c r="N773" s="211" t="s">
        <v>2205</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2206</v>
      </c>
      <c r="Q773" s="290" t="s">
        <v>310</v>
      </c>
      <c r="R773" s="290" t="str">
        <f t="shared" si="59"/>
        <v>Chemicals Shift to Purchased Heat</v>
      </c>
      <c r="S773" s="290" t="str">
        <f t="shared" si="60"/>
        <v>//**Chemicals Shift to Purchased Heat: **</v>
      </c>
      <c r="T773" s="277" t="str">
        <f t="shared" si="61"/>
        <v/>
      </c>
    </row>
    <row r="774" spans="1:20" x14ac:dyDescent="0.25">
      <c r="A774" s="277" t="s">
        <v>2207</v>
      </c>
      <c r="C774" s="191" t="s">
        <v>753</v>
      </c>
      <c r="D774" s="191" t="s">
        <v>830</v>
      </c>
      <c r="E774" s="191" t="s">
        <v>831</v>
      </c>
      <c r="F774" s="193" t="s">
        <v>2102</v>
      </c>
      <c r="G774" s="186" t="s">
        <v>816</v>
      </c>
      <c r="H774" s="183" t="s">
        <v>1832</v>
      </c>
      <c r="I774" s="186" t="s">
        <v>2127</v>
      </c>
      <c r="J774" s="43">
        <v>1304</v>
      </c>
      <c r="K774" s="186" t="s">
        <v>332</v>
      </c>
      <c r="L774" s="186"/>
      <c r="N774" s="211" t="s">
        <v>2205</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2206</v>
      </c>
      <c r="Q774" s="290" t="s">
        <v>310</v>
      </c>
      <c r="R774" s="290" t="str">
        <f t="shared" si="59"/>
        <v>Chemicals Shift to Crude Oil</v>
      </c>
      <c r="S774" s="290" t="str">
        <f t="shared" si="60"/>
        <v>//**Chemicals Shift to Crude Oil: **</v>
      </c>
      <c r="T774" s="277" t="str">
        <f t="shared" si="61"/>
        <v/>
      </c>
    </row>
    <row r="775" spans="1:20" x14ac:dyDescent="0.25">
      <c r="A775" s="277" t="s">
        <v>2207</v>
      </c>
      <c r="C775" s="191" t="s">
        <v>753</v>
      </c>
      <c r="D775" s="191" t="s">
        <v>830</v>
      </c>
      <c r="E775" s="191" t="s">
        <v>831</v>
      </c>
      <c r="F775" s="193" t="s">
        <v>2102</v>
      </c>
      <c r="G775" s="186" t="s">
        <v>818</v>
      </c>
      <c r="H775" s="183" t="s">
        <v>1832</v>
      </c>
      <c r="I775" s="186" t="s">
        <v>2126</v>
      </c>
      <c r="J775" s="43">
        <v>1305</v>
      </c>
      <c r="K775" s="186" t="s">
        <v>332</v>
      </c>
      <c r="L775" s="186"/>
      <c r="N775" s="211" t="s">
        <v>2205</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2206</v>
      </c>
      <c r="Q775" s="290" t="s">
        <v>310</v>
      </c>
      <c r="R775" s="290" t="str">
        <f t="shared" si="59"/>
        <v>Chemicals Shift to Heavy or Residual Oil</v>
      </c>
      <c r="S775" s="290" t="str">
        <f t="shared" si="60"/>
        <v>//**Chemicals Shift to Heavy or Residual Oil: **</v>
      </c>
      <c r="T775" s="277" t="str">
        <f t="shared" si="61"/>
        <v/>
      </c>
    </row>
    <row r="776" spans="1:20" x14ac:dyDescent="0.25">
      <c r="A776" s="277" t="s">
        <v>2207</v>
      </c>
      <c r="C776" s="191" t="s">
        <v>753</v>
      </c>
      <c r="D776" s="191" t="s">
        <v>830</v>
      </c>
      <c r="E776" s="191" t="s">
        <v>831</v>
      </c>
      <c r="F776" s="193" t="s">
        <v>2102</v>
      </c>
      <c r="G776" s="186" t="s">
        <v>820</v>
      </c>
      <c r="H776" s="183" t="s">
        <v>1832</v>
      </c>
      <c r="I776" s="186" t="s">
        <v>2125</v>
      </c>
      <c r="J776" s="43">
        <v>1306</v>
      </c>
      <c r="K776" s="186" t="s">
        <v>332</v>
      </c>
      <c r="L776" s="186"/>
      <c r="N776" s="211" t="s">
        <v>2205</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2206</v>
      </c>
      <c r="Q776" s="290" t="s">
        <v>310</v>
      </c>
      <c r="R776" s="290" t="str">
        <f t="shared" si="59"/>
        <v>Chemicals Shift to LPG Propane or Butane</v>
      </c>
      <c r="S776" s="290" t="str">
        <f t="shared" si="60"/>
        <v>//**Chemicals Shift to LPG Propane or Butane: **</v>
      </c>
      <c r="T776" s="277" t="str">
        <f t="shared" si="61"/>
        <v/>
      </c>
    </row>
    <row r="777" spans="1:20" x14ac:dyDescent="0.25">
      <c r="A777" s="277" t="s">
        <v>2207</v>
      </c>
      <c r="C777" s="191" t="s">
        <v>753</v>
      </c>
      <c r="D777" s="191" t="s">
        <v>830</v>
      </c>
      <c r="E777" s="191" t="s">
        <v>831</v>
      </c>
      <c r="F777" s="193" t="s">
        <v>2102</v>
      </c>
      <c r="G777" s="186" t="s">
        <v>822</v>
      </c>
      <c r="H777" s="183" t="s">
        <v>1832</v>
      </c>
      <c r="I777" s="186" t="s">
        <v>2123</v>
      </c>
      <c r="J777" s="43">
        <v>1307</v>
      </c>
      <c r="K777" s="186" t="s">
        <v>310</v>
      </c>
      <c r="L777" s="191" t="s">
        <v>2337</v>
      </c>
      <c r="N777" s="211" t="s">
        <v>2205</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2206</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7" t="s">
        <v>2207</v>
      </c>
      <c r="C778" s="191" t="s">
        <v>753</v>
      </c>
      <c r="D778" s="191" t="s">
        <v>830</v>
      </c>
      <c r="E778" s="191" t="s">
        <v>831</v>
      </c>
      <c r="F778" s="193" t="s">
        <v>2101</v>
      </c>
      <c r="G778" s="186" t="s">
        <v>799</v>
      </c>
      <c r="H778" s="183" t="s">
        <v>2145</v>
      </c>
      <c r="I778" s="186" t="s">
        <v>2133</v>
      </c>
      <c r="J778" s="43">
        <v>1308</v>
      </c>
      <c r="K778" s="186" t="s">
        <v>310</v>
      </c>
      <c r="L778" s="191" t="s">
        <v>2337</v>
      </c>
      <c r="N778" s="211" t="s">
        <v>2205</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2206</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7" t="s">
        <v>2207</v>
      </c>
      <c r="C779" s="191" t="s">
        <v>753</v>
      </c>
      <c r="D779" s="191" t="s">
        <v>830</v>
      </c>
      <c r="E779" s="191" t="s">
        <v>831</v>
      </c>
      <c r="F779" s="193" t="s">
        <v>2101</v>
      </c>
      <c r="G779" s="186" t="s">
        <v>806</v>
      </c>
      <c r="H779" s="183" t="s">
        <v>2145</v>
      </c>
      <c r="I779" s="186" t="s">
        <v>2132</v>
      </c>
      <c r="J779" s="43">
        <v>1309</v>
      </c>
      <c r="K779" s="186" t="s">
        <v>332</v>
      </c>
      <c r="L779" s="186"/>
      <c r="N779" s="211" t="s">
        <v>2205</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2206</v>
      </c>
      <c r="Q779" s="290" t="s">
        <v>310</v>
      </c>
      <c r="R779" s="290" t="str">
        <f t="shared" si="59"/>
        <v>Rubber and Plastic Products Shift to Coal</v>
      </c>
      <c r="S779" s="290" t="str">
        <f t="shared" si="60"/>
        <v>//**Rubber and Plastic Products Shift to Coal: **</v>
      </c>
      <c r="T779" s="277" t="str">
        <f t="shared" si="61"/>
        <v/>
      </c>
    </row>
    <row r="780" spans="1:20" x14ac:dyDescent="0.25">
      <c r="A780" s="277" t="s">
        <v>2207</v>
      </c>
      <c r="C780" s="191" t="s">
        <v>753</v>
      </c>
      <c r="D780" s="191" t="s">
        <v>830</v>
      </c>
      <c r="E780" s="191" t="s">
        <v>831</v>
      </c>
      <c r="F780" s="193" t="s">
        <v>2101</v>
      </c>
      <c r="G780" s="186" t="s">
        <v>808</v>
      </c>
      <c r="H780" s="183" t="s">
        <v>2145</v>
      </c>
      <c r="I780" s="186" t="s">
        <v>2131</v>
      </c>
      <c r="J780" s="43">
        <v>1310</v>
      </c>
      <c r="K780" s="186" t="s">
        <v>332</v>
      </c>
      <c r="L780" s="186"/>
      <c r="N780" s="211" t="s">
        <v>2205</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2206</v>
      </c>
      <c r="Q780" s="290" t="s">
        <v>310</v>
      </c>
      <c r="R780" s="290" t="str">
        <f t="shared" si="59"/>
        <v>Rubber and Plastic Products Shift to Natural Gas</v>
      </c>
      <c r="S780" s="290" t="str">
        <f t="shared" si="60"/>
        <v>//**Rubber and Plastic Products Shift to Natural Gas: **</v>
      </c>
      <c r="T780" s="277" t="str">
        <f t="shared" si="61"/>
        <v/>
      </c>
    </row>
    <row r="781" spans="1:20" x14ac:dyDescent="0.25">
      <c r="A781" s="277" t="s">
        <v>2207</v>
      </c>
      <c r="C781" s="191" t="s">
        <v>753</v>
      </c>
      <c r="D781" s="191" t="s">
        <v>830</v>
      </c>
      <c r="E781" s="191" t="s">
        <v>831</v>
      </c>
      <c r="F781" s="193" t="s">
        <v>2101</v>
      </c>
      <c r="G781" s="186" t="s">
        <v>810</v>
      </c>
      <c r="H781" s="183" t="s">
        <v>2145</v>
      </c>
      <c r="I781" s="186" t="s">
        <v>2130</v>
      </c>
      <c r="J781" s="43">
        <v>1311</v>
      </c>
      <c r="K781" s="186" t="s">
        <v>332</v>
      </c>
      <c r="L781" s="186"/>
      <c r="N781" s="211" t="s">
        <v>2205</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2206</v>
      </c>
      <c r="Q781" s="290" t="s">
        <v>310</v>
      </c>
      <c r="R781" s="290" t="str">
        <f t="shared" si="59"/>
        <v>Rubber and Plastic Products Shift to Biomass</v>
      </c>
      <c r="S781" s="290" t="str">
        <f t="shared" si="60"/>
        <v>//**Rubber and Plastic Products Shift to Biomass: **</v>
      </c>
      <c r="T781" s="277" t="str">
        <f t="shared" si="61"/>
        <v/>
      </c>
    </row>
    <row r="782" spans="1:20" x14ac:dyDescent="0.25">
      <c r="A782" s="277" t="s">
        <v>2207</v>
      </c>
      <c r="C782" s="191" t="s">
        <v>753</v>
      </c>
      <c r="D782" s="191" t="s">
        <v>830</v>
      </c>
      <c r="E782" s="191" t="s">
        <v>831</v>
      </c>
      <c r="F782" s="193" t="s">
        <v>2101</v>
      </c>
      <c r="G782" s="186" t="s">
        <v>812</v>
      </c>
      <c r="H782" s="183" t="s">
        <v>2145</v>
      </c>
      <c r="I782" s="186" t="s">
        <v>2129</v>
      </c>
      <c r="J782" s="43">
        <v>1312</v>
      </c>
      <c r="K782" s="186" t="s">
        <v>332</v>
      </c>
      <c r="L782" s="186"/>
      <c r="N782" s="211" t="s">
        <v>2205</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2206</v>
      </c>
      <c r="Q782" s="290" t="s">
        <v>310</v>
      </c>
      <c r="R782" s="290" t="str">
        <f t="shared" si="59"/>
        <v>Rubber and Plastic Products Shift to Petroleum</v>
      </c>
      <c r="S782" s="290" t="str">
        <f t="shared" si="60"/>
        <v>//**Rubber and Plastic Products Shift to Petroleum: **</v>
      </c>
      <c r="T782" s="277" t="str">
        <f t="shared" si="61"/>
        <v/>
      </c>
    </row>
    <row r="783" spans="1:20" x14ac:dyDescent="0.25">
      <c r="A783" s="277" t="s">
        <v>2207</v>
      </c>
      <c r="C783" s="191" t="s">
        <v>753</v>
      </c>
      <c r="D783" s="191" t="s">
        <v>830</v>
      </c>
      <c r="E783" s="191" t="s">
        <v>831</v>
      </c>
      <c r="F783" s="193" t="s">
        <v>2101</v>
      </c>
      <c r="G783" s="186" t="s">
        <v>814</v>
      </c>
      <c r="H783" s="183" t="s">
        <v>2145</v>
      </c>
      <c r="I783" s="186" t="s">
        <v>2128</v>
      </c>
      <c r="J783" s="43">
        <v>1313</v>
      </c>
      <c r="K783" s="186" t="s">
        <v>332</v>
      </c>
      <c r="L783" s="186"/>
      <c r="N783" s="211" t="s">
        <v>2205</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2206</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25">
      <c r="A784" s="277" t="s">
        <v>2207</v>
      </c>
      <c r="C784" s="191" t="s">
        <v>753</v>
      </c>
      <c r="D784" s="191" t="s">
        <v>830</v>
      </c>
      <c r="E784" s="191" t="s">
        <v>831</v>
      </c>
      <c r="F784" s="193" t="s">
        <v>2101</v>
      </c>
      <c r="G784" s="186" t="s">
        <v>816</v>
      </c>
      <c r="H784" s="183" t="s">
        <v>2145</v>
      </c>
      <c r="I784" s="186" t="s">
        <v>2127</v>
      </c>
      <c r="J784" s="43">
        <v>1314</v>
      </c>
      <c r="K784" s="186" t="s">
        <v>332</v>
      </c>
      <c r="L784" s="186"/>
      <c r="N784" s="211" t="s">
        <v>2205</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2206</v>
      </c>
      <c r="Q784" s="290" t="s">
        <v>310</v>
      </c>
      <c r="R784" s="290" t="str">
        <f t="shared" si="59"/>
        <v>Rubber and Plastic Products Shift to Crude Oil</v>
      </c>
      <c r="S784" s="290" t="str">
        <f t="shared" si="60"/>
        <v>//**Rubber and Plastic Products Shift to Crude Oil: **</v>
      </c>
      <c r="T784" s="277" t="str">
        <f t="shared" si="61"/>
        <v/>
      </c>
    </row>
    <row r="785" spans="1:20" x14ac:dyDescent="0.25">
      <c r="A785" s="277" t="s">
        <v>2207</v>
      </c>
      <c r="C785" s="191" t="s">
        <v>753</v>
      </c>
      <c r="D785" s="191" t="s">
        <v>830</v>
      </c>
      <c r="E785" s="191" t="s">
        <v>831</v>
      </c>
      <c r="F785" s="193" t="s">
        <v>2101</v>
      </c>
      <c r="G785" s="186" t="s">
        <v>818</v>
      </c>
      <c r="H785" s="183" t="s">
        <v>2145</v>
      </c>
      <c r="I785" s="186" t="s">
        <v>2126</v>
      </c>
      <c r="J785" s="43">
        <v>1315</v>
      </c>
      <c r="K785" s="186" t="s">
        <v>332</v>
      </c>
      <c r="L785" s="186"/>
      <c r="N785" s="211" t="s">
        <v>2205</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2206</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25">
      <c r="A786" s="277" t="s">
        <v>2207</v>
      </c>
      <c r="C786" s="191" t="s">
        <v>753</v>
      </c>
      <c r="D786" s="191" t="s">
        <v>830</v>
      </c>
      <c r="E786" s="191" t="s">
        <v>831</v>
      </c>
      <c r="F786" s="193" t="s">
        <v>2101</v>
      </c>
      <c r="G786" s="186" t="s">
        <v>820</v>
      </c>
      <c r="H786" s="183" t="s">
        <v>2145</v>
      </c>
      <c r="I786" s="186" t="s">
        <v>2125</v>
      </c>
      <c r="J786" s="43">
        <v>1316</v>
      </c>
      <c r="K786" s="186" t="s">
        <v>332</v>
      </c>
      <c r="L786" s="186"/>
      <c r="N786" s="211" t="s">
        <v>2205</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2206</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25">
      <c r="A787" s="277" t="s">
        <v>2207</v>
      </c>
      <c r="C787" s="191" t="s">
        <v>753</v>
      </c>
      <c r="D787" s="191" t="s">
        <v>830</v>
      </c>
      <c r="E787" s="191" t="s">
        <v>831</v>
      </c>
      <c r="F787" s="193" t="s">
        <v>2101</v>
      </c>
      <c r="G787" s="186" t="s">
        <v>822</v>
      </c>
      <c r="H787" s="183" t="s">
        <v>2145</v>
      </c>
      <c r="I787" s="186" t="s">
        <v>2123</v>
      </c>
      <c r="J787" s="43">
        <v>1317</v>
      </c>
      <c r="K787" s="186" t="s">
        <v>310</v>
      </c>
      <c r="L787" s="191" t="s">
        <v>2337</v>
      </c>
      <c r="N787" s="211" t="s">
        <v>2205</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2206</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7" t="s">
        <v>2207</v>
      </c>
      <c r="C788" s="191" t="s">
        <v>753</v>
      </c>
      <c r="D788" s="191" t="s">
        <v>830</v>
      </c>
      <c r="E788" s="191" t="s">
        <v>831</v>
      </c>
      <c r="F788" s="193" t="s">
        <v>2099</v>
      </c>
      <c r="G788" s="186" t="s">
        <v>799</v>
      </c>
      <c r="H788" s="183" t="s">
        <v>2144</v>
      </c>
      <c r="I788" s="186" t="s">
        <v>2133</v>
      </c>
      <c r="J788" s="43">
        <v>1318</v>
      </c>
      <c r="K788" s="186" t="s">
        <v>310</v>
      </c>
      <c r="L788" s="191" t="s">
        <v>2337</v>
      </c>
      <c r="N788" s="211" t="s">
        <v>2205</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2206</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7" t="s">
        <v>2207</v>
      </c>
      <c r="C789" s="191" t="s">
        <v>753</v>
      </c>
      <c r="D789" s="191" t="s">
        <v>830</v>
      </c>
      <c r="E789" s="191" t="s">
        <v>831</v>
      </c>
      <c r="F789" s="193" t="s">
        <v>2099</v>
      </c>
      <c r="G789" s="186" t="s">
        <v>806</v>
      </c>
      <c r="H789" s="183" t="s">
        <v>2144</v>
      </c>
      <c r="I789" s="186" t="s">
        <v>2132</v>
      </c>
      <c r="J789" s="43">
        <v>1319</v>
      </c>
      <c r="K789" s="186" t="s">
        <v>332</v>
      </c>
      <c r="L789" s="186"/>
      <c r="N789" s="211" t="s">
        <v>2205</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2206</v>
      </c>
      <c r="Q789" s="290" t="s">
        <v>310</v>
      </c>
      <c r="R789" s="290" t="str">
        <f t="shared" si="59"/>
        <v>Glass and Glass Products Shift to Coal</v>
      </c>
      <c r="S789" s="290" t="str">
        <f t="shared" si="60"/>
        <v>//**Glass and Glass Products Shift to Coal: **</v>
      </c>
      <c r="T789" s="277" t="str">
        <f t="shared" si="61"/>
        <v/>
      </c>
    </row>
    <row r="790" spans="1:20" x14ac:dyDescent="0.25">
      <c r="A790" s="277" t="s">
        <v>2207</v>
      </c>
      <c r="C790" s="191" t="s">
        <v>753</v>
      </c>
      <c r="D790" s="191" t="s">
        <v>830</v>
      </c>
      <c r="E790" s="191" t="s">
        <v>831</v>
      </c>
      <c r="F790" s="193" t="s">
        <v>2099</v>
      </c>
      <c r="G790" s="186" t="s">
        <v>808</v>
      </c>
      <c r="H790" s="183" t="s">
        <v>2144</v>
      </c>
      <c r="I790" s="186" t="s">
        <v>2131</v>
      </c>
      <c r="J790" s="43">
        <v>1320</v>
      </c>
      <c r="K790" s="186" t="s">
        <v>332</v>
      </c>
      <c r="L790" s="186"/>
      <c r="N790" s="211" t="s">
        <v>2205</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2206</v>
      </c>
      <c r="Q790" s="290" t="s">
        <v>310</v>
      </c>
      <c r="R790" s="290" t="str">
        <f t="shared" si="59"/>
        <v>Glass and Glass Products Shift to Natural Gas</v>
      </c>
      <c r="S790" s="290" t="str">
        <f t="shared" si="60"/>
        <v>//**Glass and Glass Products Shift to Natural Gas: **</v>
      </c>
      <c r="T790" s="277" t="str">
        <f t="shared" si="61"/>
        <v/>
      </c>
    </row>
    <row r="791" spans="1:20" x14ac:dyDescent="0.25">
      <c r="A791" s="277" t="s">
        <v>2207</v>
      </c>
      <c r="C791" s="191" t="s">
        <v>753</v>
      </c>
      <c r="D791" s="191" t="s">
        <v>830</v>
      </c>
      <c r="E791" s="191" t="s">
        <v>831</v>
      </c>
      <c r="F791" s="193" t="s">
        <v>2099</v>
      </c>
      <c r="G791" s="186" t="s">
        <v>810</v>
      </c>
      <c r="H791" s="183" t="s">
        <v>2144</v>
      </c>
      <c r="I791" s="186" t="s">
        <v>2130</v>
      </c>
      <c r="J791" s="43">
        <v>1321</v>
      </c>
      <c r="K791" s="186" t="s">
        <v>332</v>
      </c>
      <c r="L791" s="186"/>
      <c r="N791" s="211" t="s">
        <v>2205</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2206</v>
      </c>
      <c r="Q791" s="290" t="s">
        <v>310</v>
      </c>
      <c r="R791" s="290" t="str">
        <f t="shared" si="59"/>
        <v>Glass and Glass Products Shift to Biomass</v>
      </c>
      <c r="S791" s="290" t="str">
        <f t="shared" si="60"/>
        <v>//**Glass and Glass Products Shift to Biomass: **</v>
      </c>
      <c r="T791" s="277" t="str">
        <f t="shared" si="61"/>
        <v/>
      </c>
    </row>
    <row r="792" spans="1:20" x14ac:dyDescent="0.25">
      <c r="A792" s="277" t="s">
        <v>2207</v>
      </c>
      <c r="C792" s="191" t="s">
        <v>753</v>
      </c>
      <c r="D792" s="191" t="s">
        <v>830</v>
      </c>
      <c r="E792" s="191" t="s">
        <v>831</v>
      </c>
      <c r="F792" s="193" t="s">
        <v>2099</v>
      </c>
      <c r="G792" s="186" t="s">
        <v>812</v>
      </c>
      <c r="H792" s="183" t="s">
        <v>2144</v>
      </c>
      <c r="I792" s="186" t="s">
        <v>2129</v>
      </c>
      <c r="J792" s="43">
        <v>1322</v>
      </c>
      <c r="K792" s="186" t="s">
        <v>332</v>
      </c>
      <c r="L792" s="186"/>
      <c r="N792" s="211" t="s">
        <v>2205</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2206</v>
      </c>
      <c r="Q792" s="290" t="s">
        <v>310</v>
      </c>
      <c r="R792" s="290" t="str">
        <f t="shared" si="59"/>
        <v>Glass and Glass Products Shift to Petroleum</v>
      </c>
      <c r="S792" s="290" t="str">
        <f t="shared" si="60"/>
        <v>//**Glass and Glass Products Shift to Petroleum: **</v>
      </c>
      <c r="T792" s="277" t="str">
        <f t="shared" si="61"/>
        <v/>
      </c>
    </row>
    <row r="793" spans="1:20" x14ac:dyDescent="0.25">
      <c r="A793" s="277" t="s">
        <v>2207</v>
      </c>
      <c r="C793" s="191" t="s">
        <v>753</v>
      </c>
      <c r="D793" s="191" t="s">
        <v>830</v>
      </c>
      <c r="E793" s="191" t="s">
        <v>831</v>
      </c>
      <c r="F793" s="193" t="s">
        <v>2099</v>
      </c>
      <c r="G793" s="186" t="s">
        <v>814</v>
      </c>
      <c r="H793" s="183" t="s">
        <v>2144</v>
      </c>
      <c r="I793" s="186" t="s">
        <v>2128</v>
      </c>
      <c r="J793" s="43">
        <v>1323</v>
      </c>
      <c r="K793" s="186" t="s">
        <v>332</v>
      </c>
      <c r="L793" s="186"/>
      <c r="N793" s="211" t="s">
        <v>2205</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2206</v>
      </c>
      <c r="Q793" s="290" t="s">
        <v>310</v>
      </c>
      <c r="R793" s="290" t="str">
        <f t="shared" si="59"/>
        <v>Glass and Glass Products Shift to Purchased Heat</v>
      </c>
      <c r="S793" s="290" t="str">
        <f t="shared" si="60"/>
        <v>//**Glass and Glass Products Shift to Purchased Heat: **</v>
      </c>
      <c r="T793" s="277" t="str">
        <f t="shared" si="61"/>
        <v/>
      </c>
    </row>
    <row r="794" spans="1:20" x14ac:dyDescent="0.25">
      <c r="A794" s="277" t="s">
        <v>2207</v>
      </c>
      <c r="C794" s="191" t="s">
        <v>753</v>
      </c>
      <c r="D794" s="191" t="s">
        <v>830</v>
      </c>
      <c r="E794" s="191" t="s">
        <v>831</v>
      </c>
      <c r="F794" s="193" t="s">
        <v>2099</v>
      </c>
      <c r="G794" s="186" t="s">
        <v>816</v>
      </c>
      <c r="H794" s="183" t="s">
        <v>2144</v>
      </c>
      <c r="I794" s="186" t="s">
        <v>2127</v>
      </c>
      <c r="J794" s="43">
        <v>1324</v>
      </c>
      <c r="K794" s="186" t="s">
        <v>332</v>
      </c>
      <c r="L794" s="186"/>
      <c r="N794" s="211" t="s">
        <v>2205</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2206</v>
      </c>
      <c r="Q794" s="290" t="s">
        <v>310</v>
      </c>
      <c r="R794" s="290" t="str">
        <f t="shared" si="59"/>
        <v>Glass and Glass Products Shift to Crude Oil</v>
      </c>
      <c r="S794" s="290" t="str">
        <f t="shared" si="60"/>
        <v>//**Glass and Glass Products Shift to Crude Oil: **</v>
      </c>
      <c r="T794" s="277" t="str">
        <f t="shared" si="61"/>
        <v/>
      </c>
    </row>
    <row r="795" spans="1:20" x14ac:dyDescent="0.25">
      <c r="A795" s="277" t="s">
        <v>2207</v>
      </c>
      <c r="C795" s="191" t="s">
        <v>753</v>
      </c>
      <c r="D795" s="191" t="s">
        <v>830</v>
      </c>
      <c r="E795" s="191" t="s">
        <v>831</v>
      </c>
      <c r="F795" s="193" t="s">
        <v>2099</v>
      </c>
      <c r="G795" s="186" t="s">
        <v>818</v>
      </c>
      <c r="H795" s="183" t="s">
        <v>2144</v>
      </c>
      <c r="I795" s="186" t="s">
        <v>2126</v>
      </c>
      <c r="J795" s="43">
        <v>1325</v>
      </c>
      <c r="K795" s="186" t="s">
        <v>332</v>
      </c>
      <c r="L795" s="186"/>
      <c r="N795" s="211" t="s">
        <v>2205</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2206</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25">
      <c r="A796" s="277" t="s">
        <v>2207</v>
      </c>
      <c r="C796" s="191" t="s">
        <v>753</v>
      </c>
      <c r="D796" s="191" t="s">
        <v>830</v>
      </c>
      <c r="E796" s="191" t="s">
        <v>831</v>
      </c>
      <c r="F796" s="193" t="s">
        <v>2099</v>
      </c>
      <c r="G796" s="186" t="s">
        <v>820</v>
      </c>
      <c r="H796" s="183" t="s">
        <v>2144</v>
      </c>
      <c r="I796" s="186" t="s">
        <v>2125</v>
      </c>
      <c r="J796" s="43">
        <v>1326</v>
      </c>
      <c r="K796" s="186" t="s">
        <v>332</v>
      </c>
      <c r="L796" s="186"/>
      <c r="N796" s="211" t="s">
        <v>2205</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2206</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25">
      <c r="A797" s="277" t="s">
        <v>2207</v>
      </c>
      <c r="C797" s="191" t="s">
        <v>753</v>
      </c>
      <c r="D797" s="191" t="s">
        <v>830</v>
      </c>
      <c r="E797" s="191" t="s">
        <v>831</v>
      </c>
      <c r="F797" s="193" t="s">
        <v>2099</v>
      </c>
      <c r="G797" s="186" t="s">
        <v>822</v>
      </c>
      <c r="H797" s="183" t="s">
        <v>2144</v>
      </c>
      <c r="I797" s="186" t="s">
        <v>2123</v>
      </c>
      <c r="J797" s="43">
        <v>1327</v>
      </c>
      <c r="K797" s="186" t="s">
        <v>310</v>
      </c>
      <c r="L797" s="191" t="s">
        <v>2337</v>
      </c>
      <c r="N797" s="211" t="s">
        <v>2205</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2206</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7" t="s">
        <v>2207</v>
      </c>
      <c r="C798" s="191" t="s">
        <v>753</v>
      </c>
      <c r="D798" s="191" t="s">
        <v>830</v>
      </c>
      <c r="E798" s="191" t="s">
        <v>831</v>
      </c>
      <c r="F798" s="193" t="s">
        <v>2097</v>
      </c>
      <c r="G798" s="186" t="s">
        <v>799</v>
      </c>
      <c r="H798" s="183" t="s">
        <v>2143</v>
      </c>
      <c r="I798" s="186" t="s">
        <v>2133</v>
      </c>
      <c r="J798" s="43">
        <v>1328</v>
      </c>
      <c r="K798" s="186" t="s">
        <v>310</v>
      </c>
      <c r="L798" s="191" t="s">
        <v>2337</v>
      </c>
      <c r="N798" s="211" t="s">
        <v>2205</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2206</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7" t="s">
        <v>2207</v>
      </c>
      <c r="C799" s="191" t="s">
        <v>753</v>
      </c>
      <c r="D799" s="191" t="s">
        <v>830</v>
      </c>
      <c r="E799" s="191" t="s">
        <v>831</v>
      </c>
      <c r="F799" s="193" t="s">
        <v>2097</v>
      </c>
      <c r="G799" s="186" t="s">
        <v>806</v>
      </c>
      <c r="H799" s="183" t="s">
        <v>2143</v>
      </c>
      <c r="I799" s="186" t="s">
        <v>2132</v>
      </c>
      <c r="J799" s="43">
        <v>1329</v>
      </c>
      <c r="K799" s="186" t="s">
        <v>332</v>
      </c>
      <c r="L799" s="186"/>
      <c r="N799" s="211" t="s">
        <v>2205</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2206</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25">
      <c r="A800" s="277" t="s">
        <v>2207</v>
      </c>
      <c r="C800" s="191" t="s">
        <v>753</v>
      </c>
      <c r="D800" s="191" t="s">
        <v>830</v>
      </c>
      <c r="E800" s="191" t="s">
        <v>831</v>
      </c>
      <c r="F800" s="193" t="s">
        <v>2097</v>
      </c>
      <c r="G800" s="186" t="s">
        <v>808</v>
      </c>
      <c r="H800" s="183" t="s">
        <v>2143</v>
      </c>
      <c r="I800" s="186" t="s">
        <v>2131</v>
      </c>
      <c r="J800" s="43">
        <v>1330</v>
      </c>
      <c r="K800" s="186" t="s">
        <v>332</v>
      </c>
      <c r="L800" s="186"/>
      <c r="N800" s="211" t="s">
        <v>2205</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2206</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25">
      <c r="A801" s="277" t="s">
        <v>2207</v>
      </c>
      <c r="C801" s="191" t="s">
        <v>753</v>
      </c>
      <c r="D801" s="191" t="s">
        <v>830</v>
      </c>
      <c r="E801" s="191" t="s">
        <v>831</v>
      </c>
      <c r="F801" s="193" t="s">
        <v>2097</v>
      </c>
      <c r="G801" s="186" t="s">
        <v>810</v>
      </c>
      <c r="H801" s="183" t="s">
        <v>2143</v>
      </c>
      <c r="I801" s="186" t="s">
        <v>2130</v>
      </c>
      <c r="J801" s="43">
        <v>1331</v>
      </c>
      <c r="K801" s="186" t="s">
        <v>332</v>
      </c>
      <c r="L801" s="186"/>
      <c r="N801" s="211" t="s">
        <v>2205</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2206</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25">
      <c r="A802" s="277" t="s">
        <v>2207</v>
      </c>
      <c r="C802" s="191" t="s">
        <v>753</v>
      </c>
      <c r="D802" s="191" t="s">
        <v>830</v>
      </c>
      <c r="E802" s="191" t="s">
        <v>831</v>
      </c>
      <c r="F802" s="193" t="s">
        <v>2097</v>
      </c>
      <c r="G802" s="186" t="s">
        <v>812</v>
      </c>
      <c r="H802" s="183" t="s">
        <v>2143</v>
      </c>
      <c r="I802" s="186" t="s">
        <v>2129</v>
      </c>
      <c r="J802" s="43">
        <v>1332</v>
      </c>
      <c r="K802" s="186" t="s">
        <v>332</v>
      </c>
      <c r="L802" s="186"/>
      <c r="N802" s="211" t="s">
        <v>2205</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2206</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25">
      <c r="A803" s="277" t="s">
        <v>2207</v>
      </c>
      <c r="C803" s="191" t="s">
        <v>753</v>
      </c>
      <c r="D803" s="191" t="s">
        <v>830</v>
      </c>
      <c r="E803" s="191" t="s">
        <v>831</v>
      </c>
      <c r="F803" s="193" t="s">
        <v>2097</v>
      </c>
      <c r="G803" s="186" t="s">
        <v>814</v>
      </c>
      <c r="H803" s="183" t="s">
        <v>2143</v>
      </c>
      <c r="I803" s="186" t="s">
        <v>2128</v>
      </c>
      <c r="J803" s="43">
        <v>1333</v>
      </c>
      <c r="K803" s="186" t="s">
        <v>332</v>
      </c>
      <c r="L803" s="186"/>
      <c r="N803" s="211" t="s">
        <v>2205</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2206</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25">
      <c r="A804" s="277" t="s">
        <v>2207</v>
      </c>
      <c r="C804" s="191" t="s">
        <v>753</v>
      </c>
      <c r="D804" s="191" t="s">
        <v>830</v>
      </c>
      <c r="E804" s="191" t="s">
        <v>831</v>
      </c>
      <c r="F804" s="193" t="s">
        <v>2097</v>
      </c>
      <c r="G804" s="186" t="s">
        <v>816</v>
      </c>
      <c r="H804" s="183" t="s">
        <v>2143</v>
      </c>
      <c r="I804" s="186" t="s">
        <v>2127</v>
      </c>
      <c r="J804" s="43">
        <v>1334</v>
      </c>
      <c r="K804" s="186" t="s">
        <v>332</v>
      </c>
      <c r="L804" s="186"/>
      <c r="N804" s="211" t="s">
        <v>2205</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2206</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25">
      <c r="A805" s="277" t="s">
        <v>2207</v>
      </c>
      <c r="C805" s="191" t="s">
        <v>753</v>
      </c>
      <c r="D805" s="191" t="s">
        <v>830</v>
      </c>
      <c r="E805" s="191" t="s">
        <v>831</v>
      </c>
      <c r="F805" s="193" t="s">
        <v>2097</v>
      </c>
      <c r="G805" s="186" t="s">
        <v>818</v>
      </c>
      <c r="H805" s="183" t="s">
        <v>2143</v>
      </c>
      <c r="I805" s="186" t="s">
        <v>2126</v>
      </c>
      <c r="J805" s="43">
        <v>1335</v>
      </c>
      <c r="K805" s="186" t="s">
        <v>332</v>
      </c>
      <c r="L805" s="186"/>
      <c r="N805" s="211" t="s">
        <v>2205</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2206</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25">
      <c r="A806" s="277" t="s">
        <v>2207</v>
      </c>
      <c r="C806" s="191" t="s">
        <v>753</v>
      </c>
      <c r="D806" s="191" t="s">
        <v>830</v>
      </c>
      <c r="E806" s="191" t="s">
        <v>831</v>
      </c>
      <c r="F806" s="193" t="s">
        <v>2097</v>
      </c>
      <c r="G806" s="186" t="s">
        <v>820</v>
      </c>
      <c r="H806" s="183" t="s">
        <v>2143</v>
      </c>
      <c r="I806" s="186" t="s">
        <v>2125</v>
      </c>
      <c r="J806" s="43">
        <v>1336</v>
      </c>
      <c r="K806" s="186" t="s">
        <v>332</v>
      </c>
      <c r="L806" s="186"/>
      <c r="N806" s="211" t="s">
        <v>2205</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2206</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25">
      <c r="A807" s="277" t="s">
        <v>2207</v>
      </c>
      <c r="C807" s="191" t="s">
        <v>753</v>
      </c>
      <c r="D807" s="191" t="s">
        <v>830</v>
      </c>
      <c r="E807" s="191" t="s">
        <v>831</v>
      </c>
      <c r="F807" s="193" t="s">
        <v>2097</v>
      </c>
      <c r="G807" s="186" t="s">
        <v>822</v>
      </c>
      <c r="H807" s="183" t="s">
        <v>2143</v>
      </c>
      <c r="I807" s="186" t="s">
        <v>2123</v>
      </c>
      <c r="J807" s="43">
        <v>1337</v>
      </c>
      <c r="K807" s="186" t="s">
        <v>310</v>
      </c>
      <c r="L807" s="191" t="s">
        <v>2337</v>
      </c>
      <c r="N807" s="211" t="s">
        <v>2205</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2206</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7" t="s">
        <v>2207</v>
      </c>
      <c r="C808" s="191" t="s">
        <v>753</v>
      </c>
      <c r="D808" s="191" t="s">
        <v>830</v>
      </c>
      <c r="E808" s="191" t="s">
        <v>831</v>
      </c>
      <c r="F808" s="193" t="s">
        <v>2095</v>
      </c>
      <c r="G808" s="186" t="s">
        <v>799</v>
      </c>
      <c r="H808" s="183" t="s">
        <v>1833</v>
      </c>
      <c r="I808" s="186" t="s">
        <v>2133</v>
      </c>
      <c r="J808" s="43">
        <v>1338</v>
      </c>
      <c r="K808" s="186" t="s">
        <v>310</v>
      </c>
      <c r="L808" s="191" t="s">
        <v>2337</v>
      </c>
      <c r="N808" s="211" t="s">
        <v>2205</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2206</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7" t="s">
        <v>2207</v>
      </c>
      <c r="C809" s="191" t="s">
        <v>753</v>
      </c>
      <c r="D809" s="191" t="s">
        <v>830</v>
      </c>
      <c r="E809" s="191" t="s">
        <v>831</v>
      </c>
      <c r="F809" s="193" t="s">
        <v>2095</v>
      </c>
      <c r="G809" s="186" t="s">
        <v>806</v>
      </c>
      <c r="H809" s="183" t="s">
        <v>1833</v>
      </c>
      <c r="I809" s="186" t="s">
        <v>2132</v>
      </c>
      <c r="J809" s="43">
        <v>1339</v>
      </c>
      <c r="K809" s="186" t="s">
        <v>332</v>
      </c>
      <c r="L809" s="186"/>
      <c r="N809" s="211" t="s">
        <v>2205</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2206</v>
      </c>
      <c r="Q809" s="290" t="s">
        <v>310</v>
      </c>
      <c r="R809" s="290" t="str">
        <f t="shared" si="62"/>
        <v>Iron and Steel Shift to Coal</v>
      </c>
      <c r="S809" s="290" t="str">
        <f t="shared" si="63"/>
        <v>//**Iron and Steel Shift to Coal: **</v>
      </c>
      <c r="T809" s="277" t="str">
        <f t="shared" si="64"/>
        <v/>
      </c>
    </row>
    <row r="810" spans="1:20" x14ac:dyDescent="0.25">
      <c r="A810" s="277" t="s">
        <v>2207</v>
      </c>
      <c r="C810" s="191" t="s">
        <v>753</v>
      </c>
      <c r="D810" s="191" t="s">
        <v>830</v>
      </c>
      <c r="E810" s="191" t="s">
        <v>831</v>
      </c>
      <c r="F810" s="193" t="s">
        <v>2095</v>
      </c>
      <c r="G810" s="186" t="s">
        <v>808</v>
      </c>
      <c r="H810" s="183" t="s">
        <v>1833</v>
      </c>
      <c r="I810" s="186" t="s">
        <v>2131</v>
      </c>
      <c r="J810" s="43">
        <v>1340</v>
      </c>
      <c r="K810" s="186" t="s">
        <v>332</v>
      </c>
      <c r="L810" s="186"/>
      <c r="N810" s="211" t="s">
        <v>2205</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2206</v>
      </c>
      <c r="Q810" s="290" t="s">
        <v>310</v>
      </c>
      <c r="R810" s="290" t="str">
        <f t="shared" si="62"/>
        <v>Iron and Steel Shift to Natural Gas</v>
      </c>
      <c r="S810" s="290" t="str">
        <f t="shared" si="63"/>
        <v>//**Iron and Steel Shift to Natural Gas: **</v>
      </c>
      <c r="T810" s="277" t="str">
        <f t="shared" si="64"/>
        <v/>
      </c>
    </row>
    <row r="811" spans="1:20" x14ac:dyDescent="0.25">
      <c r="A811" s="277" t="s">
        <v>2207</v>
      </c>
      <c r="C811" s="191" t="s">
        <v>753</v>
      </c>
      <c r="D811" s="191" t="s">
        <v>830</v>
      </c>
      <c r="E811" s="191" t="s">
        <v>831</v>
      </c>
      <c r="F811" s="193" t="s">
        <v>2095</v>
      </c>
      <c r="G811" s="186" t="s">
        <v>810</v>
      </c>
      <c r="H811" s="183" t="s">
        <v>1833</v>
      </c>
      <c r="I811" s="186" t="s">
        <v>2130</v>
      </c>
      <c r="J811" s="43">
        <v>1341</v>
      </c>
      <c r="K811" s="186" t="s">
        <v>332</v>
      </c>
      <c r="L811" s="186"/>
      <c r="N811" s="211" t="s">
        <v>2205</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2206</v>
      </c>
      <c r="Q811" s="290" t="s">
        <v>310</v>
      </c>
      <c r="R811" s="290" t="str">
        <f t="shared" si="62"/>
        <v>Iron and Steel Shift to Biomass</v>
      </c>
      <c r="S811" s="290" t="str">
        <f t="shared" si="63"/>
        <v>//**Iron and Steel Shift to Biomass: **</v>
      </c>
      <c r="T811" s="277" t="str">
        <f t="shared" si="64"/>
        <v/>
      </c>
    </row>
    <row r="812" spans="1:20" x14ac:dyDescent="0.25">
      <c r="A812" s="277" t="s">
        <v>2207</v>
      </c>
      <c r="C812" s="191" t="s">
        <v>753</v>
      </c>
      <c r="D812" s="191" t="s">
        <v>830</v>
      </c>
      <c r="E812" s="191" t="s">
        <v>831</v>
      </c>
      <c r="F812" s="193" t="s">
        <v>2095</v>
      </c>
      <c r="G812" s="186" t="s">
        <v>812</v>
      </c>
      <c r="H812" s="183" t="s">
        <v>1833</v>
      </c>
      <c r="I812" s="186" t="s">
        <v>2129</v>
      </c>
      <c r="J812" s="43">
        <v>1342</v>
      </c>
      <c r="K812" s="186" t="s">
        <v>332</v>
      </c>
      <c r="L812" s="186"/>
      <c r="N812" s="211" t="s">
        <v>2205</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2206</v>
      </c>
      <c r="Q812" s="290" t="s">
        <v>310</v>
      </c>
      <c r="R812" s="290" t="str">
        <f t="shared" si="62"/>
        <v>Iron and Steel Shift to Petroleum</v>
      </c>
      <c r="S812" s="290" t="str">
        <f t="shared" si="63"/>
        <v>//**Iron and Steel Shift to Petroleum: **</v>
      </c>
      <c r="T812" s="277" t="str">
        <f t="shared" si="64"/>
        <v/>
      </c>
    </row>
    <row r="813" spans="1:20" x14ac:dyDescent="0.25">
      <c r="A813" s="277" t="s">
        <v>2207</v>
      </c>
      <c r="C813" s="191" t="s">
        <v>753</v>
      </c>
      <c r="D813" s="191" t="s">
        <v>830</v>
      </c>
      <c r="E813" s="191" t="s">
        <v>831</v>
      </c>
      <c r="F813" s="193" t="s">
        <v>2095</v>
      </c>
      <c r="G813" s="186" t="s">
        <v>814</v>
      </c>
      <c r="H813" s="183" t="s">
        <v>1833</v>
      </c>
      <c r="I813" s="186" t="s">
        <v>2128</v>
      </c>
      <c r="J813" s="43">
        <v>1343</v>
      </c>
      <c r="K813" s="186" t="s">
        <v>332</v>
      </c>
      <c r="L813" s="186"/>
      <c r="N813" s="211" t="s">
        <v>2205</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2206</v>
      </c>
      <c r="Q813" s="290" t="s">
        <v>310</v>
      </c>
      <c r="R813" s="290" t="str">
        <f t="shared" si="62"/>
        <v>Iron and Steel Shift to Purchased Heat</v>
      </c>
      <c r="S813" s="290" t="str">
        <f t="shared" si="63"/>
        <v>//**Iron and Steel Shift to Purchased Heat: **</v>
      </c>
      <c r="T813" s="277" t="str">
        <f t="shared" si="64"/>
        <v/>
      </c>
    </row>
    <row r="814" spans="1:20" x14ac:dyDescent="0.25">
      <c r="A814" s="277" t="s">
        <v>2207</v>
      </c>
      <c r="C814" s="191" t="s">
        <v>753</v>
      </c>
      <c r="D814" s="191" t="s">
        <v>830</v>
      </c>
      <c r="E814" s="191" t="s">
        <v>831</v>
      </c>
      <c r="F814" s="193" t="s">
        <v>2095</v>
      </c>
      <c r="G814" s="186" t="s">
        <v>816</v>
      </c>
      <c r="H814" s="183" t="s">
        <v>1833</v>
      </c>
      <c r="I814" s="186" t="s">
        <v>2127</v>
      </c>
      <c r="J814" s="43">
        <v>1344</v>
      </c>
      <c r="K814" s="186" t="s">
        <v>332</v>
      </c>
      <c r="L814" s="186"/>
      <c r="N814" s="211" t="s">
        <v>2205</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2206</v>
      </c>
      <c r="Q814" s="290" t="s">
        <v>310</v>
      </c>
      <c r="R814" s="290" t="str">
        <f t="shared" si="62"/>
        <v>Iron and Steel Shift to Crude Oil</v>
      </c>
      <c r="S814" s="290" t="str">
        <f t="shared" si="63"/>
        <v>//**Iron and Steel Shift to Crude Oil: **</v>
      </c>
      <c r="T814" s="277" t="str">
        <f t="shared" si="64"/>
        <v/>
      </c>
    </row>
    <row r="815" spans="1:20" x14ac:dyDescent="0.25">
      <c r="A815" s="277" t="s">
        <v>2207</v>
      </c>
      <c r="C815" s="191" t="s">
        <v>753</v>
      </c>
      <c r="D815" s="191" t="s">
        <v>830</v>
      </c>
      <c r="E815" s="191" t="s">
        <v>831</v>
      </c>
      <c r="F815" s="193" t="s">
        <v>2095</v>
      </c>
      <c r="G815" s="186" t="s">
        <v>818</v>
      </c>
      <c r="H815" s="183" t="s">
        <v>1833</v>
      </c>
      <c r="I815" s="186" t="s">
        <v>2126</v>
      </c>
      <c r="J815" s="43">
        <v>1345</v>
      </c>
      <c r="K815" s="186" t="s">
        <v>332</v>
      </c>
      <c r="L815" s="186"/>
      <c r="N815" s="211" t="s">
        <v>2205</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2206</v>
      </c>
      <c r="Q815" s="290" t="s">
        <v>310</v>
      </c>
      <c r="R815" s="290" t="str">
        <f t="shared" si="62"/>
        <v>Iron and Steel Shift to Heavy or Residual Oil</v>
      </c>
      <c r="S815" s="290" t="str">
        <f t="shared" si="63"/>
        <v>//**Iron and Steel Shift to Heavy or Residual Oil: **</v>
      </c>
      <c r="T815" s="277" t="str">
        <f t="shared" si="64"/>
        <v/>
      </c>
    </row>
    <row r="816" spans="1:20" x14ac:dyDescent="0.25">
      <c r="A816" s="277" t="s">
        <v>2207</v>
      </c>
      <c r="C816" s="191" t="s">
        <v>753</v>
      </c>
      <c r="D816" s="191" t="s">
        <v>830</v>
      </c>
      <c r="E816" s="191" t="s">
        <v>831</v>
      </c>
      <c r="F816" s="193" t="s">
        <v>2095</v>
      </c>
      <c r="G816" s="186" t="s">
        <v>820</v>
      </c>
      <c r="H816" s="183" t="s">
        <v>1833</v>
      </c>
      <c r="I816" s="186" t="s">
        <v>2125</v>
      </c>
      <c r="J816" s="43">
        <v>1346</v>
      </c>
      <c r="K816" s="186" t="s">
        <v>332</v>
      </c>
      <c r="L816" s="186"/>
      <c r="N816" s="211" t="s">
        <v>2205</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2206</v>
      </c>
      <c r="Q816" s="290" t="s">
        <v>310</v>
      </c>
      <c r="R816" s="290" t="str">
        <f t="shared" si="62"/>
        <v>Iron and Steel Shift to LPG Propane or Butane</v>
      </c>
      <c r="S816" s="290" t="str">
        <f t="shared" si="63"/>
        <v>//**Iron and Steel Shift to LPG Propane or Butane: **</v>
      </c>
      <c r="T816" s="277" t="str">
        <f t="shared" si="64"/>
        <v/>
      </c>
    </row>
    <row r="817" spans="1:20" x14ac:dyDescent="0.25">
      <c r="A817" s="277" t="s">
        <v>2207</v>
      </c>
      <c r="C817" s="191" t="s">
        <v>753</v>
      </c>
      <c r="D817" s="191" t="s">
        <v>830</v>
      </c>
      <c r="E817" s="191" t="s">
        <v>831</v>
      </c>
      <c r="F817" s="193" t="s">
        <v>2095</v>
      </c>
      <c r="G817" s="186" t="s">
        <v>822</v>
      </c>
      <c r="H817" s="183" t="s">
        <v>1833</v>
      </c>
      <c r="I817" s="186" t="s">
        <v>2123</v>
      </c>
      <c r="J817" s="43">
        <v>1347</v>
      </c>
      <c r="K817" s="186" t="s">
        <v>310</v>
      </c>
      <c r="L817" s="191" t="s">
        <v>2337</v>
      </c>
      <c r="N817" s="211" t="s">
        <v>2205</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2206</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7" t="s">
        <v>2207</v>
      </c>
      <c r="C818" s="191" t="s">
        <v>753</v>
      </c>
      <c r="D818" s="191" t="s">
        <v>830</v>
      </c>
      <c r="E818" s="191" t="s">
        <v>831</v>
      </c>
      <c r="F818" s="193" t="s">
        <v>2094</v>
      </c>
      <c r="G818" s="186" t="s">
        <v>799</v>
      </c>
      <c r="H818" s="183" t="s">
        <v>2142</v>
      </c>
      <c r="I818" s="186" t="s">
        <v>2133</v>
      </c>
      <c r="J818" s="43">
        <v>1348</v>
      </c>
      <c r="K818" s="186" t="s">
        <v>310</v>
      </c>
      <c r="L818" s="191" t="s">
        <v>2337</v>
      </c>
      <c r="N818" s="211" t="s">
        <v>2205</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2206</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7" t="s">
        <v>2207</v>
      </c>
      <c r="C819" s="191" t="s">
        <v>753</v>
      </c>
      <c r="D819" s="191" t="s">
        <v>830</v>
      </c>
      <c r="E819" s="191" t="s">
        <v>831</v>
      </c>
      <c r="F819" s="193" t="s">
        <v>2094</v>
      </c>
      <c r="G819" s="186" t="s">
        <v>806</v>
      </c>
      <c r="H819" s="183" t="s">
        <v>2142</v>
      </c>
      <c r="I819" s="186" t="s">
        <v>2132</v>
      </c>
      <c r="J819" s="43">
        <v>1349</v>
      </c>
      <c r="K819" s="186" t="s">
        <v>332</v>
      </c>
      <c r="L819" s="186"/>
      <c r="N819" s="211" t="s">
        <v>2205</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2206</v>
      </c>
      <c r="Q819" s="290" t="s">
        <v>310</v>
      </c>
      <c r="R819" s="290" t="str">
        <f t="shared" si="62"/>
        <v>Other Metals Shift to Coal</v>
      </c>
      <c r="S819" s="290" t="str">
        <f t="shared" si="63"/>
        <v>//**Other Metals Shift to Coal: **</v>
      </c>
      <c r="T819" s="277" t="str">
        <f t="shared" si="64"/>
        <v/>
      </c>
    </row>
    <row r="820" spans="1:20" x14ac:dyDescent="0.25">
      <c r="A820" s="277" t="s">
        <v>2207</v>
      </c>
      <c r="C820" s="191" t="s">
        <v>753</v>
      </c>
      <c r="D820" s="191" t="s">
        <v>830</v>
      </c>
      <c r="E820" s="191" t="s">
        <v>831</v>
      </c>
      <c r="F820" s="193" t="s">
        <v>2094</v>
      </c>
      <c r="G820" s="186" t="s">
        <v>808</v>
      </c>
      <c r="H820" s="183" t="s">
        <v>2142</v>
      </c>
      <c r="I820" s="186" t="s">
        <v>2131</v>
      </c>
      <c r="J820" s="43">
        <v>1350</v>
      </c>
      <c r="K820" s="186" t="s">
        <v>332</v>
      </c>
      <c r="L820" s="186"/>
      <c r="N820" s="211" t="s">
        <v>2205</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2206</v>
      </c>
      <c r="Q820" s="290" t="s">
        <v>310</v>
      </c>
      <c r="R820" s="290" t="str">
        <f t="shared" si="62"/>
        <v>Other Metals Shift to Natural Gas</v>
      </c>
      <c r="S820" s="290" t="str">
        <f t="shared" si="63"/>
        <v>//**Other Metals Shift to Natural Gas: **</v>
      </c>
      <c r="T820" s="277" t="str">
        <f t="shared" si="64"/>
        <v/>
      </c>
    </row>
    <row r="821" spans="1:20" x14ac:dyDescent="0.25">
      <c r="A821" s="277" t="s">
        <v>2207</v>
      </c>
      <c r="C821" s="191" t="s">
        <v>753</v>
      </c>
      <c r="D821" s="191" t="s">
        <v>830</v>
      </c>
      <c r="E821" s="191" t="s">
        <v>831</v>
      </c>
      <c r="F821" s="193" t="s">
        <v>2094</v>
      </c>
      <c r="G821" s="186" t="s">
        <v>810</v>
      </c>
      <c r="H821" s="183" t="s">
        <v>2142</v>
      </c>
      <c r="I821" s="186" t="s">
        <v>2130</v>
      </c>
      <c r="J821" s="43">
        <v>1351</v>
      </c>
      <c r="K821" s="186" t="s">
        <v>332</v>
      </c>
      <c r="L821" s="186"/>
      <c r="N821" s="211" t="s">
        <v>2205</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2206</v>
      </c>
      <c r="Q821" s="290" t="s">
        <v>310</v>
      </c>
      <c r="R821" s="290" t="str">
        <f t="shared" si="62"/>
        <v>Other Metals Shift to Biomass</v>
      </c>
      <c r="S821" s="290" t="str">
        <f t="shared" si="63"/>
        <v>//**Other Metals Shift to Biomass: **</v>
      </c>
      <c r="T821" s="277" t="str">
        <f t="shared" si="64"/>
        <v/>
      </c>
    </row>
    <row r="822" spans="1:20" x14ac:dyDescent="0.25">
      <c r="A822" s="277" t="s">
        <v>2207</v>
      </c>
      <c r="C822" s="191" t="s">
        <v>753</v>
      </c>
      <c r="D822" s="191" t="s">
        <v>830</v>
      </c>
      <c r="E822" s="191" t="s">
        <v>831</v>
      </c>
      <c r="F822" s="193" t="s">
        <v>2094</v>
      </c>
      <c r="G822" s="186" t="s">
        <v>812</v>
      </c>
      <c r="H822" s="183" t="s">
        <v>2142</v>
      </c>
      <c r="I822" s="186" t="s">
        <v>2129</v>
      </c>
      <c r="J822" s="43">
        <v>1352</v>
      </c>
      <c r="K822" s="186" t="s">
        <v>332</v>
      </c>
      <c r="L822" s="186"/>
      <c r="N822" s="211" t="s">
        <v>2205</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2206</v>
      </c>
      <c r="Q822" s="290" t="s">
        <v>310</v>
      </c>
      <c r="R822" s="290" t="str">
        <f t="shared" si="62"/>
        <v>Other Metals Shift to Petroleum</v>
      </c>
      <c r="S822" s="290" t="str">
        <f t="shared" si="63"/>
        <v>//**Other Metals Shift to Petroleum: **</v>
      </c>
      <c r="T822" s="277" t="str">
        <f t="shared" si="64"/>
        <v/>
      </c>
    </row>
    <row r="823" spans="1:20" x14ac:dyDescent="0.25">
      <c r="A823" s="277" t="s">
        <v>2207</v>
      </c>
      <c r="C823" s="191" t="s">
        <v>753</v>
      </c>
      <c r="D823" s="191" t="s">
        <v>830</v>
      </c>
      <c r="E823" s="191" t="s">
        <v>831</v>
      </c>
      <c r="F823" s="193" t="s">
        <v>2094</v>
      </c>
      <c r="G823" s="186" t="s">
        <v>814</v>
      </c>
      <c r="H823" s="183" t="s">
        <v>2142</v>
      </c>
      <c r="I823" s="186" t="s">
        <v>2128</v>
      </c>
      <c r="J823" s="43">
        <v>1353</v>
      </c>
      <c r="K823" s="186" t="s">
        <v>332</v>
      </c>
      <c r="L823" s="186"/>
      <c r="N823" s="211" t="s">
        <v>2205</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2206</v>
      </c>
      <c r="Q823" s="290" t="s">
        <v>310</v>
      </c>
      <c r="R823" s="290" t="str">
        <f t="shared" si="62"/>
        <v>Other Metals Shift to Purchased Heat</v>
      </c>
      <c r="S823" s="290" t="str">
        <f t="shared" si="63"/>
        <v>//**Other Metals Shift to Purchased Heat: **</v>
      </c>
      <c r="T823" s="277" t="str">
        <f t="shared" si="64"/>
        <v/>
      </c>
    </row>
    <row r="824" spans="1:20" x14ac:dyDescent="0.25">
      <c r="A824" s="277" t="s">
        <v>2207</v>
      </c>
      <c r="C824" s="191" t="s">
        <v>753</v>
      </c>
      <c r="D824" s="191" t="s">
        <v>830</v>
      </c>
      <c r="E824" s="191" t="s">
        <v>831</v>
      </c>
      <c r="F824" s="193" t="s">
        <v>2094</v>
      </c>
      <c r="G824" s="186" t="s">
        <v>816</v>
      </c>
      <c r="H824" s="183" t="s">
        <v>2142</v>
      </c>
      <c r="I824" s="186" t="s">
        <v>2127</v>
      </c>
      <c r="J824" s="43">
        <v>1354</v>
      </c>
      <c r="K824" s="186" t="s">
        <v>332</v>
      </c>
      <c r="L824" s="186"/>
      <c r="N824" s="211" t="s">
        <v>2205</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2206</v>
      </c>
      <c r="Q824" s="290" t="s">
        <v>310</v>
      </c>
      <c r="R824" s="290" t="str">
        <f t="shared" si="62"/>
        <v>Other Metals Shift to Crude Oil</v>
      </c>
      <c r="S824" s="290" t="str">
        <f t="shared" si="63"/>
        <v>//**Other Metals Shift to Crude Oil: **</v>
      </c>
      <c r="T824" s="277" t="str">
        <f t="shared" si="64"/>
        <v/>
      </c>
    </row>
    <row r="825" spans="1:20" x14ac:dyDescent="0.25">
      <c r="A825" s="277" t="s">
        <v>2207</v>
      </c>
      <c r="C825" s="191" t="s">
        <v>753</v>
      </c>
      <c r="D825" s="191" t="s">
        <v>830</v>
      </c>
      <c r="E825" s="191" t="s">
        <v>831</v>
      </c>
      <c r="F825" s="193" t="s">
        <v>2094</v>
      </c>
      <c r="G825" s="186" t="s">
        <v>818</v>
      </c>
      <c r="H825" s="183" t="s">
        <v>2142</v>
      </c>
      <c r="I825" s="186" t="s">
        <v>2126</v>
      </c>
      <c r="J825" s="43">
        <v>1355</v>
      </c>
      <c r="K825" s="186" t="s">
        <v>332</v>
      </c>
      <c r="L825" s="186"/>
      <c r="N825" s="211" t="s">
        <v>2205</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2206</v>
      </c>
      <c r="Q825" s="290" t="s">
        <v>310</v>
      </c>
      <c r="R825" s="290" t="str">
        <f t="shared" si="62"/>
        <v>Other Metals Shift to Heavy or Residual Oil</v>
      </c>
      <c r="S825" s="290" t="str">
        <f t="shared" si="63"/>
        <v>//**Other Metals Shift to Heavy or Residual Oil: **</v>
      </c>
      <c r="T825" s="277" t="str">
        <f t="shared" si="64"/>
        <v/>
      </c>
    </row>
    <row r="826" spans="1:20" x14ac:dyDescent="0.25">
      <c r="A826" s="277" t="s">
        <v>2207</v>
      </c>
      <c r="C826" s="191" t="s">
        <v>753</v>
      </c>
      <c r="D826" s="191" t="s">
        <v>830</v>
      </c>
      <c r="E826" s="191" t="s">
        <v>831</v>
      </c>
      <c r="F826" s="193" t="s">
        <v>2094</v>
      </c>
      <c r="G826" s="186" t="s">
        <v>820</v>
      </c>
      <c r="H826" s="183" t="s">
        <v>2142</v>
      </c>
      <c r="I826" s="186" t="s">
        <v>2125</v>
      </c>
      <c r="J826" s="43">
        <v>1356</v>
      </c>
      <c r="K826" s="186" t="s">
        <v>332</v>
      </c>
      <c r="L826" s="186"/>
      <c r="N826" s="211" t="s">
        <v>2205</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2206</v>
      </c>
      <c r="Q826" s="290" t="s">
        <v>310</v>
      </c>
      <c r="R826" s="290" t="str">
        <f t="shared" si="62"/>
        <v>Other Metals Shift to LPG Propane or Butane</v>
      </c>
      <c r="S826" s="290" t="str">
        <f t="shared" si="63"/>
        <v>//**Other Metals Shift to LPG Propane or Butane: **</v>
      </c>
      <c r="T826" s="277" t="str">
        <f t="shared" si="64"/>
        <v/>
      </c>
    </row>
    <row r="827" spans="1:20" x14ac:dyDescent="0.25">
      <c r="A827" s="277" t="s">
        <v>2207</v>
      </c>
      <c r="C827" s="191" t="s">
        <v>753</v>
      </c>
      <c r="D827" s="191" t="s">
        <v>830</v>
      </c>
      <c r="E827" s="191" t="s">
        <v>831</v>
      </c>
      <c r="F827" s="193" t="s">
        <v>2094</v>
      </c>
      <c r="G827" s="186" t="s">
        <v>822</v>
      </c>
      <c r="H827" s="183" t="s">
        <v>2142</v>
      </c>
      <c r="I827" s="186" t="s">
        <v>2123</v>
      </c>
      <c r="J827" s="43">
        <v>1357</v>
      </c>
      <c r="K827" s="186" t="s">
        <v>310</v>
      </c>
      <c r="L827" s="191" t="s">
        <v>2337</v>
      </c>
      <c r="N827" s="211" t="s">
        <v>2205</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2206</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7" t="s">
        <v>2207</v>
      </c>
      <c r="C828" s="191" t="s">
        <v>753</v>
      </c>
      <c r="D828" s="191" t="s">
        <v>830</v>
      </c>
      <c r="E828" s="191" t="s">
        <v>831</v>
      </c>
      <c r="F828" s="193" t="s">
        <v>2092</v>
      </c>
      <c r="G828" s="186" t="s">
        <v>799</v>
      </c>
      <c r="H828" s="183" t="s">
        <v>2141</v>
      </c>
      <c r="I828" s="186" t="s">
        <v>2133</v>
      </c>
      <c r="J828" s="43">
        <v>1358</v>
      </c>
      <c r="K828" s="186" t="s">
        <v>310</v>
      </c>
      <c r="L828" s="191" t="s">
        <v>2337</v>
      </c>
      <c r="N828" s="211" t="s">
        <v>2205</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2206</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7" t="s">
        <v>2207</v>
      </c>
      <c r="C829" s="191" t="s">
        <v>753</v>
      </c>
      <c r="D829" s="191" t="s">
        <v>830</v>
      </c>
      <c r="E829" s="191" t="s">
        <v>831</v>
      </c>
      <c r="F829" s="193" t="s">
        <v>2092</v>
      </c>
      <c r="G829" s="186" t="s">
        <v>806</v>
      </c>
      <c r="H829" s="183" t="s">
        <v>2141</v>
      </c>
      <c r="I829" s="186" t="s">
        <v>2132</v>
      </c>
      <c r="J829" s="43">
        <v>1359</v>
      </c>
      <c r="K829" s="186" t="s">
        <v>332</v>
      </c>
      <c r="L829" s="186"/>
      <c r="N829" s="211" t="s">
        <v>2205</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2206</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25">
      <c r="A830" s="277" t="s">
        <v>2207</v>
      </c>
      <c r="C830" s="191" t="s">
        <v>753</v>
      </c>
      <c r="D830" s="191" t="s">
        <v>830</v>
      </c>
      <c r="E830" s="191" t="s">
        <v>831</v>
      </c>
      <c r="F830" s="193" t="s">
        <v>2092</v>
      </c>
      <c r="G830" s="186" t="s">
        <v>808</v>
      </c>
      <c r="H830" s="183" t="s">
        <v>2141</v>
      </c>
      <c r="I830" s="186" t="s">
        <v>2131</v>
      </c>
      <c r="J830" s="43">
        <v>1360</v>
      </c>
      <c r="K830" s="186" t="s">
        <v>332</v>
      </c>
      <c r="L830" s="186"/>
      <c r="N830" s="211" t="s">
        <v>2205</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2206</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25">
      <c r="A831" s="277" t="s">
        <v>2207</v>
      </c>
      <c r="C831" s="191" t="s">
        <v>753</v>
      </c>
      <c r="D831" s="191" t="s">
        <v>830</v>
      </c>
      <c r="E831" s="191" t="s">
        <v>831</v>
      </c>
      <c r="F831" s="193" t="s">
        <v>2092</v>
      </c>
      <c r="G831" s="186" t="s">
        <v>810</v>
      </c>
      <c r="H831" s="183" t="s">
        <v>2141</v>
      </c>
      <c r="I831" s="186" t="s">
        <v>2130</v>
      </c>
      <c r="J831" s="43">
        <v>1361</v>
      </c>
      <c r="K831" s="186" t="s">
        <v>332</v>
      </c>
      <c r="L831" s="186"/>
      <c r="N831" s="211" t="s">
        <v>2205</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2206</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25">
      <c r="A832" s="277" t="s">
        <v>2207</v>
      </c>
      <c r="C832" s="191" t="s">
        <v>753</v>
      </c>
      <c r="D832" s="191" t="s">
        <v>830</v>
      </c>
      <c r="E832" s="191" t="s">
        <v>831</v>
      </c>
      <c r="F832" s="193" t="s">
        <v>2092</v>
      </c>
      <c r="G832" s="186" t="s">
        <v>812</v>
      </c>
      <c r="H832" s="183" t="s">
        <v>2141</v>
      </c>
      <c r="I832" s="186" t="s">
        <v>2129</v>
      </c>
      <c r="J832" s="43">
        <v>1362</v>
      </c>
      <c r="K832" s="186" t="s">
        <v>332</v>
      </c>
      <c r="L832" s="186"/>
      <c r="N832" s="211" t="s">
        <v>2205</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2206</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25">
      <c r="A833" s="277" t="s">
        <v>2207</v>
      </c>
      <c r="C833" s="191" t="s">
        <v>753</v>
      </c>
      <c r="D833" s="191" t="s">
        <v>830</v>
      </c>
      <c r="E833" s="191" t="s">
        <v>831</v>
      </c>
      <c r="F833" s="193" t="s">
        <v>2092</v>
      </c>
      <c r="G833" s="186" t="s">
        <v>814</v>
      </c>
      <c r="H833" s="183" t="s">
        <v>2141</v>
      </c>
      <c r="I833" s="186" t="s">
        <v>2128</v>
      </c>
      <c r="J833" s="43">
        <v>1363</v>
      </c>
      <c r="K833" s="186" t="s">
        <v>332</v>
      </c>
      <c r="L833" s="186"/>
      <c r="N833" s="211" t="s">
        <v>2205</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2206</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25">
      <c r="A834" s="277" t="s">
        <v>2207</v>
      </c>
      <c r="C834" s="191" t="s">
        <v>753</v>
      </c>
      <c r="D834" s="191" t="s">
        <v>830</v>
      </c>
      <c r="E834" s="191" t="s">
        <v>831</v>
      </c>
      <c r="F834" s="193" t="s">
        <v>2092</v>
      </c>
      <c r="G834" s="186" t="s">
        <v>816</v>
      </c>
      <c r="H834" s="183" t="s">
        <v>2141</v>
      </c>
      <c r="I834" s="186" t="s">
        <v>2127</v>
      </c>
      <c r="J834" s="43">
        <v>1364</v>
      </c>
      <c r="K834" s="186" t="s">
        <v>332</v>
      </c>
      <c r="L834" s="186"/>
      <c r="N834" s="211" t="s">
        <v>2205</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2206</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25">
      <c r="A835" s="277" t="s">
        <v>2207</v>
      </c>
      <c r="C835" s="191" t="s">
        <v>753</v>
      </c>
      <c r="D835" s="191" t="s">
        <v>830</v>
      </c>
      <c r="E835" s="191" t="s">
        <v>831</v>
      </c>
      <c r="F835" s="193" t="s">
        <v>2092</v>
      </c>
      <c r="G835" s="186" t="s">
        <v>818</v>
      </c>
      <c r="H835" s="183" t="s">
        <v>2141</v>
      </c>
      <c r="I835" s="186" t="s">
        <v>2126</v>
      </c>
      <c r="J835" s="43">
        <v>1365</v>
      </c>
      <c r="K835" s="186" t="s">
        <v>332</v>
      </c>
      <c r="L835" s="186"/>
      <c r="N835" s="211" t="s">
        <v>2205</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2206</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25">
      <c r="A836" s="277" t="s">
        <v>2207</v>
      </c>
      <c r="C836" s="191" t="s">
        <v>753</v>
      </c>
      <c r="D836" s="191" t="s">
        <v>830</v>
      </c>
      <c r="E836" s="191" t="s">
        <v>831</v>
      </c>
      <c r="F836" s="193" t="s">
        <v>2092</v>
      </c>
      <c r="G836" s="186" t="s">
        <v>820</v>
      </c>
      <c r="H836" s="183" t="s">
        <v>2141</v>
      </c>
      <c r="I836" s="186" t="s">
        <v>2125</v>
      </c>
      <c r="J836" s="43">
        <v>1366</v>
      </c>
      <c r="K836" s="186" t="s">
        <v>332</v>
      </c>
      <c r="L836" s="186"/>
      <c r="N836" s="211" t="s">
        <v>2205</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2206</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25">
      <c r="A837" s="277" t="s">
        <v>2207</v>
      </c>
      <c r="C837" s="191" t="s">
        <v>753</v>
      </c>
      <c r="D837" s="191" t="s">
        <v>830</v>
      </c>
      <c r="E837" s="191" t="s">
        <v>831</v>
      </c>
      <c r="F837" s="193" t="s">
        <v>2092</v>
      </c>
      <c r="G837" s="186" t="s">
        <v>822</v>
      </c>
      <c r="H837" s="183" t="s">
        <v>2141</v>
      </c>
      <c r="I837" s="186" t="s">
        <v>2123</v>
      </c>
      <c r="J837" s="43">
        <v>1367</v>
      </c>
      <c r="K837" s="186" t="s">
        <v>310</v>
      </c>
      <c r="L837" s="191" t="s">
        <v>2337</v>
      </c>
      <c r="N837" s="211" t="s">
        <v>2205</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2206</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7" t="s">
        <v>2207</v>
      </c>
      <c r="C838" s="191" t="s">
        <v>753</v>
      </c>
      <c r="D838" s="191" t="s">
        <v>830</v>
      </c>
      <c r="E838" s="191" t="s">
        <v>831</v>
      </c>
      <c r="F838" s="193" t="s">
        <v>2090</v>
      </c>
      <c r="G838" s="186" t="s">
        <v>799</v>
      </c>
      <c r="H838" s="183" t="s">
        <v>2140</v>
      </c>
      <c r="I838" s="186" t="s">
        <v>2133</v>
      </c>
      <c r="J838" s="43">
        <v>1368</v>
      </c>
      <c r="K838" s="186" t="s">
        <v>310</v>
      </c>
      <c r="L838" s="191" t="s">
        <v>2337</v>
      </c>
      <c r="N838" s="211" t="s">
        <v>2205</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2206</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7" t="s">
        <v>2207</v>
      </c>
      <c r="C839" s="191" t="s">
        <v>753</v>
      </c>
      <c r="D839" s="191" t="s">
        <v>830</v>
      </c>
      <c r="E839" s="191" t="s">
        <v>831</v>
      </c>
      <c r="F839" s="193" t="s">
        <v>2090</v>
      </c>
      <c r="G839" s="186" t="s">
        <v>806</v>
      </c>
      <c r="H839" s="183" t="s">
        <v>2140</v>
      </c>
      <c r="I839" s="186" t="s">
        <v>2132</v>
      </c>
      <c r="J839" s="43">
        <v>1369</v>
      </c>
      <c r="K839" s="186" t="s">
        <v>332</v>
      </c>
      <c r="L839" s="186"/>
      <c r="N839" s="211" t="s">
        <v>2205</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2206</v>
      </c>
      <c r="Q839" s="290" t="s">
        <v>310</v>
      </c>
      <c r="R839" s="290" t="str">
        <f t="shared" si="62"/>
        <v>Computers and Electronics Shift to Coal</v>
      </c>
      <c r="S839" s="290" t="str">
        <f t="shared" si="63"/>
        <v>//**Computers and Electronics Shift to Coal: **</v>
      </c>
      <c r="T839" s="277" t="str">
        <f t="shared" si="64"/>
        <v/>
      </c>
    </row>
    <row r="840" spans="1:20" x14ac:dyDescent="0.25">
      <c r="A840" s="277" t="s">
        <v>2207</v>
      </c>
      <c r="C840" s="191" t="s">
        <v>753</v>
      </c>
      <c r="D840" s="191" t="s">
        <v>830</v>
      </c>
      <c r="E840" s="191" t="s">
        <v>831</v>
      </c>
      <c r="F840" s="193" t="s">
        <v>2090</v>
      </c>
      <c r="G840" s="186" t="s">
        <v>808</v>
      </c>
      <c r="H840" s="183" t="s">
        <v>2140</v>
      </c>
      <c r="I840" s="186" t="s">
        <v>2131</v>
      </c>
      <c r="J840" s="43">
        <v>1370</v>
      </c>
      <c r="K840" s="186" t="s">
        <v>332</v>
      </c>
      <c r="L840" s="186"/>
      <c r="N840" s="211" t="s">
        <v>2205</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2206</v>
      </c>
      <c r="Q840" s="290" t="s">
        <v>310</v>
      </c>
      <c r="R840" s="290" t="str">
        <f t="shared" si="62"/>
        <v>Computers and Electronics Shift to Natural Gas</v>
      </c>
      <c r="S840" s="290" t="str">
        <f t="shared" si="63"/>
        <v>//**Computers and Electronics Shift to Natural Gas: **</v>
      </c>
      <c r="T840" s="277" t="str">
        <f t="shared" si="64"/>
        <v/>
      </c>
    </row>
    <row r="841" spans="1:20" x14ac:dyDescent="0.25">
      <c r="A841" s="277" t="s">
        <v>2207</v>
      </c>
      <c r="C841" s="191" t="s">
        <v>753</v>
      </c>
      <c r="D841" s="191" t="s">
        <v>830</v>
      </c>
      <c r="E841" s="191" t="s">
        <v>831</v>
      </c>
      <c r="F841" s="193" t="s">
        <v>2090</v>
      </c>
      <c r="G841" s="186" t="s">
        <v>810</v>
      </c>
      <c r="H841" s="183" t="s">
        <v>2140</v>
      </c>
      <c r="I841" s="186" t="s">
        <v>2130</v>
      </c>
      <c r="J841" s="43">
        <v>1371</v>
      </c>
      <c r="K841" s="186" t="s">
        <v>332</v>
      </c>
      <c r="L841" s="186"/>
      <c r="N841" s="211" t="s">
        <v>2205</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2206</v>
      </c>
      <c r="Q841" s="290" t="s">
        <v>310</v>
      </c>
      <c r="R841" s="290" t="str">
        <f t="shared" si="62"/>
        <v>Computers and Electronics Shift to Biomass</v>
      </c>
      <c r="S841" s="290" t="str">
        <f t="shared" si="63"/>
        <v>//**Computers and Electronics Shift to Biomass: **</v>
      </c>
      <c r="T841" s="277" t="str">
        <f t="shared" si="64"/>
        <v/>
      </c>
    </row>
    <row r="842" spans="1:20" x14ac:dyDescent="0.25">
      <c r="A842" s="277" t="s">
        <v>2207</v>
      </c>
      <c r="C842" s="191" t="s">
        <v>753</v>
      </c>
      <c r="D842" s="191" t="s">
        <v>830</v>
      </c>
      <c r="E842" s="191" t="s">
        <v>831</v>
      </c>
      <c r="F842" s="193" t="s">
        <v>2090</v>
      </c>
      <c r="G842" s="186" t="s">
        <v>812</v>
      </c>
      <c r="H842" s="183" t="s">
        <v>2140</v>
      </c>
      <c r="I842" s="186" t="s">
        <v>2129</v>
      </c>
      <c r="J842" s="43">
        <v>1372</v>
      </c>
      <c r="K842" s="186" t="s">
        <v>332</v>
      </c>
      <c r="L842" s="186"/>
      <c r="N842" s="211" t="s">
        <v>2205</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2206</v>
      </c>
      <c r="Q842" s="290" t="s">
        <v>310</v>
      </c>
      <c r="R842" s="290" t="str">
        <f t="shared" si="62"/>
        <v>Computers and Electronics Shift to Petroleum</v>
      </c>
      <c r="S842" s="290" t="str">
        <f t="shared" si="63"/>
        <v>//**Computers and Electronics Shift to Petroleum: **</v>
      </c>
      <c r="T842" s="277" t="str">
        <f t="shared" si="64"/>
        <v/>
      </c>
    </row>
    <row r="843" spans="1:20" x14ac:dyDescent="0.25">
      <c r="A843" s="277" t="s">
        <v>2207</v>
      </c>
      <c r="C843" s="191" t="s">
        <v>753</v>
      </c>
      <c r="D843" s="191" t="s">
        <v>830</v>
      </c>
      <c r="E843" s="191" t="s">
        <v>831</v>
      </c>
      <c r="F843" s="193" t="s">
        <v>2090</v>
      </c>
      <c r="G843" s="186" t="s">
        <v>814</v>
      </c>
      <c r="H843" s="183" t="s">
        <v>2140</v>
      </c>
      <c r="I843" s="186" t="s">
        <v>2128</v>
      </c>
      <c r="J843" s="43">
        <v>1373</v>
      </c>
      <c r="K843" s="186" t="s">
        <v>332</v>
      </c>
      <c r="L843" s="186"/>
      <c r="N843" s="211" t="s">
        <v>2205</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2206</v>
      </c>
      <c r="Q843" s="290" t="s">
        <v>310</v>
      </c>
      <c r="R843" s="290" t="str">
        <f t="shared" si="62"/>
        <v>Computers and Electronics Shift to Purchased Heat</v>
      </c>
      <c r="S843" s="290" t="str">
        <f t="shared" si="63"/>
        <v>//**Computers and Electronics Shift to Purchased Heat: **</v>
      </c>
      <c r="T843" s="277" t="str">
        <f t="shared" si="64"/>
        <v/>
      </c>
    </row>
    <row r="844" spans="1:20" x14ac:dyDescent="0.25">
      <c r="A844" s="277" t="s">
        <v>2207</v>
      </c>
      <c r="C844" s="191" t="s">
        <v>753</v>
      </c>
      <c r="D844" s="191" t="s">
        <v>830</v>
      </c>
      <c r="E844" s="191" t="s">
        <v>831</v>
      </c>
      <c r="F844" s="193" t="s">
        <v>2090</v>
      </c>
      <c r="G844" s="186" t="s">
        <v>816</v>
      </c>
      <c r="H844" s="183" t="s">
        <v>2140</v>
      </c>
      <c r="I844" s="186" t="s">
        <v>2127</v>
      </c>
      <c r="J844" s="43">
        <v>1374</v>
      </c>
      <c r="K844" s="186" t="s">
        <v>332</v>
      </c>
      <c r="L844" s="186"/>
      <c r="N844" s="211" t="s">
        <v>2205</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2206</v>
      </c>
      <c r="Q844" s="290" t="s">
        <v>310</v>
      </c>
      <c r="R844" s="290" t="str">
        <f t="shared" si="62"/>
        <v>Computers and Electronics Shift to Crude Oil</v>
      </c>
      <c r="S844" s="290" t="str">
        <f t="shared" si="63"/>
        <v>//**Computers and Electronics Shift to Crude Oil: **</v>
      </c>
      <c r="T844" s="277" t="str">
        <f t="shared" si="64"/>
        <v/>
      </c>
    </row>
    <row r="845" spans="1:20" x14ac:dyDescent="0.25">
      <c r="A845" s="277" t="s">
        <v>2207</v>
      </c>
      <c r="C845" s="191" t="s">
        <v>753</v>
      </c>
      <c r="D845" s="191" t="s">
        <v>830</v>
      </c>
      <c r="E845" s="191" t="s">
        <v>831</v>
      </c>
      <c r="F845" s="193" t="s">
        <v>2090</v>
      </c>
      <c r="G845" s="186" t="s">
        <v>818</v>
      </c>
      <c r="H845" s="183" t="s">
        <v>2140</v>
      </c>
      <c r="I845" s="186" t="s">
        <v>2126</v>
      </c>
      <c r="J845" s="43">
        <v>1375</v>
      </c>
      <c r="K845" s="186" t="s">
        <v>332</v>
      </c>
      <c r="L845" s="186"/>
      <c r="N845" s="211" t="s">
        <v>2205</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2206</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25">
      <c r="A846" s="277" t="s">
        <v>2207</v>
      </c>
      <c r="C846" s="191" t="s">
        <v>753</v>
      </c>
      <c r="D846" s="191" t="s">
        <v>830</v>
      </c>
      <c r="E846" s="191" t="s">
        <v>831</v>
      </c>
      <c r="F846" s="193" t="s">
        <v>2090</v>
      </c>
      <c r="G846" s="186" t="s">
        <v>820</v>
      </c>
      <c r="H846" s="183" t="s">
        <v>2140</v>
      </c>
      <c r="I846" s="186" t="s">
        <v>2125</v>
      </c>
      <c r="J846" s="43">
        <v>1376</v>
      </c>
      <c r="K846" s="186" t="s">
        <v>332</v>
      </c>
      <c r="L846" s="186"/>
      <c r="N846" s="211" t="s">
        <v>2205</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2206</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25">
      <c r="A847" s="277" t="s">
        <v>2207</v>
      </c>
      <c r="C847" s="191" t="s">
        <v>753</v>
      </c>
      <c r="D847" s="191" t="s">
        <v>830</v>
      </c>
      <c r="E847" s="191" t="s">
        <v>831</v>
      </c>
      <c r="F847" s="193" t="s">
        <v>2090</v>
      </c>
      <c r="G847" s="186" t="s">
        <v>822</v>
      </c>
      <c r="H847" s="183" t="s">
        <v>2140</v>
      </c>
      <c r="I847" s="186" t="s">
        <v>2123</v>
      </c>
      <c r="J847" s="43">
        <v>1377</v>
      </c>
      <c r="K847" s="186" t="s">
        <v>310</v>
      </c>
      <c r="L847" s="191" t="s">
        <v>2337</v>
      </c>
      <c r="N847" s="211" t="s">
        <v>2205</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2206</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7" t="s">
        <v>2207</v>
      </c>
      <c r="C848" s="191" t="s">
        <v>753</v>
      </c>
      <c r="D848" s="191" t="s">
        <v>830</v>
      </c>
      <c r="E848" s="191" t="s">
        <v>831</v>
      </c>
      <c r="F848" s="193" t="s">
        <v>2088</v>
      </c>
      <c r="G848" s="186" t="s">
        <v>799</v>
      </c>
      <c r="H848" s="183" t="s">
        <v>2139</v>
      </c>
      <c r="I848" s="186" t="s">
        <v>2133</v>
      </c>
      <c r="J848" s="43">
        <v>1378</v>
      </c>
      <c r="K848" s="186" t="s">
        <v>310</v>
      </c>
      <c r="L848" s="191" t="s">
        <v>2337</v>
      </c>
      <c r="N848" s="211" t="s">
        <v>2205</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2206</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7" t="s">
        <v>2207</v>
      </c>
      <c r="C849" s="191" t="s">
        <v>753</v>
      </c>
      <c r="D849" s="191" t="s">
        <v>830</v>
      </c>
      <c r="E849" s="191" t="s">
        <v>831</v>
      </c>
      <c r="F849" s="193" t="s">
        <v>2088</v>
      </c>
      <c r="G849" s="186" t="s">
        <v>806</v>
      </c>
      <c r="H849" s="183" t="s">
        <v>2139</v>
      </c>
      <c r="I849" s="186" t="s">
        <v>2132</v>
      </c>
      <c r="J849" s="43">
        <v>1379</v>
      </c>
      <c r="K849" s="186" t="s">
        <v>332</v>
      </c>
      <c r="L849" s="186"/>
      <c r="N849" s="211" t="s">
        <v>2205</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2206</v>
      </c>
      <c r="Q849" s="290" t="s">
        <v>310</v>
      </c>
      <c r="R849" s="290" t="str">
        <f t="shared" si="62"/>
        <v>Appliances and Electrical Equipment Shift to Coal</v>
      </c>
      <c r="S849" s="290" t="str">
        <f t="shared" si="63"/>
        <v>//**Appliances and Electrical Equipment Shift to Coal: **</v>
      </c>
      <c r="T849" s="277" t="str">
        <f t="shared" si="64"/>
        <v/>
      </c>
    </row>
    <row r="850" spans="1:20" x14ac:dyDescent="0.25">
      <c r="A850" s="277" t="s">
        <v>2207</v>
      </c>
      <c r="C850" s="191" t="s">
        <v>753</v>
      </c>
      <c r="D850" s="191" t="s">
        <v>830</v>
      </c>
      <c r="E850" s="191" t="s">
        <v>831</v>
      </c>
      <c r="F850" s="193" t="s">
        <v>2088</v>
      </c>
      <c r="G850" s="186" t="s">
        <v>808</v>
      </c>
      <c r="H850" s="183" t="s">
        <v>2139</v>
      </c>
      <c r="I850" s="186" t="s">
        <v>2131</v>
      </c>
      <c r="J850" s="43">
        <v>1380</v>
      </c>
      <c r="K850" s="186" t="s">
        <v>332</v>
      </c>
      <c r="L850" s="186"/>
      <c r="N850" s="211" t="s">
        <v>2205</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2206</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25">
      <c r="A851" s="277" t="s">
        <v>2207</v>
      </c>
      <c r="C851" s="191" t="s">
        <v>753</v>
      </c>
      <c r="D851" s="191" t="s">
        <v>830</v>
      </c>
      <c r="E851" s="191" t="s">
        <v>831</v>
      </c>
      <c r="F851" s="193" t="s">
        <v>2088</v>
      </c>
      <c r="G851" s="186" t="s">
        <v>810</v>
      </c>
      <c r="H851" s="183" t="s">
        <v>2139</v>
      </c>
      <c r="I851" s="186" t="s">
        <v>2130</v>
      </c>
      <c r="J851" s="43">
        <v>1381</v>
      </c>
      <c r="K851" s="186" t="s">
        <v>332</v>
      </c>
      <c r="L851" s="186"/>
      <c r="N851" s="211" t="s">
        <v>2205</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2206</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25">
      <c r="A852" s="277" t="s">
        <v>2207</v>
      </c>
      <c r="C852" s="191" t="s">
        <v>753</v>
      </c>
      <c r="D852" s="191" t="s">
        <v>830</v>
      </c>
      <c r="E852" s="191" t="s">
        <v>831</v>
      </c>
      <c r="F852" s="193" t="s">
        <v>2088</v>
      </c>
      <c r="G852" s="186" t="s">
        <v>812</v>
      </c>
      <c r="H852" s="183" t="s">
        <v>2139</v>
      </c>
      <c r="I852" s="186" t="s">
        <v>2129</v>
      </c>
      <c r="J852" s="43">
        <v>1382</v>
      </c>
      <c r="K852" s="186" t="s">
        <v>332</v>
      </c>
      <c r="L852" s="186"/>
      <c r="N852" s="211" t="s">
        <v>2205</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2206</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25">
      <c r="A853" s="277" t="s">
        <v>2207</v>
      </c>
      <c r="C853" s="191" t="s">
        <v>753</v>
      </c>
      <c r="D853" s="191" t="s">
        <v>830</v>
      </c>
      <c r="E853" s="191" t="s">
        <v>831</v>
      </c>
      <c r="F853" s="193" t="s">
        <v>2088</v>
      </c>
      <c r="G853" s="186" t="s">
        <v>814</v>
      </c>
      <c r="H853" s="183" t="s">
        <v>2139</v>
      </c>
      <c r="I853" s="186" t="s">
        <v>2128</v>
      </c>
      <c r="J853" s="43">
        <v>1383</v>
      </c>
      <c r="K853" s="186" t="s">
        <v>332</v>
      </c>
      <c r="L853" s="186"/>
      <c r="N853" s="211" t="s">
        <v>2205</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2206</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25">
      <c r="A854" s="277" t="s">
        <v>2207</v>
      </c>
      <c r="C854" s="191" t="s">
        <v>753</v>
      </c>
      <c r="D854" s="191" t="s">
        <v>830</v>
      </c>
      <c r="E854" s="191" t="s">
        <v>831</v>
      </c>
      <c r="F854" s="193" t="s">
        <v>2088</v>
      </c>
      <c r="G854" s="186" t="s">
        <v>816</v>
      </c>
      <c r="H854" s="183" t="s">
        <v>2139</v>
      </c>
      <c r="I854" s="186" t="s">
        <v>2127</v>
      </c>
      <c r="J854" s="43">
        <v>1384</v>
      </c>
      <c r="K854" s="186" t="s">
        <v>332</v>
      </c>
      <c r="L854" s="186"/>
      <c r="N854" s="211" t="s">
        <v>2205</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2206</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25">
      <c r="A855" s="277" t="s">
        <v>2207</v>
      </c>
      <c r="C855" s="191" t="s">
        <v>753</v>
      </c>
      <c r="D855" s="191" t="s">
        <v>830</v>
      </c>
      <c r="E855" s="191" t="s">
        <v>831</v>
      </c>
      <c r="F855" s="193" t="s">
        <v>2088</v>
      </c>
      <c r="G855" s="186" t="s">
        <v>818</v>
      </c>
      <c r="H855" s="183" t="s">
        <v>2139</v>
      </c>
      <c r="I855" s="186" t="s">
        <v>2126</v>
      </c>
      <c r="J855" s="43">
        <v>1385</v>
      </c>
      <c r="K855" s="186" t="s">
        <v>332</v>
      </c>
      <c r="L855" s="186"/>
      <c r="N855" s="211" t="s">
        <v>2205</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2206</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25">
      <c r="A856" s="277" t="s">
        <v>2207</v>
      </c>
      <c r="C856" s="191" t="s">
        <v>753</v>
      </c>
      <c r="D856" s="191" t="s">
        <v>830</v>
      </c>
      <c r="E856" s="191" t="s">
        <v>831</v>
      </c>
      <c r="F856" s="193" t="s">
        <v>2088</v>
      </c>
      <c r="G856" s="186" t="s">
        <v>820</v>
      </c>
      <c r="H856" s="183" t="s">
        <v>2139</v>
      </c>
      <c r="I856" s="186" t="s">
        <v>2125</v>
      </c>
      <c r="J856" s="43">
        <v>1386</v>
      </c>
      <c r="K856" s="186" t="s">
        <v>332</v>
      </c>
      <c r="L856" s="186"/>
      <c r="N856" s="211" t="s">
        <v>2205</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2206</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25">
      <c r="A857" s="277" t="s">
        <v>2207</v>
      </c>
      <c r="C857" s="191" t="s">
        <v>753</v>
      </c>
      <c r="D857" s="191" t="s">
        <v>830</v>
      </c>
      <c r="E857" s="191" t="s">
        <v>831</v>
      </c>
      <c r="F857" s="193" t="s">
        <v>2088</v>
      </c>
      <c r="G857" s="186" t="s">
        <v>822</v>
      </c>
      <c r="H857" s="183" t="s">
        <v>2139</v>
      </c>
      <c r="I857" s="186" t="s">
        <v>2123</v>
      </c>
      <c r="J857" s="43">
        <v>1387</v>
      </c>
      <c r="K857" s="186" t="s">
        <v>310</v>
      </c>
      <c r="L857" s="191" t="s">
        <v>2337</v>
      </c>
      <c r="N857" s="211" t="s">
        <v>2205</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2206</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7" t="s">
        <v>2207</v>
      </c>
      <c r="C858" s="191" t="s">
        <v>753</v>
      </c>
      <c r="D858" s="191" t="s">
        <v>830</v>
      </c>
      <c r="E858" s="191" t="s">
        <v>831</v>
      </c>
      <c r="F858" s="193" t="s">
        <v>2086</v>
      </c>
      <c r="G858" s="186" t="s">
        <v>799</v>
      </c>
      <c r="H858" s="183" t="s">
        <v>2138</v>
      </c>
      <c r="I858" s="186" t="s">
        <v>2133</v>
      </c>
      <c r="J858" s="43">
        <v>1388</v>
      </c>
      <c r="K858" s="186" t="s">
        <v>310</v>
      </c>
      <c r="L858" s="191" t="s">
        <v>2337</v>
      </c>
      <c r="N858" s="211" t="s">
        <v>2205</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2206</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7" t="s">
        <v>2207</v>
      </c>
      <c r="C859" s="191" t="s">
        <v>753</v>
      </c>
      <c r="D859" s="191" t="s">
        <v>830</v>
      </c>
      <c r="E859" s="191" t="s">
        <v>831</v>
      </c>
      <c r="F859" s="193" t="s">
        <v>2086</v>
      </c>
      <c r="G859" s="186" t="s">
        <v>806</v>
      </c>
      <c r="H859" s="183" t="s">
        <v>2138</v>
      </c>
      <c r="I859" s="186" t="s">
        <v>2132</v>
      </c>
      <c r="J859" s="43">
        <v>1389</v>
      </c>
      <c r="K859" s="186" t="s">
        <v>332</v>
      </c>
      <c r="L859" s="186"/>
      <c r="N859" s="211" t="s">
        <v>2205</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2206</v>
      </c>
      <c r="Q859" s="290" t="s">
        <v>310</v>
      </c>
      <c r="R859" s="290" t="str">
        <f t="shared" si="62"/>
        <v>Other Machinery Shift to Coal</v>
      </c>
      <c r="S859" s="290" t="str">
        <f t="shared" si="63"/>
        <v>//**Other Machinery Shift to Coal: **</v>
      </c>
      <c r="T859" s="277" t="str">
        <f t="shared" si="64"/>
        <v/>
      </c>
    </row>
    <row r="860" spans="1:20" x14ac:dyDescent="0.25">
      <c r="A860" s="277" t="s">
        <v>2207</v>
      </c>
      <c r="C860" s="191" t="s">
        <v>753</v>
      </c>
      <c r="D860" s="191" t="s">
        <v>830</v>
      </c>
      <c r="E860" s="191" t="s">
        <v>831</v>
      </c>
      <c r="F860" s="193" t="s">
        <v>2086</v>
      </c>
      <c r="G860" s="186" t="s">
        <v>808</v>
      </c>
      <c r="H860" s="183" t="s">
        <v>2138</v>
      </c>
      <c r="I860" s="186" t="s">
        <v>2131</v>
      </c>
      <c r="J860" s="43">
        <v>1390</v>
      </c>
      <c r="K860" s="186" t="s">
        <v>332</v>
      </c>
      <c r="L860" s="186"/>
      <c r="N860" s="211" t="s">
        <v>2205</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2206</v>
      </c>
      <c r="Q860" s="290" t="s">
        <v>310</v>
      </c>
      <c r="R860" s="290" t="str">
        <f t="shared" si="62"/>
        <v>Other Machinery Shift to Natural Gas</v>
      </c>
      <c r="S860" s="290" t="str">
        <f t="shared" si="63"/>
        <v>//**Other Machinery Shift to Natural Gas: **</v>
      </c>
      <c r="T860" s="277" t="str">
        <f t="shared" si="64"/>
        <v/>
      </c>
    </row>
    <row r="861" spans="1:20" x14ac:dyDescent="0.25">
      <c r="A861" s="277" t="s">
        <v>2207</v>
      </c>
      <c r="C861" s="191" t="s">
        <v>753</v>
      </c>
      <c r="D861" s="191" t="s">
        <v>830</v>
      </c>
      <c r="E861" s="191" t="s">
        <v>831</v>
      </c>
      <c r="F861" s="193" t="s">
        <v>2086</v>
      </c>
      <c r="G861" s="186" t="s">
        <v>810</v>
      </c>
      <c r="H861" s="183" t="s">
        <v>2138</v>
      </c>
      <c r="I861" s="186" t="s">
        <v>2130</v>
      </c>
      <c r="J861" s="43">
        <v>1391</v>
      </c>
      <c r="K861" s="186" t="s">
        <v>332</v>
      </c>
      <c r="L861" s="186"/>
      <c r="N861" s="211" t="s">
        <v>2205</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2206</v>
      </c>
      <c r="Q861" s="290" t="s">
        <v>310</v>
      </c>
      <c r="R861" s="290" t="str">
        <f t="shared" si="62"/>
        <v>Other Machinery Shift to Biomass</v>
      </c>
      <c r="S861" s="290" t="str">
        <f t="shared" si="63"/>
        <v>//**Other Machinery Shift to Biomass: **</v>
      </c>
      <c r="T861" s="277" t="str">
        <f t="shared" si="64"/>
        <v/>
      </c>
    </row>
    <row r="862" spans="1:20" x14ac:dyDescent="0.25">
      <c r="A862" s="277" t="s">
        <v>2207</v>
      </c>
      <c r="C862" s="191" t="s">
        <v>753</v>
      </c>
      <c r="D862" s="191" t="s">
        <v>830</v>
      </c>
      <c r="E862" s="191" t="s">
        <v>831</v>
      </c>
      <c r="F862" s="193" t="s">
        <v>2086</v>
      </c>
      <c r="G862" s="186" t="s">
        <v>812</v>
      </c>
      <c r="H862" s="183" t="s">
        <v>2138</v>
      </c>
      <c r="I862" s="186" t="s">
        <v>2129</v>
      </c>
      <c r="J862" s="43">
        <v>1392</v>
      </c>
      <c r="K862" s="186" t="s">
        <v>332</v>
      </c>
      <c r="L862" s="186"/>
      <c r="N862" s="211" t="s">
        <v>2205</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2206</v>
      </c>
      <c r="Q862" s="290" t="s">
        <v>310</v>
      </c>
      <c r="R862" s="290" t="str">
        <f t="shared" si="62"/>
        <v>Other Machinery Shift to Petroleum</v>
      </c>
      <c r="S862" s="290" t="str">
        <f t="shared" si="63"/>
        <v>//**Other Machinery Shift to Petroleum: **</v>
      </c>
      <c r="T862" s="277" t="str">
        <f t="shared" si="64"/>
        <v/>
      </c>
    </row>
    <row r="863" spans="1:20" x14ac:dyDescent="0.25">
      <c r="A863" s="277" t="s">
        <v>2207</v>
      </c>
      <c r="C863" s="191" t="s">
        <v>753</v>
      </c>
      <c r="D863" s="191" t="s">
        <v>830</v>
      </c>
      <c r="E863" s="191" t="s">
        <v>831</v>
      </c>
      <c r="F863" s="193" t="s">
        <v>2086</v>
      </c>
      <c r="G863" s="186" t="s">
        <v>814</v>
      </c>
      <c r="H863" s="183" t="s">
        <v>2138</v>
      </c>
      <c r="I863" s="186" t="s">
        <v>2128</v>
      </c>
      <c r="J863" s="43">
        <v>1393</v>
      </c>
      <c r="K863" s="186" t="s">
        <v>332</v>
      </c>
      <c r="L863" s="186"/>
      <c r="N863" s="211" t="s">
        <v>2205</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2206</v>
      </c>
      <c r="Q863" s="290" t="s">
        <v>310</v>
      </c>
      <c r="R863" s="290" t="str">
        <f t="shared" si="62"/>
        <v>Other Machinery Shift to Purchased Heat</v>
      </c>
      <c r="S863" s="290" t="str">
        <f t="shared" si="63"/>
        <v>//**Other Machinery Shift to Purchased Heat: **</v>
      </c>
      <c r="T863" s="277" t="str">
        <f t="shared" si="64"/>
        <v/>
      </c>
    </row>
    <row r="864" spans="1:20" x14ac:dyDescent="0.25">
      <c r="A864" s="277" t="s">
        <v>2207</v>
      </c>
      <c r="C864" s="191" t="s">
        <v>753</v>
      </c>
      <c r="D864" s="191" t="s">
        <v>830</v>
      </c>
      <c r="E864" s="191" t="s">
        <v>831</v>
      </c>
      <c r="F864" s="193" t="s">
        <v>2086</v>
      </c>
      <c r="G864" s="186" t="s">
        <v>816</v>
      </c>
      <c r="H864" s="183" t="s">
        <v>2138</v>
      </c>
      <c r="I864" s="186" t="s">
        <v>2127</v>
      </c>
      <c r="J864" s="43">
        <v>1394</v>
      </c>
      <c r="K864" s="186" t="s">
        <v>332</v>
      </c>
      <c r="L864" s="186"/>
      <c r="N864" s="211" t="s">
        <v>2205</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2206</v>
      </c>
      <c r="Q864" s="290" t="s">
        <v>310</v>
      </c>
      <c r="R864" s="290" t="str">
        <f t="shared" si="62"/>
        <v>Other Machinery Shift to Crude Oil</v>
      </c>
      <c r="S864" s="290" t="str">
        <f t="shared" si="63"/>
        <v>//**Other Machinery Shift to Crude Oil: **</v>
      </c>
      <c r="T864" s="277" t="str">
        <f t="shared" si="64"/>
        <v/>
      </c>
    </row>
    <row r="865" spans="1:20" x14ac:dyDescent="0.25">
      <c r="A865" s="277" t="s">
        <v>2207</v>
      </c>
      <c r="C865" s="191" t="s">
        <v>753</v>
      </c>
      <c r="D865" s="191" t="s">
        <v>830</v>
      </c>
      <c r="E865" s="191" t="s">
        <v>831</v>
      </c>
      <c r="F865" s="193" t="s">
        <v>2086</v>
      </c>
      <c r="G865" s="186" t="s">
        <v>818</v>
      </c>
      <c r="H865" s="183" t="s">
        <v>2138</v>
      </c>
      <c r="I865" s="186" t="s">
        <v>2126</v>
      </c>
      <c r="J865" s="43">
        <v>1395</v>
      </c>
      <c r="K865" s="186" t="s">
        <v>332</v>
      </c>
      <c r="L865" s="186"/>
      <c r="N865" s="211" t="s">
        <v>2205</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2206</v>
      </c>
      <c r="Q865" s="290" t="s">
        <v>310</v>
      </c>
      <c r="R865" s="290" t="str">
        <f t="shared" si="62"/>
        <v>Other Machinery Shift to Heavy or Residual Oil</v>
      </c>
      <c r="S865" s="290" t="str">
        <f t="shared" si="63"/>
        <v>//**Other Machinery Shift to Heavy or Residual Oil: **</v>
      </c>
      <c r="T865" s="277" t="str">
        <f t="shared" si="64"/>
        <v/>
      </c>
    </row>
    <row r="866" spans="1:20" x14ac:dyDescent="0.25">
      <c r="A866" s="277" t="s">
        <v>2207</v>
      </c>
      <c r="C866" s="191" t="s">
        <v>753</v>
      </c>
      <c r="D866" s="191" t="s">
        <v>830</v>
      </c>
      <c r="E866" s="191" t="s">
        <v>831</v>
      </c>
      <c r="F866" s="193" t="s">
        <v>2086</v>
      </c>
      <c r="G866" s="186" t="s">
        <v>820</v>
      </c>
      <c r="H866" s="183" t="s">
        <v>2138</v>
      </c>
      <c r="I866" s="186" t="s">
        <v>2125</v>
      </c>
      <c r="J866" s="43">
        <v>1396</v>
      </c>
      <c r="K866" s="186" t="s">
        <v>332</v>
      </c>
      <c r="L866" s="186"/>
      <c r="N866" s="211" t="s">
        <v>2205</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2206</v>
      </c>
      <c r="Q866" s="290" t="s">
        <v>310</v>
      </c>
      <c r="R866" s="290" t="str">
        <f t="shared" si="62"/>
        <v>Other Machinery Shift to LPG Propane or Butane</v>
      </c>
      <c r="S866" s="290" t="str">
        <f t="shared" si="63"/>
        <v>//**Other Machinery Shift to LPG Propane or Butane: **</v>
      </c>
      <c r="T866" s="277" t="str">
        <f t="shared" si="64"/>
        <v/>
      </c>
    </row>
    <row r="867" spans="1:20" x14ac:dyDescent="0.25">
      <c r="A867" s="277" t="s">
        <v>2207</v>
      </c>
      <c r="C867" s="191" t="s">
        <v>753</v>
      </c>
      <c r="D867" s="191" t="s">
        <v>830</v>
      </c>
      <c r="E867" s="191" t="s">
        <v>831</v>
      </c>
      <c r="F867" s="193" t="s">
        <v>2086</v>
      </c>
      <c r="G867" s="186" t="s">
        <v>822</v>
      </c>
      <c r="H867" s="183" t="s">
        <v>2138</v>
      </c>
      <c r="I867" s="186" t="s">
        <v>2123</v>
      </c>
      <c r="J867" s="43">
        <v>1397</v>
      </c>
      <c r="K867" s="186" t="s">
        <v>310</v>
      </c>
      <c r="L867" s="191" t="s">
        <v>2337</v>
      </c>
      <c r="N867" s="211" t="s">
        <v>2205</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2206</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7" t="s">
        <v>2207</v>
      </c>
      <c r="C868" s="191" t="s">
        <v>753</v>
      </c>
      <c r="D868" s="191" t="s">
        <v>830</v>
      </c>
      <c r="E868" s="191" t="s">
        <v>831</v>
      </c>
      <c r="F868" s="193" t="s">
        <v>2084</v>
      </c>
      <c r="G868" s="186" t="s">
        <v>799</v>
      </c>
      <c r="H868" s="183" t="s">
        <v>2137</v>
      </c>
      <c r="I868" s="186" t="s">
        <v>2133</v>
      </c>
      <c r="J868" s="43">
        <v>1398</v>
      </c>
      <c r="K868" s="186" t="s">
        <v>310</v>
      </c>
      <c r="L868" s="191" t="s">
        <v>2337</v>
      </c>
      <c r="N868" s="211" t="s">
        <v>2205</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2206</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7" t="s">
        <v>2207</v>
      </c>
      <c r="C869" s="191" t="s">
        <v>753</v>
      </c>
      <c r="D869" s="191" t="s">
        <v>830</v>
      </c>
      <c r="E869" s="191" t="s">
        <v>831</v>
      </c>
      <c r="F869" s="193" t="s">
        <v>2084</v>
      </c>
      <c r="G869" s="186" t="s">
        <v>806</v>
      </c>
      <c r="H869" s="183" t="s">
        <v>2137</v>
      </c>
      <c r="I869" s="186" t="s">
        <v>2132</v>
      </c>
      <c r="J869" s="43">
        <v>1399</v>
      </c>
      <c r="K869" s="186" t="s">
        <v>332</v>
      </c>
      <c r="L869" s="186"/>
      <c r="N869" s="211" t="s">
        <v>2205</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2206</v>
      </c>
      <c r="Q869" s="290" t="s">
        <v>310</v>
      </c>
      <c r="R869" s="290" t="str">
        <f t="shared" si="62"/>
        <v>Road Vehicles Shift to Coal</v>
      </c>
      <c r="S869" s="290" t="str">
        <f t="shared" si="63"/>
        <v>//**Road Vehicles Shift to Coal: **</v>
      </c>
      <c r="T869" s="277" t="str">
        <f t="shared" si="64"/>
        <v/>
      </c>
    </row>
    <row r="870" spans="1:20" x14ac:dyDescent="0.25">
      <c r="A870" s="277" t="s">
        <v>2207</v>
      </c>
      <c r="C870" s="191" t="s">
        <v>753</v>
      </c>
      <c r="D870" s="191" t="s">
        <v>830</v>
      </c>
      <c r="E870" s="191" t="s">
        <v>831</v>
      </c>
      <c r="F870" s="193" t="s">
        <v>2084</v>
      </c>
      <c r="G870" s="186" t="s">
        <v>808</v>
      </c>
      <c r="H870" s="183" t="s">
        <v>2137</v>
      </c>
      <c r="I870" s="186" t="s">
        <v>2131</v>
      </c>
      <c r="J870" s="43">
        <v>1400</v>
      </c>
      <c r="K870" s="186" t="s">
        <v>332</v>
      </c>
      <c r="L870" s="186"/>
      <c r="N870" s="211" t="s">
        <v>2205</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2206</v>
      </c>
      <c r="Q870" s="290" t="s">
        <v>310</v>
      </c>
      <c r="R870" s="290" t="str">
        <f t="shared" si="62"/>
        <v>Road Vehicles Shift to Natural Gas</v>
      </c>
      <c r="S870" s="290" t="str">
        <f t="shared" si="63"/>
        <v>//**Road Vehicles Shift to Natural Gas: **</v>
      </c>
      <c r="T870" s="277" t="str">
        <f t="shared" si="64"/>
        <v/>
      </c>
    </row>
    <row r="871" spans="1:20" x14ac:dyDescent="0.25">
      <c r="A871" s="277" t="s">
        <v>2207</v>
      </c>
      <c r="C871" s="191" t="s">
        <v>753</v>
      </c>
      <c r="D871" s="191" t="s">
        <v>830</v>
      </c>
      <c r="E871" s="191" t="s">
        <v>831</v>
      </c>
      <c r="F871" s="193" t="s">
        <v>2084</v>
      </c>
      <c r="G871" s="186" t="s">
        <v>810</v>
      </c>
      <c r="H871" s="183" t="s">
        <v>2137</v>
      </c>
      <c r="I871" s="186" t="s">
        <v>2130</v>
      </c>
      <c r="J871" s="43">
        <v>1401</v>
      </c>
      <c r="K871" s="186" t="s">
        <v>332</v>
      </c>
      <c r="L871" s="186"/>
      <c r="N871" s="211" t="s">
        <v>2205</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2206</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25">
      <c r="A872" s="277" t="s">
        <v>2207</v>
      </c>
      <c r="C872" s="191" t="s">
        <v>753</v>
      </c>
      <c r="D872" s="191" t="s">
        <v>830</v>
      </c>
      <c r="E872" s="191" t="s">
        <v>831</v>
      </c>
      <c r="F872" s="193" t="s">
        <v>2084</v>
      </c>
      <c r="G872" s="186" t="s">
        <v>812</v>
      </c>
      <c r="H872" s="183" t="s">
        <v>2137</v>
      </c>
      <c r="I872" s="186" t="s">
        <v>2129</v>
      </c>
      <c r="J872" s="43">
        <v>1402</v>
      </c>
      <c r="K872" s="186" t="s">
        <v>332</v>
      </c>
      <c r="L872" s="186"/>
      <c r="N872" s="211" t="s">
        <v>2205</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2206</v>
      </c>
      <c r="Q872" s="290" t="s">
        <v>310</v>
      </c>
      <c r="R872" s="290" t="str">
        <f t="shared" si="65"/>
        <v>Road Vehicles Shift to Petroleum</v>
      </c>
      <c r="S872" s="290" t="str">
        <f t="shared" si="66"/>
        <v>//**Road Vehicles Shift to Petroleum: **</v>
      </c>
      <c r="T872" s="277" t="str">
        <f t="shared" si="67"/>
        <v/>
      </c>
    </row>
    <row r="873" spans="1:20" x14ac:dyDescent="0.25">
      <c r="A873" s="277" t="s">
        <v>2207</v>
      </c>
      <c r="C873" s="191" t="s">
        <v>753</v>
      </c>
      <c r="D873" s="191" t="s">
        <v>830</v>
      </c>
      <c r="E873" s="191" t="s">
        <v>831</v>
      </c>
      <c r="F873" s="193" t="s">
        <v>2084</v>
      </c>
      <c r="G873" s="186" t="s">
        <v>814</v>
      </c>
      <c r="H873" s="183" t="s">
        <v>2137</v>
      </c>
      <c r="I873" s="186" t="s">
        <v>2128</v>
      </c>
      <c r="J873" s="43">
        <v>1403</v>
      </c>
      <c r="K873" s="186" t="s">
        <v>332</v>
      </c>
      <c r="L873" s="186"/>
      <c r="N873" s="211" t="s">
        <v>2205</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2206</v>
      </c>
      <c r="Q873" s="290" t="s">
        <v>310</v>
      </c>
      <c r="R873" s="290" t="str">
        <f t="shared" si="65"/>
        <v>Road Vehicles Shift to Purchased Heat</v>
      </c>
      <c r="S873" s="290" t="str">
        <f t="shared" si="66"/>
        <v>//**Road Vehicles Shift to Purchased Heat: **</v>
      </c>
      <c r="T873" s="277" t="str">
        <f t="shared" si="67"/>
        <v/>
      </c>
    </row>
    <row r="874" spans="1:20" x14ac:dyDescent="0.25">
      <c r="A874" s="277" t="s">
        <v>2207</v>
      </c>
      <c r="C874" s="191" t="s">
        <v>753</v>
      </c>
      <c r="D874" s="191" t="s">
        <v>830</v>
      </c>
      <c r="E874" s="191" t="s">
        <v>831</v>
      </c>
      <c r="F874" s="193" t="s">
        <v>2084</v>
      </c>
      <c r="G874" s="186" t="s">
        <v>816</v>
      </c>
      <c r="H874" s="183" t="s">
        <v>2137</v>
      </c>
      <c r="I874" s="186" t="s">
        <v>2127</v>
      </c>
      <c r="J874" s="43">
        <v>1404</v>
      </c>
      <c r="K874" s="186" t="s">
        <v>332</v>
      </c>
      <c r="L874" s="186"/>
      <c r="N874" s="211" t="s">
        <v>2205</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2206</v>
      </c>
      <c r="Q874" s="290" t="s">
        <v>310</v>
      </c>
      <c r="R874" s="290" t="str">
        <f t="shared" si="65"/>
        <v>Road Vehicles Shift to Crude Oil</v>
      </c>
      <c r="S874" s="290" t="str">
        <f t="shared" si="66"/>
        <v>//**Road Vehicles Shift to Crude Oil: **</v>
      </c>
      <c r="T874" s="277" t="str">
        <f t="shared" si="67"/>
        <v/>
      </c>
    </row>
    <row r="875" spans="1:20" x14ac:dyDescent="0.25">
      <c r="A875" s="277" t="s">
        <v>2207</v>
      </c>
      <c r="C875" s="191" t="s">
        <v>753</v>
      </c>
      <c r="D875" s="191" t="s">
        <v>830</v>
      </c>
      <c r="E875" s="191" t="s">
        <v>831</v>
      </c>
      <c r="F875" s="193" t="s">
        <v>2084</v>
      </c>
      <c r="G875" s="186" t="s">
        <v>818</v>
      </c>
      <c r="H875" s="183" t="s">
        <v>2137</v>
      </c>
      <c r="I875" s="186" t="s">
        <v>2126</v>
      </c>
      <c r="J875" s="43">
        <v>1405</v>
      </c>
      <c r="K875" s="186" t="s">
        <v>332</v>
      </c>
      <c r="L875" s="186"/>
      <c r="N875" s="211" t="s">
        <v>2205</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2206</v>
      </c>
      <c r="Q875" s="290" t="s">
        <v>310</v>
      </c>
      <c r="R875" s="290" t="str">
        <f t="shared" si="65"/>
        <v>Road Vehicles Shift to Heavy or Residual Oil</v>
      </c>
      <c r="S875" s="290" t="str">
        <f t="shared" si="66"/>
        <v>//**Road Vehicles Shift to Heavy or Residual Oil: **</v>
      </c>
      <c r="T875" s="277" t="str">
        <f t="shared" si="67"/>
        <v/>
      </c>
    </row>
    <row r="876" spans="1:20" x14ac:dyDescent="0.25">
      <c r="A876" s="277" t="s">
        <v>2207</v>
      </c>
      <c r="C876" s="191" t="s">
        <v>753</v>
      </c>
      <c r="D876" s="191" t="s">
        <v>830</v>
      </c>
      <c r="E876" s="191" t="s">
        <v>831</v>
      </c>
      <c r="F876" s="193" t="s">
        <v>2084</v>
      </c>
      <c r="G876" s="186" t="s">
        <v>820</v>
      </c>
      <c r="H876" s="183" t="s">
        <v>2137</v>
      </c>
      <c r="I876" s="186" t="s">
        <v>2125</v>
      </c>
      <c r="J876" s="43">
        <v>1406</v>
      </c>
      <c r="K876" s="186" t="s">
        <v>332</v>
      </c>
      <c r="L876" s="186"/>
      <c r="N876" s="211" t="s">
        <v>2205</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2206</v>
      </c>
      <c r="Q876" s="290" t="s">
        <v>310</v>
      </c>
      <c r="R876" s="290" t="str">
        <f t="shared" si="65"/>
        <v>Road Vehicles Shift to LPG Propane or Butane</v>
      </c>
      <c r="S876" s="290" t="str">
        <f t="shared" si="66"/>
        <v>//**Road Vehicles Shift to LPG Propane or Butane: **</v>
      </c>
      <c r="T876" s="277" t="str">
        <f t="shared" si="67"/>
        <v/>
      </c>
    </row>
    <row r="877" spans="1:20" x14ac:dyDescent="0.25">
      <c r="A877" s="277" t="s">
        <v>2207</v>
      </c>
      <c r="C877" s="191" t="s">
        <v>753</v>
      </c>
      <c r="D877" s="191" t="s">
        <v>830</v>
      </c>
      <c r="E877" s="191" t="s">
        <v>831</v>
      </c>
      <c r="F877" s="193" t="s">
        <v>2084</v>
      </c>
      <c r="G877" s="186" t="s">
        <v>822</v>
      </c>
      <c r="H877" s="183" t="s">
        <v>2137</v>
      </c>
      <c r="I877" s="186" t="s">
        <v>2123</v>
      </c>
      <c r="J877" s="43">
        <v>1407</v>
      </c>
      <c r="K877" s="186" t="s">
        <v>310</v>
      </c>
      <c r="L877" s="191" t="s">
        <v>2337</v>
      </c>
      <c r="N877" s="211" t="s">
        <v>2205</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2206</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7" t="s">
        <v>2207</v>
      </c>
      <c r="C878" s="191" t="s">
        <v>753</v>
      </c>
      <c r="D878" s="191" t="s">
        <v>830</v>
      </c>
      <c r="E878" s="191" t="s">
        <v>831</v>
      </c>
      <c r="F878" s="193" t="s">
        <v>2082</v>
      </c>
      <c r="G878" s="186" t="s">
        <v>799</v>
      </c>
      <c r="H878" s="183" t="s">
        <v>2136</v>
      </c>
      <c r="I878" s="186" t="s">
        <v>2133</v>
      </c>
      <c r="J878" s="43">
        <v>1408</v>
      </c>
      <c r="K878" s="186" t="s">
        <v>310</v>
      </c>
      <c r="L878" s="191" t="s">
        <v>2337</v>
      </c>
      <c r="N878" s="211" t="s">
        <v>2205</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2206</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7" t="s">
        <v>2207</v>
      </c>
      <c r="C879" s="191" t="s">
        <v>753</v>
      </c>
      <c r="D879" s="191" t="s">
        <v>830</v>
      </c>
      <c r="E879" s="191" t="s">
        <v>831</v>
      </c>
      <c r="F879" s="193" t="s">
        <v>2082</v>
      </c>
      <c r="G879" s="186" t="s">
        <v>806</v>
      </c>
      <c r="H879" s="183" t="s">
        <v>2136</v>
      </c>
      <c r="I879" s="186" t="s">
        <v>2132</v>
      </c>
      <c r="J879" s="43">
        <v>1409</v>
      </c>
      <c r="K879" s="186" t="s">
        <v>332</v>
      </c>
      <c r="L879" s="186"/>
      <c r="N879" s="211" t="s">
        <v>2205</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2206</v>
      </c>
      <c r="Q879" s="290" t="s">
        <v>310</v>
      </c>
      <c r="R879" s="290" t="str">
        <f t="shared" si="65"/>
        <v>Nonroad Vehicles Shift to Coal</v>
      </c>
      <c r="S879" s="290" t="str">
        <f t="shared" si="66"/>
        <v>//**Nonroad Vehicles Shift to Coal: **</v>
      </c>
      <c r="T879" s="277" t="str">
        <f t="shared" si="67"/>
        <v/>
      </c>
    </row>
    <row r="880" spans="1:20" x14ac:dyDescent="0.25">
      <c r="A880" s="277" t="s">
        <v>2207</v>
      </c>
      <c r="C880" s="191" t="s">
        <v>753</v>
      </c>
      <c r="D880" s="191" t="s">
        <v>830</v>
      </c>
      <c r="E880" s="191" t="s">
        <v>831</v>
      </c>
      <c r="F880" s="193" t="s">
        <v>2082</v>
      </c>
      <c r="G880" s="186" t="s">
        <v>808</v>
      </c>
      <c r="H880" s="183" t="s">
        <v>2136</v>
      </c>
      <c r="I880" s="186" t="s">
        <v>2131</v>
      </c>
      <c r="J880" s="43">
        <v>1410</v>
      </c>
      <c r="K880" s="186" t="s">
        <v>332</v>
      </c>
      <c r="L880" s="186"/>
      <c r="N880" s="211" t="s">
        <v>2205</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2206</v>
      </c>
      <c r="Q880" s="290" t="s">
        <v>310</v>
      </c>
      <c r="R880" s="290" t="str">
        <f t="shared" si="65"/>
        <v>Nonroad Vehicles Shift to Natural Gas</v>
      </c>
      <c r="S880" s="290" t="str">
        <f t="shared" si="66"/>
        <v>//**Nonroad Vehicles Shift to Natural Gas: **</v>
      </c>
      <c r="T880" s="277" t="str">
        <f t="shared" si="67"/>
        <v/>
      </c>
    </row>
    <row r="881" spans="1:20" x14ac:dyDescent="0.25">
      <c r="A881" s="277" t="s">
        <v>2207</v>
      </c>
      <c r="C881" s="191" t="s">
        <v>753</v>
      </c>
      <c r="D881" s="191" t="s">
        <v>830</v>
      </c>
      <c r="E881" s="191" t="s">
        <v>831</v>
      </c>
      <c r="F881" s="193" t="s">
        <v>2082</v>
      </c>
      <c r="G881" s="186" t="s">
        <v>810</v>
      </c>
      <c r="H881" s="183" t="s">
        <v>2136</v>
      </c>
      <c r="I881" s="186" t="s">
        <v>2130</v>
      </c>
      <c r="J881" s="43">
        <v>1411</v>
      </c>
      <c r="K881" s="186" t="s">
        <v>332</v>
      </c>
      <c r="L881" s="186"/>
      <c r="N881" s="211" t="s">
        <v>2205</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2206</v>
      </c>
      <c r="Q881" s="290" t="s">
        <v>310</v>
      </c>
      <c r="R881" s="290" t="str">
        <f t="shared" si="65"/>
        <v>Nonroad Vehicles Shift to Biomass</v>
      </c>
      <c r="S881" s="290" t="str">
        <f t="shared" si="66"/>
        <v>//**Nonroad Vehicles Shift to Biomass: **</v>
      </c>
      <c r="T881" s="277" t="str">
        <f t="shared" si="67"/>
        <v/>
      </c>
    </row>
    <row r="882" spans="1:20" x14ac:dyDescent="0.25">
      <c r="A882" s="277" t="s">
        <v>2207</v>
      </c>
      <c r="C882" s="191" t="s">
        <v>753</v>
      </c>
      <c r="D882" s="191" t="s">
        <v>830</v>
      </c>
      <c r="E882" s="191" t="s">
        <v>831</v>
      </c>
      <c r="F882" s="193" t="s">
        <v>2082</v>
      </c>
      <c r="G882" s="186" t="s">
        <v>812</v>
      </c>
      <c r="H882" s="183" t="s">
        <v>2136</v>
      </c>
      <c r="I882" s="186" t="s">
        <v>2129</v>
      </c>
      <c r="J882" s="43">
        <v>1412</v>
      </c>
      <c r="K882" s="186" t="s">
        <v>332</v>
      </c>
      <c r="L882" s="186"/>
      <c r="N882" s="211" t="s">
        <v>2205</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2206</v>
      </c>
      <c r="Q882" s="290" t="s">
        <v>310</v>
      </c>
      <c r="R882" s="290" t="str">
        <f t="shared" si="65"/>
        <v>Nonroad Vehicles Shift to Petroleum</v>
      </c>
      <c r="S882" s="290" t="str">
        <f t="shared" si="66"/>
        <v>//**Nonroad Vehicles Shift to Petroleum: **</v>
      </c>
      <c r="T882" s="277" t="str">
        <f t="shared" si="67"/>
        <v/>
      </c>
    </row>
    <row r="883" spans="1:20" x14ac:dyDescent="0.25">
      <c r="A883" s="277" t="s">
        <v>2207</v>
      </c>
      <c r="C883" s="191" t="s">
        <v>753</v>
      </c>
      <c r="D883" s="191" t="s">
        <v>830</v>
      </c>
      <c r="E883" s="191" t="s">
        <v>831</v>
      </c>
      <c r="F883" s="193" t="s">
        <v>2082</v>
      </c>
      <c r="G883" s="186" t="s">
        <v>814</v>
      </c>
      <c r="H883" s="183" t="s">
        <v>2136</v>
      </c>
      <c r="I883" s="186" t="s">
        <v>2128</v>
      </c>
      <c r="J883" s="43">
        <v>1413</v>
      </c>
      <c r="K883" s="186" t="s">
        <v>332</v>
      </c>
      <c r="L883" s="186"/>
      <c r="N883" s="211" t="s">
        <v>2205</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2206</v>
      </c>
      <c r="Q883" s="290" t="s">
        <v>310</v>
      </c>
      <c r="R883" s="290" t="str">
        <f t="shared" si="65"/>
        <v>Nonroad Vehicles Shift to Purchased Heat</v>
      </c>
      <c r="S883" s="290" t="str">
        <f t="shared" si="66"/>
        <v>//**Nonroad Vehicles Shift to Purchased Heat: **</v>
      </c>
      <c r="T883" s="277" t="str">
        <f t="shared" si="67"/>
        <v/>
      </c>
    </row>
    <row r="884" spans="1:20" x14ac:dyDescent="0.25">
      <c r="A884" s="277" t="s">
        <v>2207</v>
      </c>
      <c r="C884" s="191" t="s">
        <v>753</v>
      </c>
      <c r="D884" s="191" t="s">
        <v>830</v>
      </c>
      <c r="E884" s="191" t="s">
        <v>831</v>
      </c>
      <c r="F884" s="193" t="s">
        <v>2082</v>
      </c>
      <c r="G884" s="186" t="s">
        <v>816</v>
      </c>
      <c r="H884" s="183" t="s">
        <v>2136</v>
      </c>
      <c r="I884" s="186" t="s">
        <v>2127</v>
      </c>
      <c r="J884" s="43">
        <v>1414</v>
      </c>
      <c r="K884" s="186" t="s">
        <v>332</v>
      </c>
      <c r="L884" s="186"/>
      <c r="N884" s="211" t="s">
        <v>2205</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2206</v>
      </c>
      <c r="Q884" s="290" t="s">
        <v>310</v>
      </c>
      <c r="R884" s="290" t="str">
        <f t="shared" si="65"/>
        <v>Nonroad Vehicles Shift to Crude Oil</v>
      </c>
      <c r="S884" s="290" t="str">
        <f t="shared" si="66"/>
        <v>//**Nonroad Vehicles Shift to Crude Oil: **</v>
      </c>
      <c r="T884" s="277" t="str">
        <f t="shared" si="67"/>
        <v/>
      </c>
    </row>
    <row r="885" spans="1:20" x14ac:dyDescent="0.25">
      <c r="A885" s="277" t="s">
        <v>2207</v>
      </c>
      <c r="C885" s="191" t="s">
        <v>753</v>
      </c>
      <c r="D885" s="191" t="s">
        <v>830</v>
      </c>
      <c r="E885" s="191" t="s">
        <v>831</v>
      </c>
      <c r="F885" s="193" t="s">
        <v>2082</v>
      </c>
      <c r="G885" s="186" t="s">
        <v>818</v>
      </c>
      <c r="H885" s="183" t="s">
        <v>2136</v>
      </c>
      <c r="I885" s="186" t="s">
        <v>2126</v>
      </c>
      <c r="J885" s="43">
        <v>1415</v>
      </c>
      <c r="K885" s="186" t="s">
        <v>332</v>
      </c>
      <c r="L885" s="186"/>
      <c r="N885" s="211" t="s">
        <v>2205</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2206</v>
      </c>
      <c r="Q885" s="290" t="s">
        <v>310</v>
      </c>
      <c r="R885" s="290" t="str">
        <f t="shared" si="65"/>
        <v>Nonroad Vehicles Shift to Heavy or Residual Oil</v>
      </c>
      <c r="S885" s="290" t="str">
        <f t="shared" si="66"/>
        <v>//**Nonroad Vehicles Shift to Heavy or Residual Oil: **</v>
      </c>
      <c r="T885" s="277" t="str">
        <f t="shared" si="67"/>
        <v/>
      </c>
    </row>
    <row r="886" spans="1:20" x14ac:dyDescent="0.25">
      <c r="A886" s="277" t="s">
        <v>2207</v>
      </c>
      <c r="C886" s="191" t="s">
        <v>753</v>
      </c>
      <c r="D886" s="191" t="s">
        <v>830</v>
      </c>
      <c r="E886" s="191" t="s">
        <v>831</v>
      </c>
      <c r="F886" s="193" t="s">
        <v>2082</v>
      </c>
      <c r="G886" s="186" t="s">
        <v>820</v>
      </c>
      <c r="H886" s="183" t="s">
        <v>2136</v>
      </c>
      <c r="I886" s="186" t="s">
        <v>2125</v>
      </c>
      <c r="J886" s="43">
        <v>1416</v>
      </c>
      <c r="K886" s="186" t="s">
        <v>332</v>
      </c>
      <c r="L886" s="186"/>
      <c r="N886" s="211" t="s">
        <v>2205</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2206</v>
      </c>
      <c r="Q886" s="290" t="s">
        <v>310</v>
      </c>
      <c r="R886" s="290" t="str">
        <f t="shared" si="65"/>
        <v>Nonroad Vehicles Shift to LPG Propane or Butane</v>
      </c>
      <c r="S886" s="290" t="str">
        <f t="shared" si="66"/>
        <v>//**Nonroad Vehicles Shift to LPG Propane or Butane: **</v>
      </c>
      <c r="T886" s="277" t="str">
        <f t="shared" si="67"/>
        <v/>
      </c>
    </row>
    <row r="887" spans="1:20" x14ac:dyDescent="0.25">
      <c r="A887" s="277" t="s">
        <v>2207</v>
      </c>
      <c r="C887" s="191" t="s">
        <v>753</v>
      </c>
      <c r="D887" s="191" t="s">
        <v>830</v>
      </c>
      <c r="E887" s="191" t="s">
        <v>831</v>
      </c>
      <c r="F887" s="193" t="s">
        <v>2082</v>
      </c>
      <c r="G887" s="186" t="s">
        <v>822</v>
      </c>
      <c r="H887" s="183" t="s">
        <v>2136</v>
      </c>
      <c r="I887" s="186" t="s">
        <v>2123</v>
      </c>
      <c r="J887" s="43">
        <v>1417</v>
      </c>
      <c r="K887" s="186" t="s">
        <v>310</v>
      </c>
      <c r="L887" s="191" t="s">
        <v>2337</v>
      </c>
      <c r="N887" s="211" t="s">
        <v>2205</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2206</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7" t="s">
        <v>2207</v>
      </c>
      <c r="C888" s="191" t="s">
        <v>753</v>
      </c>
      <c r="D888" s="191" t="s">
        <v>830</v>
      </c>
      <c r="E888" s="191" t="s">
        <v>831</v>
      </c>
      <c r="F888" s="193" t="s">
        <v>2080</v>
      </c>
      <c r="G888" s="186" t="s">
        <v>799</v>
      </c>
      <c r="H888" s="183" t="s">
        <v>2135</v>
      </c>
      <c r="I888" s="186" t="s">
        <v>2133</v>
      </c>
      <c r="J888" s="43">
        <v>1418</v>
      </c>
      <c r="K888" s="186" t="s">
        <v>310</v>
      </c>
      <c r="L888" s="191" t="s">
        <v>2337</v>
      </c>
      <c r="N888" s="211" t="s">
        <v>2205</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2206</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7" t="s">
        <v>2207</v>
      </c>
      <c r="C889" s="191" t="s">
        <v>753</v>
      </c>
      <c r="D889" s="191" t="s">
        <v>830</v>
      </c>
      <c r="E889" s="191" t="s">
        <v>831</v>
      </c>
      <c r="F889" s="193" t="s">
        <v>2080</v>
      </c>
      <c r="G889" s="186" t="s">
        <v>806</v>
      </c>
      <c r="H889" s="183" t="s">
        <v>2135</v>
      </c>
      <c r="I889" s="186" t="s">
        <v>2132</v>
      </c>
      <c r="J889" s="43">
        <v>1419</v>
      </c>
      <c r="K889" s="186" t="s">
        <v>332</v>
      </c>
      <c r="L889" s="186"/>
      <c r="N889" s="211" t="s">
        <v>2205</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2206</v>
      </c>
      <c r="Q889" s="290" t="s">
        <v>310</v>
      </c>
      <c r="R889" s="290" t="str">
        <f t="shared" si="65"/>
        <v>Other Manufacturing Shift to Coal</v>
      </c>
      <c r="S889" s="290" t="str">
        <f t="shared" si="66"/>
        <v>//**Other Manufacturing Shift to Coal: **</v>
      </c>
      <c r="T889" s="277" t="str">
        <f t="shared" si="67"/>
        <v/>
      </c>
    </row>
    <row r="890" spans="1:20" x14ac:dyDescent="0.25">
      <c r="A890" s="277" t="s">
        <v>2207</v>
      </c>
      <c r="C890" s="191" t="s">
        <v>753</v>
      </c>
      <c r="D890" s="191" t="s">
        <v>830</v>
      </c>
      <c r="E890" s="191" t="s">
        <v>831</v>
      </c>
      <c r="F890" s="193" t="s">
        <v>2080</v>
      </c>
      <c r="G890" s="186" t="s">
        <v>808</v>
      </c>
      <c r="H890" s="183" t="s">
        <v>2135</v>
      </c>
      <c r="I890" s="186" t="s">
        <v>2131</v>
      </c>
      <c r="J890" s="43">
        <v>1420</v>
      </c>
      <c r="K890" s="186" t="s">
        <v>332</v>
      </c>
      <c r="L890" s="186"/>
      <c r="N890" s="211" t="s">
        <v>2205</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2206</v>
      </c>
      <c r="Q890" s="290" t="s">
        <v>310</v>
      </c>
      <c r="R890" s="290" t="str">
        <f t="shared" si="65"/>
        <v>Other Manufacturing Shift to Natural Gas</v>
      </c>
      <c r="S890" s="290" t="str">
        <f t="shared" si="66"/>
        <v>//**Other Manufacturing Shift to Natural Gas: **</v>
      </c>
      <c r="T890" s="277" t="str">
        <f t="shared" si="67"/>
        <v/>
      </c>
    </row>
    <row r="891" spans="1:20" x14ac:dyDescent="0.25">
      <c r="A891" s="277" t="s">
        <v>2207</v>
      </c>
      <c r="C891" s="191" t="s">
        <v>753</v>
      </c>
      <c r="D891" s="191" t="s">
        <v>830</v>
      </c>
      <c r="E891" s="191" t="s">
        <v>831</v>
      </c>
      <c r="F891" s="193" t="s">
        <v>2080</v>
      </c>
      <c r="G891" s="186" t="s">
        <v>810</v>
      </c>
      <c r="H891" s="183" t="s">
        <v>2135</v>
      </c>
      <c r="I891" s="186" t="s">
        <v>2130</v>
      </c>
      <c r="J891" s="43">
        <v>1421</v>
      </c>
      <c r="K891" s="186" t="s">
        <v>332</v>
      </c>
      <c r="L891" s="186"/>
      <c r="N891" s="211" t="s">
        <v>2205</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2206</v>
      </c>
      <c r="Q891" s="290" t="s">
        <v>310</v>
      </c>
      <c r="R891" s="290" t="str">
        <f t="shared" si="65"/>
        <v>Other Manufacturing Shift to Biomass</v>
      </c>
      <c r="S891" s="290" t="str">
        <f t="shared" si="66"/>
        <v>//**Other Manufacturing Shift to Biomass: **</v>
      </c>
      <c r="T891" s="277" t="str">
        <f t="shared" si="67"/>
        <v/>
      </c>
    </row>
    <row r="892" spans="1:20" x14ac:dyDescent="0.25">
      <c r="A892" s="277" t="s">
        <v>2207</v>
      </c>
      <c r="C892" s="191" t="s">
        <v>753</v>
      </c>
      <c r="D892" s="191" t="s">
        <v>830</v>
      </c>
      <c r="E892" s="191" t="s">
        <v>831</v>
      </c>
      <c r="F892" s="193" t="s">
        <v>2080</v>
      </c>
      <c r="G892" s="186" t="s">
        <v>812</v>
      </c>
      <c r="H892" s="183" t="s">
        <v>2135</v>
      </c>
      <c r="I892" s="186" t="s">
        <v>2129</v>
      </c>
      <c r="J892" s="43">
        <v>1422</v>
      </c>
      <c r="K892" s="186" t="s">
        <v>332</v>
      </c>
      <c r="L892" s="186"/>
      <c r="N892" s="211" t="s">
        <v>2205</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2206</v>
      </c>
      <c r="Q892" s="290" t="s">
        <v>310</v>
      </c>
      <c r="R892" s="290" t="str">
        <f t="shared" si="65"/>
        <v>Other Manufacturing Shift to Petroleum</v>
      </c>
      <c r="S892" s="290" t="str">
        <f t="shared" si="66"/>
        <v>//**Other Manufacturing Shift to Petroleum: **</v>
      </c>
      <c r="T892" s="277" t="str">
        <f t="shared" si="67"/>
        <v/>
      </c>
    </row>
    <row r="893" spans="1:20" x14ac:dyDescent="0.25">
      <c r="A893" s="277" t="s">
        <v>2207</v>
      </c>
      <c r="C893" s="191" t="s">
        <v>753</v>
      </c>
      <c r="D893" s="191" t="s">
        <v>830</v>
      </c>
      <c r="E893" s="191" t="s">
        <v>831</v>
      </c>
      <c r="F893" s="193" t="s">
        <v>2080</v>
      </c>
      <c r="G893" s="186" t="s">
        <v>814</v>
      </c>
      <c r="H893" s="183" t="s">
        <v>2135</v>
      </c>
      <c r="I893" s="186" t="s">
        <v>2128</v>
      </c>
      <c r="J893" s="43">
        <v>1423</v>
      </c>
      <c r="K893" s="186" t="s">
        <v>332</v>
      </c>
      <c r="L893" s="186"/>
      <c r="N893" s="211" t="s">
        <v>2205</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2206</v>
      </c>
      <c r="Q893" s="290" t="s">
        <v>310</v>
      </c>
      <c r="R893" s="290" t="str">
        <f t="shared" si="65"/>
        <v>Other Manufacturing Shift to Purchased Heat</v>
      </c>
      <c r="S893" s="290" t="str">
        <f t="shared" si="66"/>
        <v>//**Other Manufacturing Shift to Purchased Heat: **</v>
      </c>
      <c r="T893" s="277" t="str">
        <f t="shared" si="67"/>
        <v/>
      </c>
    </row>
    <row r="894" spans="1:20" x14ac:dyDescent="0.25">
      <c r="A894" s="277" t="s">
        <v>2207</v>
      </c>
      <c r="C894" s="191" t="s">
        <v>753</v>
      </c>
      <c r="D894" s="191" t="s">
        <v>830</v>
      </c>
      <c r="E894" s="191" t="s">
        <v>831</v>
      </c>
      <c r="F894" s="193" t="s">
        <v>2080</v>
      </c>
      <c r="G894" s="186" t="s">
        <v>816</v>
      </c>
      <c r="H894" s="183" t="s">
        <v>2135</v>
      </c>
      <c r="I894" s="186" t="s">
        <v>2127</v>
      </c>
      <c r="J894" s="43">
        <v>1424</v>
      </c>
      <c r="K894" s="186" t="s">
        <v>332</v>
      </c>
      <c r="L894" s="186"/>
      <c r="N894" s="211" t="s">
        <v>2205</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2206</v>
      </c>
      <c r="Q894" s="290" t="s">
        <v>310</v>
      </c>
      <c r="R894" s="290" t="str">
        <f t="shared" si="65"/>
        <v>Other Manufacturing Shift to Crude Oil</v>
      </c>
      <c r="S894" s="290" t="str">
        <f t="shared" si="66"/>
        <v>//**Other Manufacturing Shift to Crude Oil: **</v>
      </c>
      <c r="T894" s="277" t="str">
        <f t="shared" si="67"/>
        <v/>
      </c>
    </row>
    <row r="895" spans="1:20" x14ac:dyDescent="0.25">
      <c r="A895" s="277" t="s">
        <v>2207</v>
      </c>
      <c r="C895" s="191" t="s">
        <v>753</v>
      </c>
      <c r="D895" s="191" t="s">
        <v>830</v>
      </c>
      <c r="E895" s="191" t="s">
        <v>831</v>
      </c>
      <c r="F895" s="193" t="s">
        <v>2080</v>
      </c>
      <c r="G895" s="186" t="s">
        <v>818</v>
      </c>
      <c r="H895" s="183" t="s">
        <v>2135</v>
      </c>
      <c r="I895" s="186" t="s">
        <v>2126</v>
      </c>
      <c r="J895" s="43">
        <v>1425</v>
      </c>
      <c r="K895" s="186" t="s">
        <v>332</v>
      </c>
      <c r="L895" s="186"/>
      <c r="N895" s="211" t="s">
        <v>2205</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2206</v>
      </c>
      <c r="Q895" s="290" t="s">
        <v>310</v>
      </c>
      <c r="R895" s="290" t="str">
        <f t="shared" si="65"/>
        <v>Other Manufacturing Shift to Heavy or Residual Oil</v>
      </c>
      <c r="S895" s="290" t="str">
        <f t="shared" si="66"/>
        <v>//**Other Manufacturing Shift to Heavy or Residual Oil: **</v>
      </c>
      <c r="T895" s="277" t="str">
        <f t="shared" si="67"/>
        <v/>
      </c>
    </row>
    <row r="896" spans="1:20" x14ac:dyDescent="0.25">
      <c r="A896" s="277" t="s">
        <v>2207</v>
      </c>
      <c r="C896" s="191" t="s">
        <v>753</v>
      </c>
      <c r="D896" s="191" t="s">
        <v>830</v>
      </c>
      <c r="E896" s="191" t="s">
        <v>831</v>
      </c>
      <c r="F896" s="193" t="s">
        <v>2080</v>
      </c>
      <c r="G896" s="186" t="s">
        <v>820</v>
      </c>
      <c r="H896" s="183" t="s">
        <v>2135</v>
      </c>
      <c r="I896" s="186" t="s">
        <v>2125</v>
      </c>
      <c r="J896" s="43">
        <v>1426</v>
      </c>
      <c r="K896" s="186" t="s">
        <v>332</v>
      </c>
      <c r="L896" s="186"/>
      <c r="N896" s="211" t="s">
        <v>2205</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2206</v>
      </c>
      <c r="Q896" s="290" t="s">
        <v>310</v>
      </c>
      <c r="R896" s="290" t="str">
        <f t="shared" si="65"/>
        <v>Other Manufacturing Shift to LPG Propane or Butane</v>
      </c>
      <c r="S896" s="290" t="str">
        <f t="shared" si="66"/>
        <v>//**Other Manufacturing Shift to LPG Propane or Butane: **</v>
      </c>
      <c r="T896" s="277" t="str">
        <f t="shared" si="67"/>
        <v/>
      </c>
    </row>
    <row r="897" spans="1:20" x14ac:dyDescent="0.25">
      <c r="A897" s="277" t="s">
        <v>2207</v>
      </c>
      <c r="C897" s="191" t="s">
        <v>753</v>
      </c>
      <c r="D897" s="191" t="s">
        <v>830</v>
      </c>
      <c r="E897" s="191" t="s">
        <v>831</v>
      </c>
      <c r="F897" s="193" t="s">
        <v>2080</v>
      </c>
      <c r="G897" s="186" t="s">
        <v>822</v>
      </c>
      <c r="H897" s="183" t="s">
        <v>2135</v>
      </c>
      <c r="I897" s="186" t="s">
        <v>2123</v>
      </c>
      <c r="J897" s="43">
        <v>1427</v>
      </c>
      <c r="K897" s="186" t="s">
        <v>310</v>
      </c>
      <c r="L897" s="191" t="s">
        <v>2337</v>
      </c>
      <c r="N897" s="211" t="s">
        <v>2205</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2206</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7" t="s">
        <v>2207</v>
      </c>
      <c r="C898" s="191" t="s">
        <v>753</v>
      </c>
      <c r="D898" s="191" t="s">
        <v>830</v>
      </c>
      <c r="E898" s="191" t="s">
        <v>831</v>
      </c>
      <c r="F898" s="193" t="s">
        <v>2078</v>
      </c>
      <c r="G898" s="186" t="s">
        <v>799</v>
      </c>
      <c r="H898" s="183" t="s">
        <v>2121</v>
      </c>
      <c r="I898" s="186" t="s">
        <v>2133</v>
      </c>
      <c r="J898" s="43">
        <v>1428</v>
      </c>
      <c r="K898" s="186" t="s">
        <v>310</v>
      </c>
      <c r="L898" s="191" t="s">
        <v>2337</v>
      </c>
      <c r="N898" s="211" t="s">
        <v>2205</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2206</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7" t="s">
        <v>2207</v>
      </c>
      <c r="C899" s="191" t="s">
        <v>753</v>
      </c>
      <c r="D899" s="191" t="s">
        <v>830</v>
      </c>
      <c r="E899" s="191" t="s">
        <v>831</v>
      </c>
      <c r="F899" s="193" t="s">
        <v>2078</v>
      </c>
      <c r="G899" s="186" t="s">
        <v>806</v>
      </c>
      <c r="H899" s="183" t="s">
        <v>2121</v>
      </c>
      <c r="I899" s="186" t="s">
        <v>2132</v>
      </c>
      <c r="J899" s="43">
        <v>1429</v>
      </c>
      <c r="K899" s="186" t="s">
        <v>332</v>
      </c>
      <c r="L899" s="186"/>
      <c r="N899" s="211" t="s">
        <v>2205</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2206</v>
      </c>
      <c r="Q899" s="290" t="s">
        <v>310</v>
      </c>
      <c r="R899" s="290" t="str">
        <f t="shared" si="65"/>
        <v>Energy Pipelines and Gas Processing Shift to Coal</v>
      </c>
      <c r="S899" s="290" t="str">
        <f t="shared" si="66"/>
        <v>//**Energy Pipelines and Gas Processing Shift to Coal: **</v>
      </c>
      <c r="T899" s="277" t="str">
        <f t="shared" si="67"/>
        <v/>
      </c>
    </row>
    <row r="900" spans="1:20" x14ac:dyDescent="0.25">
      <c r="A900" s="277" t="s">
        <v>2207</v>
      </c>
      <c r="C900" s="191" t="s">
        <v>753</v>
      </c>
      <c r="D900" s="191" t="s">
        <v>830</v>
      </c>
      <c r="E900" s="191" t="s">
        <v>831</v>
      </c>
      <c r="F900" s="193" t="s">
        <v>2078</v>
      </c>
      <c r="G900" s="186" t="s">
        <v>808</v>
      </c>
      <c r="H900" s="183" t="s">
        <v>2121</v>
      </c>
      <c r="I900" s="186" t="s">
        <v>2131</v>
      </c>
      <c r="J900" s="43">
        <v>1430</v>
      </c>
      <c r="K900" s="186" t="s">
        <v>332</v>
      </c>
      <c r="L900" s="186"/>
      <c r="N900" s="211" t="s">
        <v>2205</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2206</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25">
      <c r="A901" s="277" t="s">
        <v>2207</v>
      </c>
      <c r="C901" s="191" t="s">
        <v>753</v>
      </c>
      <c r="D901" s="191" t="s">
        <v>830</v>
      </c>
      <c r="E901" s="191" t="s">
        <v>831</v>
      </c>
      <c r="F901" s="193" t="s">
        <v>2078</v>
      </c>
      <c r="G901" s="186" t="s">
        <v>810</v>
      </c>
      <c r="H901" s="183" t="s">
        <v>2121</v>
      </c>
      <c r="I901" s="186" t="s">
        <v>2130</v>
      </c>
      <c r="J901" s="43">
        <v>1431</v>
      </c>
      <c r="K901" s="186" t="s">
        <v>332</v>
      </c>
      <c r="L901" s="186"/>
      <c r="N901" s="211" t="s">
        <v>2205</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2206</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25">
      <c r="A902" s="277" t="s">
        <v>2207</v>
      </c>
      <c r="C902" s="191" t="s">
        <v>753</v>
      </c>
      <c r="D902" s="191" t="s">
        <v>830</v>
      </c>
      <c r="E902" s="191" t="s">
        <v>831</v>
      </c>
      <c r="F902" s="193" t="s">
        <v>2078</v>
      </c>
      <c r="G902" s="186" t="s">
        <v>812</v>
      </c>
      <c r="H902" s="183" t="s">
        <v>2121</v>
      </c>
      <c r="I902" s="186" t="s">
        <v>2129</v>
      </c>
      <c r="J902" s="43">
        <v>1432</v>
      </c>
      <c r="K902" s="186" t="s">
        <v>332</v>
      </c>
      <c r="L902" s="186"/>
      <c r="N902" s="211" t="s">
        <v>2205</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2206</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25">
      <c r="A903" s="277" t="s">
        <v>2207</v>
      </c>
      <c r="C903" s="191" t="s">
        <v>753</v>
      </c>
      <c r="D903" s="191" t="s">
        <v>830</v>
      </c>
      <c r="E903" s="191" t="s">
        <v>831</v>
      </c>
      <c r="F903" s="193" t="s">
        <v>2078</v>
      </c>
      <c r="G903" s="186" t="s">
        <v>814</v>
      </c>
      <c r="H903" s="183" t="s">
        <v>2121</v>
      </c>
      <c r="I903" s="186" t="s">
        <v>2128</v>
      </c>
      <c r="J903" s="43">
        <v>1433</v>
      </c>
      <c r="K903" s="186" t="s">
        <v>332</v>
      </c>
      <c r="L903" s="186"/>
      <c r="N903" s="211" t="s">
        <v>2205</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2206</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25">
      <c r="A904" s="277" t="s">
        <v>2207</v>
      </c>
      <c r="C904" s="191" t="s">
        <v>753</v>
      </c>
      <c r="D904" s="191" t="s">
        <v>830</v>
      </c>
      <c r="E904" s="191" t="s">
        <v>831</v>
      </c>
      <c r="F904" s="193" t="s">
        <v>2078</v>
      </c>
      <c r="G904" s="186" t="s">
        <v>816</v>
      </c>
      <c r="H904" s="183" t="s">
        <v>2121</v>
      </c>
      <c r="I904" s="186" t="s">
        <v>2127</v>
      </c>
      <c r="J904" s="43">
        <v>1434</v>
      </c>
      <c r="K904" s="186" t="s">
        <v>332</v>
      </c>
      <c r="L904" s="186"/>
      <c r="N904" s="211" t="s">
        <v>2205</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2206</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25">
      <c r="A905" s="277" t="s">
        <v>2207</v>
      </c>
      <c r="C905" s="191" t="s">
        <v>753</v>
      </c>
      <c r="D905" s="191" t="s">
        <v>830</v>
      </c>
      <c r="E905" s="191" t="s">
        <v>831</v>
      </c>
      <c r="F905" s="193" t="s">
        <v>2078</v>
      </c>
      <c r="G905" s="186" t="s">
        <v>818</v>
      </c>
      <c r="H905" s="183" t="s">
        <v>2121</v>
      </c>
      <c r="I905" s="186" t="s">
        <v>2126</v>
      </c>
      <c r="J905" s="43">
        <v>1435</v>
      </c>
      <c r="K905" s="186" t="s">
        <v>332</v>
      </c>
      <c r="L905" s="186"/>
      <c r="N905" s="211" t="s">
        <v>2205</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2206</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25">
      <c r="A906" s="277" t="s">
        <v>2207</v>
      </c>
      <c r="C906" s="191" t="s">
        <v>753</v>
      </c>
      <c r="D906" s="191" t="s">
        <v>830</v>
      </c>
      <c r="E906" s="191" t="s">
        <v>831</v>
      </c>
      <c r="F906" s="193" t="s">
        <v>2078</v>
      </c>
      <c r="G906" s="186" t="s">
        <v>820</v>
      </c>
      <c r="H906" s="183" t="s">
        <v>2121</v>
      </c>
      <c r="I906" s="186" t="s">
        <v>2125</v>
      </c>
      <c r="J906" s="43">
        <v>1436</v>
      </c>
      <c r="K906" s="186" t="s">
        <v>332</v>
      </c>
      <c r="L906" s="186"/>
      <c r="N906" s="211" t="s">
        <v>2205</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2206</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25">
      <c r="A907" s="277" t="s">
        <v>2207</v>
      </c>
      <c r="C907" s="191" t="s">
        <v>753</v>
      </c>
      <c r="D907" s="191" t="s">
        <v>830</v>
      </c>
      <c r="E907" s="191" t="s">
        <v>831</v>
      </c>
      <c r="F907" s="193" t="s">
        <v>2078</v>
      </c>
      <c r="G907" s="186" t="s">
        <v>822</v>
      </c>
      <c r="H907" s="183" t="s">
        <v>2121</v>
      </c>
      <c r="I907" s="186" t="s">
        <v>2123</v>
      </c>
      <c r="J907" s="43">
        <v>1437</v>
      </c>
      <c r="K907" s="186" t="s">
        <v>310</v>
      </c>
      <c r="L907" s="191" t="s">
        <v>2337</v>
      </c>
      <c r="N907" s="211" t="s">
        <v>2205</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2206</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7" t="s">
        <v>2207</v>
      </c>
      <c r="C908" s="191" t="s">
        <v>753</v>
      </c>
      <c r="D908" s="191" t="s">
        <v>830</v>
      </c>
      <c r="E908" s="191" t="s">
        <v>831</v>
      </c>
      <c r="F908" s="193" t="s">
        <v>2076</v>
      </c>
      <c r="G908" s="186" t="s">
        <v>799</v>
      </c>
      <c r="H908" s="183" t="s">
        <v>2134</v>
      </c>
      <c r="I908" s="186" t="s">
        <v>2133</v>
      </c>
      <c r="J908" s="43">
        <v>1438</v>
      </c>
      <c r="K908" s="186" t="s">
        <v>332</v>
      </c>
      <c r="L908" s="191"/>
      <c r="N908" s="211" t="s">
        <v>2205</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2206</v>
      </c>
      <c r="Q908" s="290" t="s">
        <v>310</v>
      </c>
      <c r="R908" s="290" t="str">
        <f t="shared" si="65"/>
        <v>Water and Waste Shift to Electricity</v>
      </c>
      <c r="S908" s="290" t="str">
        <f t="shared" si="66"/>
        <v>//**Water and Waste Shift to Electricity: **</v>
      </c>
      <c r="T908" s="277" t="str">
        <f t="shared" si="67"/>
        <v/>
      </c>
    </row>
    <row r="909" spans="1:20" x14ac:dyDescent="0.25">
      <c r="A909" s="277" t="s">
        <v>2207</v>
      </c>
      <c r="C909" s="191" t="s">
        <v>753</v>
      </c>
      <c r="D909" s="191" t="s">
        <v>830</v>
      </c>
      <c r="E909" s="191" t="s">
        <v>831</v>
      </c>
      <c r="F909" s="193" t="s">
        <v>2076</v>
      </c>
      <c r="G909" s="186" t="s">
        <v>806</v>
      </c>
      <c r="H909" s="183" t="s">
        <v>2134</v>
      </c>
      <c r="I909" s="186" t="s">
        <v>2132</v>
      </c>
      <c r="J909" s="43">
        <v>1439</v>
      </c>
      <c r="K909" s="186" t="s">
        <v>332</v>
      </c>
      <c r="L909" s="186"/>
      <c r="N909" s="211" t="s">
        <v>2205</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2206</v>
      </c>
      <c r="Q909" s="290" t="s">
        <v>310</v>
      </c>
      <c r="R909" s="290" t="str">
        <f t="shared" si="65"/>
        <v>Water and Waste Shift to Coal</v>
      </c>
      <c r="S909" s="290" t="str">
        <f t="shared" si="66"/>
        <v>//**Water and Waste Shift to Coal: **</v>
      </c>
      <c r="T909" s="277" t="str">
        <f t="shared" si="67"/>
        <v/>
      </c>
    </row>
    <row r="910" spans="1:20" x14ac:dyDescent="0.25">
      <c r="A910" s="277" t="s">
        <v>2207</v>
      </c>
      <c r="C910" s="191" t="s">
        <v>753</v>
      </c>
      <c r="D910" s="191" t="s">
        <v>830</v>
      </c>
      <c r="E910" s="191" t="s">
        <v>831</v>
      </c>
      <c r="F910" s="193" t="s">
        <v>2076</v>
      </c>
      <c r="G910" s="186" t="s">
        <v>808</v>
      </c>
      <c r="H910" s="183" t="s">
        <v>2134</v>
      </c>
      <c r="I910" s="186" t="s">
        <v>2131</v>
      </c>
      <c r="J910" s="43">
        <v>1440</v>
      </c>
      <c r="K910" s="186" t="s">
        <v>332</v>
      </c>
      <c r="L910" s="186"/>
      <c r="N910" s="211" t="s">
        <v>2205</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2206</v>
      </c>
      <c r="Q910" s="290" t="s">
        <v>310</v>
      </c>
      <c r="R910" s="290" t="str">
        <f t="shared" si="65"/>
        <v>Water and Waste Shift to Natural Gas</v>
      </c>
      <c r="S910" s="290" t="str">
        <f t="shared" si="66"/>
        <v>//**Water and Waste Shift to Natural Gas: **</v>
      </c>
      <c r="T910" s="277" t="str">
        <f t="shared" si="67"/>
        <v/>
      </c>
    </row>
    <row r="911" spans="1:20" x14ac:dyDescent="0.25">
      <c r="A911" s="277" t="s">
        <v>2207</v>
      </c>
      <c r="C911" s="191" t="s">
        <v>753</v>
      </c>
      <c r="D911" s="191" t="s">
        <v>830</v>
      </c>
      <c r="E911" s="191" t="s">
        <v>831</v>
      </c>
      <c r="F911" s="193" t="s">
        <v>2076</v>
      </c>
      <c r="G911" s="186" t="s">
        <v>810</v>
      </c>
      <c r="H911" s="183" t="s">
        <v>2134</v>
      </c>
      <c r="I911" s="186" t="s">
        <v>2130</v>
      </c>
      <c r="J911" s="43">
        <v>1441</v>
      </c>
      <c r="K911" s="186" t="s">
        <v>332</v>
      </c>
      <c r="L911" s="186"/>
      <c r="N911" s="211" t="s">
        <v>2205</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2206</v>
      </c>
      <c r="Q911" s="290" t="s">
        <v>310</v>
      </c>
      <c r="R911" s="290" t="str">
        <f t="shared" si="65"/>
        <v>Water and Waste Shift to Biomass</v>
      </c>
      <c r="S911" s="290" t="str">
        <f t="shared" si="66"/>
        <v>//**Water and Waste Shift to Biomass: **</v>
      </c>
      <c r="T911" s="277" t="str">
        <f t="shared" si="67"/>
        <v/>
      </c>
    </row>
    <row r="912" spans="1:20" x14ac:dyDescent="0.25">
      <c r="A912" s="277" t="s">
        <v>2207</v>
      </c>
      <c r="C912" s="191" t="s">
        <v>753</v>
      </c>
      <c r="D912" s="191" t="s">
        <v>830</v>
      </c>
      <c r="E912" s="191" t="s">
        <v>831</v>
      </c>
      <c r="F912" s="193" t="s">
        <v>2076</v>
      </c>
      <c r="G912" s="186" t="s">
        <v>812</v>
      </c>
      <c r="H912" s="183" t="s">
        <v>2134</v>
      </c>
      <c r="I912" s="186" t="s">
        <v>2129</v>
      </c>
      <c r="J912" s="43">
        <v>1442</v>
      </c>
      <c r="K912" s="186" t="s">
        <v>332</v>
      </c>
      <c r="L912" s="186"/>
      <c r="N912" s="211" t="s">
        <v>2205</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2206</v>
      </c>
      <c r="Q912" s="290" t="s">
        <v>310</v>
      </c>
      <c r="R912" s="290" t="str">
        <f t="shared" si="65"/>
        <v>Water and Waste Shift to Petroleum</v>
      </c>
      <c r="S912" s="290" t="str">
        <f t="shared" si="66"/>
        <v>//**Water and Waste Shift to Petroleum: **</v>
      </c>
      <c r="T912" s="277" t="str">
        <f t="shared" si="67"/>
        <v/>
      </c>
    </row>
    <row r="913" spans="1:21" x14ac:dyDescent="0.25">
      <c r="A913" s="277" t="s">
        <v>2207</v>
      </c>
      <c r="C913" s="191" t="s">
        <v>753</v>
      </c>
      <c r="D913" s="191" t="s">
        <v>830</v>
      </c>
      <c r="E913" s="191" t="s">
        <v>831</v>
      </c>
      <c r="F913" s="193" t="s">
        <v>2076</v>
      </c>
      <c r="G913" s="186" t="s">
        <v>814</v>
      </c>
      <c r="H913" s="183" t="s">
        <v>2134</v>
      </c>
      <c r="I913" s="186" t="s">
        <v>2128</v>
      </c>
      <c r="J913" s="43">
        <v>1443</v>
      </c>
      <c r="K913" s="186" t="s">
        <v>332</v>
      </c>
      <c r="L913" s="186"/>
      <c r="N913" s="211" t="s">
        <v>2205</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2206</v>
      </c>
      <c r="Q913" s="290" t="s">
        <v>310</v>
      </c>
      <c r="R913" s="290" t="str">
        <f t="shared" si="65"/>
        <v>Water and Waste Shift to Purchased Heat</v>
      </c>
      <c r="S913" s="290" t="str">
        <f t="shared" si="66"/>
        <v>//**Water and Waste Shift to Purchased Heat: **</v>
      </c>
      <c r="T913" s="277" t="str">
        <f t="shared" si="67"/>
        <v/>
      </c>
    </row>
    <row r="914" spans="1:21" x14ac:dyDescent="0.25">
      <c r="A914" s="277" t="s">
        <v>2207</v>
      </c>
      <c r="C914" s="191" t="s">
        <v>753</v>
      </c>
      <c r="D914" s="191" t="s">
        <v>830</v>
      </c>
      <c r="E914" s="191" t="s">
        <v>831</v>
      </c>
      <c r="F914" s="193" t="s">
        <v>2076</v>
      </c>
      <c r="G914" s="186" t="s">
        <v>816</v>
      </c>
      <c r="H914" s="183" t="s">
        <v>2134</v>
      </c>
      <c r="I914" s="186" t="s">
        <v>2127</v>
      </c>
      <c r="J914" s="43">
        <v>1444</v>
      </c>
      <c r="K914" s="186" t="s">
        <v>332</v>
      </c>
      <c r="L914" s="186"/>
      <c r="N914" s="211" t="s">
        <v>2205</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2206</v>
      </c>
      <c r="Q914" s="290" t="s">
        <v>310</v>
      </c>
      <c r="R914" s="290" t="str">
        <f t="shared" si="65"/>
        <v>Water and Waste Shift to Crude Oil</v>
      </c>
      <c r="S914" s="290" t="str">
        <f t="shared" si="66"/>
        <v>//**Water and Waste Shift to Crude Oil: **</v>
      </c>
      <c r="T914" s="277" t="str">
        <f t="shared" si="67"/>
        <v/>
      </c>
    </row>
    <row r="915" spans="1:21" x14ac:dyDescent="0.25">
      <c r="A915" s="277" t="s">
        <v>2207</v>
      </c>
      <c r="C915" s="191" t="s">
        <v>753</v>
      </c>
      <c r="D915" s="191" t="s">
        <v>830</v>
      </c>
      <c r="E915" s="191" t="s">
        <v>831</v>
      </c>
      <c r="F915" s="193" t="s">
        <v>2076</v>
      </c>
      <c r="G915" s="186" t="s">
        <v>818</v>
      </c>
      <c r="H915" s="183" t="s">
        <v>2134</v>
      </c>
      <c r="I915" s="186" t="s">
        <v>2126</v>
      </c>
      <c r="J915" s="43">
        <v>1445</v>
      </c>
      <c r="K915" s="186" t="s">
        <v>332</v>
      </c>
      <c r="L915" s="186"/>
      <c r="N915" s="211" t="s">
        <v>2205</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2206</v>
      </c>
      <c r="Q915" s="290" t="s">
        <v>310</v>
      </c>
      <c r="R915" s="290" t="str">
        <f t="shared" si="65"/>
        <v>Water and Waste Shift to Heavy or Residual Oil</v>
      </c>
      <c r="S915" s="290" t="str">
        <f t="shared" si="66"/>
        <v>//**Water and Waste Shift to Heavy or Residual Oil: **</v>
      </c>
      <c r="T915" s="277" t="str">
        <f t="shared" si="67"/>
        <v/>
      </c>
    </row>
    <row r="916" spans="1:21" x14ac:dyDescent="0.25">
      <c r="A916" s="277" t="s">
        <v>2207</v>
      </c>
      <c r="C916" s="191" t="s">
        <v>753</v>
      </c>
      <c r="D916" s="191" t="s">
        <v>830</v>
      </c>
      <c r="E916" s="191" t="s">
        <v>831</v>
      </c>
      <c r="F916" s="193" t="s">
        <v>2076</v>
      </c>
      <c r="G916" s="186" t="s">
        <v>820</v>
      </c>
      <c r="H916" s="183" t="s">
        <v>2134</v>
      </c>
      <c r="I916" s="186" t="s">
        <v>2125</v>
      </c>
      <c r="J916" s="43">
        <v>1446</v>
      </c>
      <c r="K916" s="186" t="s">
        <v>332</v>
      </c>
      <c r="L916" s="186"/>
      <c r="N916" s="211" t="s">
        <v>2205</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2206</v>
      </c>
      <c r="Q916" s="290" t="s">
        <v>310</v>
      </c>
      <c r="R916" s="290" t="str">
        <f t="shared" si="65"/>
        <v>Water and Waste Shift to LPG Propane or Butane</v>
      </c>
      <c r="S916" s="290" t="str">
        <f t="shared" si="66"/>
        <v>//**Water and Waste Shift to LPG Propane or Butane: **</v>
      </c>
      <c r="T916" s="277" t="str">
        <f t="shared" si="67"/>
        <v/>
      </c>
    </row>
    <row r="917" spans="1:21" x14ac:dyDescent="0.25">
      <c r="A917" s="277" t="s">
        <v>2207</v>
      </c>
      <c r="C917" s="191" t="s">
        <v>753</v>
      </c>
      <c r="D917" s="191" t="s">
        <v>830</v>
      </c>
      <c r="E917" s="191" t="s">
        <v>831</v>
      </c>
      <c r="F917" s="193" t="s">
        <v>2076</v>
      </c>
      <c r="G917" s="186" t="s">
        <v>822</v>
      </c>
      <c r="H917" s="183" t="s">
        <v>2134</v>
      </c>
      <c r="I917" s="186" t="s">
        <v>2123</v>
      </c>
      <c r="J917" s="43">
        <v>1447</v>
      </c>
      <c r="K917" s="186" t="s">
        <v>332</v>
      </c>
      <c r="L917" s="191"/>
      <c r="N917" s="211" t="s">
        <v>2205</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2206</v>
      </c>
      <c r="Q917" s="290" t="s">
        <v>310</v>
      </c>
      <c r="R917" s="290" t="str">
        <f t="shared" si="65"/>
        <v>Water and Waste Shift to Hydrogen</v>
      </c>
      <c r="S917" s="290" t="str">
        <f t="shared" si="66"/>
        <v>//**Water and Waste Shift to Hydrogen: **</v>
      </c>
      <c r="T917" s="277" t="str">
        <f t="shared" si="67"/>
        <v/>
      </c>
    </row>
    <row r="918" spans="1:21" x14ac:dyDescent="0.25">
      <c r="A918" s="277" t="s">
        <v>2207</v>
      </c>
      <c r="C918" s="191" t="s">
        <v>753</v>
      </c>
      <c r="D918" s="191" t="s">
        <v>830</v>
      </c>
      <c r="E918" s="191" t="s">
        <v>831</v>
      </c>
      <c r="F918" s="193" t="s">
        <v>2074</v>
      </c>
      <c r="G918" s="186" t="s">
        <v>799</v>
      </c>
      <c r="H918" s="183" t="s">
        <v>2124</v>
      </c>
      <c r="I918" s="186" t="s">
        <v>2133</v>
      </c>
      <c r="J918" s="43">
        <v>1448</v>
      </c>
      <c r="K918" s="186" t="s">
        <v>310</v>
      </c>
      <c r="L918" s="191" t="s">
        <v>2337</v>
      </c>
      <c r="N918" s="211" t="s">
        <v>2205</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2206</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7" t="s">
        <v>2207</v>
      </c>
      <c r="C919" s="191" t="s">
        <v>753</v>
      </c>
      <c r="D919" s="191" t="s">
        <v>830</v>
      </c>
      <c r="E919" s="191" t="s">
        <v>831</v>
      </c>
      <c r="F919" s="193" t="s">
        <v>2074</v>
      </c>
      <c r="G919" s="186" t="s">
        <v>806</v>
      </c>
      <c r="H919" s="183" t="s">
        <v>2124</v>
      </c>
      <c r="I919" s="186" t="s">
        <v>2132</v>
      </c>
      <c r="J919" s="43">
        <v>1449</v>
      </c>
      <c r="K919" s="186" t="s">
        <v>332</v>
      </c>
      <c r="L919" s="186"/>
      <c r="N919" s="211" t="s">
        <v>2205</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2206</v>
      </c>
      <c r="Q919" s="290" t="s">
        <v>310</v>
      </c>
      <c r="R919" s="290" t="str">
        <f t="shared" si="65"/>
        <v>Construction Shift to Coal</v>
      </c>
      <c r="S919" s="290" t="str">
        <f t="shared" si="66"/>
        <v>//**Construction Shift to Coal: **</v>
      </c>
      <c r="T919" s="277" t="str">
        <f t="shared" si="67"/>
        <v/>
      </c>
    </row>
    <row r="920" spans="1:21" x14ac:dyDescent="0.25">
      <c r="A920" s="277" t="s">
        <v>2207</v>
      </c>
      <c r="C920" s="191" t="s">
        <v>753</v>
      </c>
      <c r="D920" s="191" t="s">
        <v>830</v>
      </c>
      <c r="E920" s="191" t="s">
        <v>831</v>
      </c>
      <c r="F920" s="193" t="s">
        <v>2074</v>
      </c>
      <c r="G920" s="186" t="s">
        <v>808</v>
      </c>
      <c r="H920" s="183" t="s">
        <v>2124</v>
      </c>
      <c r="I920" s="186" t="s">
        <v>2131</v>
      </c>
      <c r="J920" s="43">
        <v>1450</v>
      </c>
      <c r="K920" s="186" t="s">
        <v>332</v>
      </c>
      <c r="L920" s="186"/>
      <c r="N920" s="211" t="s">
        <v>2205</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2206</v>
      </c>
      <c r="Q920" s="290" t="s">
        <v>310</v>
      </c>
      <c r="R920" s="290" t="str">
        <f t="shared" si="65"/>
        <v>Construction Shift to Natural Gas</v>
      </c>
      <c r="S920" s="290" t="str">
        <f t="shared" si="66"/>
        <v>//**Construction Shift to Natural Gas: **</v>
      </c>
      <c r="T920" s="277" t="str">
        <f t="shared" si="67"/>
        <v/>
      </c>
    </row>
    <row r="921" spans="1:21" x14ac:dyDescent="0.25">
      <c r="A921" s="277" t="s">
        <v>2207</v>
      </c>
      <c r="C921" s="191" t="s">
        <v>753</v>
      </c>
      <c r="D921" s="191" t="s">
        <v>830</v>
      </c>
      <c r="E921" s="191" t="s">
        <v>831</v>
      </c>
      <c r="F921" s="193" t="s">
        <v>2074</v>
      </c>
      <c r="G921" s="186" t="s">
        <v>810</v>
      </c>
      <c r="H921" s="183" t="s">
        <v>2124</v>
      </c>
      <c r="I921" s="186" t="s">
        <v>2130</v>
      </c>
      <c r="J921" s="43">
        <v>1451</v>
      </c>
      <c r="K921" s="186" t="s">
        <v>332</v>
      </c>
      <c r="L921" s="186"/>
      <c r="N921" s="211" t="s">
        <v>2205</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2206</v>
      </c>
      <c r="Q921" s="290" t="s">
        <v>310</v>
      </c>
      <c r="R921" s="290" t="str">
        <f t="shared" si="65"/>
        <v>Construction Shift to Biomass</v>
      </c>
      <c r="S921" s="290" t="str">
        <f t="shared" si="66"/>
        <v>//**Construction Shift to Biomass: **</v>
      </c>
      <c r="T921" s="277" t="str">
        <f t="shared" si="67"/>
        <v/>
      </c>
    </row>
    <row r="922" spans="1:21" x14ac:dyDescent="0.25">
      <c r="A922" s="277" t="s">
        <v>2207</v>
      </c>
      <c r="C922" s="191" t="s">
        <v>753</v>
      </c>
      <c r="D922" s="191" t="s">
        <v>830</v>
      </c>
      <c r="E922" s="191" t="s">
        <v>831</v>
      </c>
      <c r="F922" s="193" t="s">
        <v>2074</v>
      </c>
      <c r="G922" s="186" t="s">
        <v>812</v>
      </c>
      <c r="H922" s="183" t="s">
        <v>2124</v>
      </c>
      <c r="I922" s="186" t="s">
        <v>2129</v>
      </c>
      <c r="J922" s="43">
        <v>1452</v>
      </c>
      <c r="K922" s="186" t="s">
        <v>332</v>
      </c>
      <c r="L922" s="186"/>
      <c r="N922" s="211" t="s">
        <v>2205</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2206</v>
      </c>
      <c r="Q922" s="290" t="s">
        <v>310</v>
      </c>
      <c r="R922" s="290" t="str">
        <f t="shared" si="65"/>
        <v>Construction Shift to Petroleum</v>
      </c>
      <c r="S922" s="290" t="str">
        <f t="shared" si="66"/>
        <v>//**Construction Shift to Petroleum: **</v>
      </c>
      <c r="T922" s="277" t="str">
        <f t="shared" si="67"/>
        <v/>
      </c>
    </row>
    <row r="923" spans="1:21" x14ac:dyDescent="0.25">
      <c r="A923" s="277" t="s">
        <v>2207</v>
      </c>
      <c r="C923" s="191" t="s">
        <v>753</v>
      </c>
      <c r="D923" s="191" t="s">
        <v>830</v>
      </c>
      <c r="E923" s="191" t="s">
        <v>831</v>
      </c>
      <c r="F923" s="193" t="s">
        <v>2074</v>
      </c>
      <c r="G923" s="186" t="s">
        <v>814</v>
      </c>
      <c r="H923" s="183" t="s">
        <v>2124</v>
      </c>
      <c r="I923" s="186" t="s">
        <v>2128</v>
      </c>
      <c r="J923" s="43">
        <v>1453</v>
      </c>
      <c r="K923" s="186" t="s">
        <v>332</v>
      </c>
      <c r="L923" s="186"/>
      <c r="N923" s="211" t="s">
        <v>2205</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2206</v>
      </c>
      <c r="Q923" s="290" t="s">
        <v>310</v>
      </c>
      <c r="R923" s="290" t="str">
        <f t="shared" si="65"/>
        <v>Construction Shift to Purchased Heat</v>
      </c>
      <c r="S923" s="290" t="str">
        <f t="shared" si="66"/>
        <v>//**Construction Shift to Purchased Heat: **</v>
      </c>
      <c r="T923" s="277" t="str">
        <f t="shared" si="67"/>
        <v/>
      </c>
    </row>
    <row r="924" spans="1:21" x14ac:dyDescent="0.25">
      <c r="A924" s="277" t="s">
        <v>2207</v>
      </c>
      <c r="C924" s="191" t="s">
        <v>753</v>
      </c>
      <c r="D924" s="191" t="s">
        <v>830</v>
      </c>
      <c r="E924" s="191" t="s">
        <v>831</v>
      </c>
      <c r="F924" s="193" t="s">
        <v>2074</v>
      </c>
      <c r="G924" s="186" t="s">
        <v>816</v>
      </c>
      <c r="H924" s="183" t="s">
        <v>2124</v>
      </c>
      <c r="I924" s="186" t="s">
        <v>2127</v>
      </c>
      <c r="J924" s="43">
        <v>1454</v>
      </c>
      <c r="K924" s="186" t="s">
        <v>332</v>
      </c>
      <c r="L924" s="186"/>
      <c r="N924" s="211" t="s">
        <v>2205</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2206</v>
      </c>
      <c r="Q924" s="290" t="s">
        <v>310</v>
      </c>
      <c r="R924" s="290" t="str">
        <f t="shared" si="65"/>
        <v>Construction Shift to Crude Oil</v>
      </c>
      <c r="S924" s="290" t="str">
        <f t="shared" si="66"/>
        <v>//**Construction Shift to Crude Oil: **</v>
      </c>
      <c r="T924" s="277" t="str">
        <f t="shared" si="67"/>
        <v/>
      </c>
    </row>
    <row r="925" spans="1:21" x14ac:dyDescent="0.25">
      <c r="A925" s="277" t="s">
        <v>2207</v>
      </c>
      <c r="C925" s="191" t="s">
        <v>753</v>
      </c>
      <c r="D925" s="191" t="s">
        <v>830</v>
      </c>
      <c r="E925" s="191" t="s">
        <v>831</v>
      </c>
      <c r="F925" s="193" t="s">
        <v>2074</v>
      </c>
      <c r="G925" s="186" t="s">
        <v>818</v>
      </c>
      <c r="H925" s="183" t="s">
        <v>2124</v>
      </c>
      <c r="I925" s="186" t="s">
        <v>2126</v>
      </c>
      <c r="J925" s="43">
        <v>1455</v>
      </c>
      <c r="K925" s="186" t="s">
        <v>332</v>
      </c>
      <c r="L925" s="186"/>
      <c r="N925" s="211" t="s">
        <v>2205</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2206</v>
      </c>
      <c r="Q925" s="290" t="s">
        <v>310</v>
      </c>
      <c r="R925" s="290" t="str">
        <f t="shared" si="65"/>
        <v>Construction Shift to Heavy or Residual Oil</v>
      </c>
      <c r="S925" s="290" t="str">
        <f t="shared" si="66"/>
        <v>//**Construction Shift to Heavy or Residual Oil: **</v>
      </c>
      <c r="T925" s="277" t="str">
        <f t="shared" si="67"/>
        <v/>
      </c>
    </row>
    <row r="926" spans="1:21" x14ac:dyDescent="0.25">
      <c r="A926" s="277" t="s">
        <v>2207</v>
      </c>
      <c r="C926" s="191" t="s">
        <v>753</v>
      </c>
      <c r="D926" s="191" t="s">
        <v>830</v>
      </c>
      <c r="E926" s="191" t="s">
        <v>831</v>
      </c>
      <c r="F926" s="193" t="s">
        <v>2074</v>
      </c>
      <c r="G926" s="186" t="s">
        <v>820</v>
      </c>
      <c r="H926" s="183" t="s">
        <v>2124</v>
      </c>
      <c r="I926" s="186" t="s">
        <v>2125</v>
      </c>
      <c r="J926" s="43">
        <v>1456</v>
      </c>
      <c r="K926" s="186" t="s">
        <v>332</v>
      </c>
      <c r="L926" s="186"/>
      <c r="N926" s="211" t="s">
        <v>2205</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2206</v>
      </c>
      <c r="Q926" s="290" t="s">
        <v>310</v>
      </c>
      <c r="R926" s="290" t="str">
        <f t="shared" si="65"/>
        <v>Construction Shift to LPG Propane or Butane</v>
      </c>
      <c r="S926" s="290" t="str">
        <f t="shared" si="66"/>
        <v>//**Construction Shift to LPG Propane or Butane: **</v>
      </c>
      <c r="T926" s="277" t="str">
        <f t="shared" si="67"/>
        <v/>
      </c>
    </row>
    <row r="927" spans="1:21" x14ac:dyDescent="0.25">
      <c r="A927" s="277" t="s">
        <v>2207</v>
      </c>
      <c r="C927" s="191" t="s">
        <v>753</v>
      </c>
      <c r="D927" s="191" t="s">
        <v>830</v>
      </c>
      <c r="E927" s="191" t="s">
        <v>831</v>
      </c>
      <c r="F927" s="193" t="s">
        <v>2074</v>
      </c>
      <c r="G927" s="186" t="s">
        <v>822</v>
      </c>
      <c r="H927" s="183" t="s">
        <v>2124</v>
      </c>
      <c r="I927" s="186" t="s">
        <v>2123</v>
      </c>
      <c r="J927" s="43">
        <v>1457</v>
      </c>
      <c r="K927" s="186" t="s">
        <v>310</v>
      </c>
      <c r="L927" s="191" t="s">
        <v>2337</v>
      </c>
      <c r="N927" s="211" t="s">
        <v>2205</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2206</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30" x14ac:dyDescent="0.25">
      <c r="A928" s="292" t="s">
        <v>2204</v>
      </c>
      <c r="B928" s="278"/>
      <c r="C928" s="309" t="s">
        <v>753</v>
      </c>
      <c r="D928" s="309" t="s">
        <v>869</v>
      </c>
      <c r="E928" s="309" t="s">
        <v>870</v>
      </c>
      <c r="F928" s="311"/>
      <c r="G928" s="311"/>
      <c r="H928" s="311"/>
      <c r="I928" s="311"/>
      <c r="J928" s="310">
        <v>58</v>
      </c>
      <c r="K928" s="311" t="s">
        <v>310</v>
      </c>
      <c r="L928" s="314" t="s">
        <v>2338</v>
      </c>
      <c r="M928" s="278"/>
      <c r="N928" s="294" t="s">
        <v>2205</v>
      </c>
      <c r="O928" s="294" t="str">
        <f>INDEX('Standard Descriptions'!$E:$E,MATCH(Guidance!E928,'Standard Descriptions'!$C:$C,0))</f>
        <v xml:space="preserve"> This policy reduces emissions of high-GWP, fluorinated gases (F-gases) from the industry sector by substituting less-harmful chemicals. // </v>
      </c>
      <c r="P928" s="292" t="s">
        <v>2206</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30" x14ac:dyDescent="0.25">
      <c r="A929" s="292" t="s">
        <v>2204</v>
      </c>
      <c r="B929" s="278"/>
      <c r="C929" s="309" t="s">
        <v>753</v>
      </c>
      <c r="D929" s="309" t="s">
        <v>876</v>
      </c>
      <c r="E929" s="309" t="s">
        <v>877</v>
      </c>
      <c r="F929" s="311"/>
      <c r="G929" s="311"/>
      <c r="H929" s="311"/>
      <c r="I929" s="311"/>
      <c r="J929" s="310">
        <v>510</v>
      </c>
      <c r="K929" s="311" t="s">
        <v>310</v>
      </c>
      <c r="L929" s="314" t="s">
        <v>2339</v>
      </c>
      <c r="M929" s="278"/>
      <c r="N929" s="294" t="s">
        <v>2205</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2206</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30" x14ac:dyDescent="0.25">
      <c r="A930" s="292" t="s">
        <v>2204</v>
      </c>
      <c r="B930" s="278"/>
      <c r="C930" s="309" t="s">
        <v>753</v>
      </c>
      <c r="D930" s="309" t="s">
        <v>880</v>
      </c>
      <c r="E930" s="309" t="s">
        <v>881</v>
      </c>
      <c r="F930" s="311"/>
      <c r="G930" s="311"/>
      <c r="H930" s="311"/>
      <c r="I930" s="311"/>
      <c r="J930" s="310">
        <v>511</v>
      </c>
      <c r="K930" s="311" t="s">
        <v>310</v>
      </c>
      <c r="L930" s="314" t="s">
        <v>2340</v>
      </c>
      <c r="M930" s="278"/>
      <c r="N930" s="294" t="s">
        <v>2205</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2206</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30" x14ac:dyDescent="0.25">
      <c r="A931" s="292" t="s">
        <v>2204</v>
      </c>
      <c r="B931" s="278"/>
      <c r="C931" s="309" t="s">
        <v>753</v>
      </c>
      <c r="D931" s="309" t="s">
        <v>884</v>
      </c>
      <c r="E931" s="309" t="s">
        <v>885</v>
      </c>
      <c r="F931" s="311"/>
      <c r="G931" s="311"/>
      <c r="H931" s="311"/>
      <c r="I931" s="311"/>
      <c r="J931" s="310">
        <v>512</v>
      </c>
      <c r="K931" s="311" t="s">
        <v>310</v>
      </c>
      <c r="L931" s="314" t="s">
        <v>2341</v>
      </c>
      <c r="M931" s="278"/>
      <c r="N931" s="294" t="s">
        <v>2205</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2206</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35" x14ac:dyDescent="0.25">
      <c r="A932" s="292" t="s">
        <v>2204</v>
      </c>
      <c r="B932" s="278"/>
      <c r="C932" s="292" t="s">
        <v>753</v>
      </c>
      <c r="D932" s="292" t="s">
        <v>888</v>
      </c>
      <c r="E932" s="292" t="str">
        <f>E933</f>
        <v>Percent Reduction in Nonenergy Nonagriculture Industry Product Demand</v>
      </c>
      <c r="M932" s="278"/>
      <c r="N932" s="294" t="s">
        <v>2205</v>
      </c>
      <c r="O932" s="296">
        <f>INDEX('Standard Descriptions'!$E:$E,MATCH(Guidance!E932,'Standard Descriptions'!$C:$C,0))</f>
        <v>0</v>
      </c>
      <c r="P932" s="292" t="s">
        <v>2206</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7" t="s">
        <v>2207</v>
      </c>
      <c r="C933" s="183" t="s">
        <v>753</v>
      </c>
      <c r="D933" s="183" t="s">
        <v>888</v>
      </c>
      <c r="E933" s="183" t="s">
        <v>889</v>
      </c>
      <c r="F933" s="186" t="s">
        <v>2097</v>
      </c>
      <c r="G933" s="186"/>
      <c r="H933" s="193" t="s">
        <v>2143</v>
      </c>
      <c r="I933" s="186"/>
      <c r="J933" s="43">
        <v>429</v>
      </c>
      <c r="K933" s="186" t="s">
        <v>310</v>
      </c>
      <c r="L933" s="188" t="s">
        <v>2342</v>
      </c>
      <c r="N933" s="211" t="s">
        <v>2205</v>
      </c>
      <c r="O933" s="211">
        <f>INDEX('Standard Descriptions'!$E:$E,MATCH(Guidance!E933,'Standard Descriptions'!$C:$C,0))</f>
        <v>0</v>
      </c>
      <c r="P933" s="290" t="s">
        <v>2206</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7" t="s">
        <v>2207</v>
      </c>
      <c r="C934" s="191" t="s">
        <v>753</v>
      </c>
      <c r="D934" s="191" t="s">
        <v>888</v>
      </c>
      <c r="E934" s="191" t="s">
        <v>889</v>
      </c>
      <c r="F934" s="193" t="s">
        <v>2095</v>
      </c>
      <c r="G934" s="186"/>
      <c r="H934" s="193" t="s">
        <v>1833</v>
      </c>
      <c r="I934" s="186"/>
      <c r="J934" s="43">
        <v>430</v>
      </c>
      <c r="K934" s="186" t="s">
        <v>310</v>
      </c>
      <c r="L934" s="188" t="s">
        <v>2343</v>
      </c>
      <c r="N934" s="211" t="s">
        <v>2205</v>
      </c>
      <c r="O934" s="211">
        <f>INDEX('Standard Descriptions'!$E:$E,MATCH(Guidance!E934,'Standard Descriptions'!$C:$C,0))</f>
        <v>0</v>
      </c>
      <c r="P934" s="290" t="s">
        <v>2206</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7" t="s">
        <v>2207</v>
      </c>
      <c r="C935" s="191" t="s">
        <v>753</v>
      </c>
      <c r="D935" s="191" t="s">
        <v>888</v>
      </c>
      <c r="E935" s="191" t="s">
        <v>889</v>
      </c>
      <c r="F935" s="193" t="s">
        <v>2076</v>
      </c>
      <c r="G935" s="186"/>
      <c r="H935" s="193" t="s">
        <v>2134</v>
      </c>
      <c r="I935" s="186"/>
      <c r="J935" s="43">
        <v>432</v>
      </c>
      <c r="K935" s="186" t="s">
        <v>310</v>
      </c>
      <c r="L935" s="188" t="s">
        <v>2344</v>
      </c>
      <c r="N935" s="211" t="s">
        <v>2205</v>
      </c>
      <c r="O935" s="211">
        <f>INDEX('Standard Descriptions'!$E:$E,MATCH(Guidance!E935,'Standard Descriptions'!$C:$C,0))</f>
        <v>0</v>
      </c>
      <c r="P935" s="290" t="s">
        <v>2206</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114.75" customHeight="1" x14ac:dyDescent="0.25">
      <c r="A936" s="292" t="s">
        <v>2204</v>
      </c>
      <c r="B936" s="278"/>
      <c r="C936" s="292" t="s">
        <v>753</v>
      </c>
      <c r="D936" s="292" t="s">
        <v>900</v>
      </c>
      <c r="E936" s="292" t="str">
        <f>E937</f>
        <v>Fraction of Methane Capture Opportunities Achieved</v>
      </c>
      <c r="M936" s="278"/>
      <c r="N936" s="294" t="s">
        <v>2205</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2206</v>
      </c>
      <c r="Q936" s="292" t="s">
        <v>310</v>
      </c>
      <c r="S936" s="292" t="str">
        <f t="shared" si="70"/>
        <v/>
      </c>
      <c r="T936" s="292" t="str">
        <f t="shared" si="69"/>
        <v/>
      </c>
      <c r="U936" s="305"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25">
      <c r="A937" s="277" t="s">
        <v>2207</v>
      </c>
      <c r="C937" s="183" t="s">
        <v>753</v>
      </c>
      <c r="D937" s="183" t="s">
        <v>900</v>
      </c>
      <c r="E937" s="183" t="s">
        <v>901</v>
      </c>
      <c r="F937" s="186" t="s">
        <v>2116</v>
      </c>
      <c r="G937" s="186"/>
      <c r="H937" s="183" t="s">
        <v>2122</v>
      </c>
      <c r="I937" s="186"/>
      <c r="J937" s="43">
        <v>1458</v>
      </c>
      <c r="K937" s="186" t="s">
        <v>310</v>
      </c>
      <c r="L937" s="186"/>
      <c r="N937" s="211" t="s">
        <v>2205</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2206</v>
      </c>
      <c r="Q937" s="290" t="s">
        <v>310</v>
      </c>
      <c r="R937" s="290" t="str">
        <f>H937&amp;" "&amp;I937</f>
        <v xml:space="preserve">Oil and Gas Extraction </v>
      </c>
      <c r="S937" s="290" t="str">
        <f t="shared" si="70"/>
        <v>//**Oil and Gas Extraction : **</v>
      </c>
      <c r="T937" s="277" t="str">
        <f t="shared" si="69"/>
        <v>//**Oil and Gas Extraction : **</v>
      </c>
    </row>
    <row r="938" spans="1:21" x14ac:dyDescent="0.25">
      <c r="A938" s="277" t="s">
        <v>2207</v>
      </c>
      <c r="C938" s="191" t="s">
        <v>753</v>
      </c>
      <c r="D938" s="191" t="s">
        <v>900</v>
      </c>
      <c r="E938" s="191" t="s">
        <v>901</v>
      </c>
      <c r="F938" s="186" t="s">
        <v>2078</v>
      </c>
      <c r="G938" s="186"/>
      <c r="H938" s="183" t="s">
        <v>2121</v>
      </c>
      <c r="I938" s="186"/>
      <c r="J938" s="43">
        <v>1459</v>
      </c>
      <c r="K938" s="186" t="s">
        <v>310</v>
      </c>
      <c r="L938" s="186"/>
      <c r="N938" s="211" t="s">
        <v>2205</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2206</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25">
      <c r="A939" s="277" t="s">
        <v>2207</v>
      </c>
      <c r="C939" s="191" t="s">
        <v>753</v>
      </c>
      <c r="D939" s="191" t="s">
        <v>900</v>
      </c>
      <c r="E939" s="191" t="s">
        <v>901</v>
      </c>
      <c r="F939" s="186" t="s">
        <v>2118</v>
      </c>
      <c r="G939" s="186"/>
      <c r="H939" s="183" t="s">
        <v>1831</v>
      </c>
      <c r="I939" s="186"/>
      <c r="J939" s="43">
        <v>513</v>
      </c>
      <c r="K939" s="186" t="s">
        <v>310</v>
      </c>
      <c r="L939" s="186" t="s">
        <v>2345</v>
      </c>
      <c r="N939" s="211" t="s">
        <v>2205</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2206</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25">
      <c r="A940" s="277" t="s">
        <v>2207</v>
      </c>
      <c r="C940" s="191" t="s">
        <v>753</v>
      </c>
      <c r="D940" s="191" t="s">
        <v>900</v>
      </c>
      <c r="E940" s="191" t="s">
        <v>901</v>
      </c>
      <c r="F940" s="186" t="s">
        <v>2076</v>
      </c>
      <c r="G940" s="186"/>
      <c r="H940" s="183" t="s">
        <v>2134</v>
      </c>
      <c r="I940" s="186"/>
      <c r="J940" s="43">
        <v>514</v>
      </c>
      <c r="K940" s="186" t="s">
        <v>310</v>
      </c>
      <c r="L940" s="186" t="s">
        <v>2346</v>
      </c>
      <c r="N940" s="211" t="s">
        <v>2205</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2206</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30" x14ac:dyDescent="0.25">
      <c r="A941" s="293" t="s">
        <v>2204</v>
      </c>
      <c r="C941" s="293" t="s">
        <v>753</v>
      </c>
      <c r="D941" s="293" t="s">
        <v>909</v>
      </c>
      <c r="E941" s="293" t="str">
        <f>E943</f>
        <v>Fraction of Methane Destruction Opportunities Achieved</v>
      </c>
      <c r="N941" s="295" t="s">
        <v>2205</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2206</v>
      </c>
      <c r="Q941" s="293" t="s">
        <v>310</v>
      </c>
      <c r="S941" s="293" t="str">
        <f t="shared" si="70"/>
        <v/>
      </c>
      <c r="T941" s="293" t="str">
        <f t="shared" si="69"/>
        <v/>
      </c>
      <c r="U941" s="305" t="str">
        <f>N941&amp;O941</f>
        <v>**Description:** This policy reduces methane emissions from the selected industry by increasing the burning of methane that is currently being released into the atmosphere (i.e. flaring instead of venting/leaking).//</v>
      </c>
    </row>
    <row r="942" spans="1:21" s="293" customFormat="1" x14ac:dyDescent="0.25">
      <c r="A942" s="277" t="s">
        <v>2207</v>
      </c>
      <c r="B942" s="278"/>
      <c r="C942" s="183" t="s">
        <v>753</v>
      </c>
      <c r="D942" s="183" t="s">
        <v>909</v>
      </c>
      <c r="E942" s="183" t="s">
        <v>910</v>
      </c>
      <c r="F942" s="186" t="s">
        <v>2116</v>
      </c>
      <c r="G942" s="186"/>
      <c r="H942" s="183" t="s">
        <v>2122</v>
      </c>
      <c r="I942" s="186"/>
      <c r="J942" s="43">
        <v>1460</v>
      </c>
      <c r="K942" s="186" t="s">
        <v>310</v>
      </c>
      <c r="L942" s="186"/>
      <c r="M942" s="278"/>
      <c r="N942" s="211" t="s">
        <v>2205</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2206</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25">
      <c r="A943" s="277" t="s">
        <v>2207</v>
      </c>
      <c r="C943" s="191" t="s">
        <v>753</v>
      </c>
      <c r="D943" s="191" t="s">
        <v>909</v>
      </c>
      <c r="E943" s="191" t="s">
        <v>910</v>
      </c>
      <c r="F943" s="186" t="s">
        <v>2078</v>
      </c>
      <c r="G943" s="186"/>
      <c r="H943" s="183" t="s">
        <v>2121</v>
      </c>
      <c r="I943" s="186"/>
      <c r="J943" s="43">
        <v>1461</v>
      </c>
      <c r="K943" s="186" t="s">
        <v>310</v>
      </c>
      <c r="L943" s="186"/>
      <c r="N943" s="211" t="s">
        <v>2205</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2206</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25">
      <c r="A944" s="277" t="s">
        <v>2207</v>
      </c>
      <c r="C944" s="191" t="s">
        <v>753</v>
      </c>
      <c r="D944" s="191" t="s">
        <v>909</v>
      </c>
      <c r="E944" s="191" t="s">
        <v>910</v>
      </c>
      <c r="F944" s="186" t="s">
        <v>2118</v>
      </c>
      <c r="G944" s="186"/>
      <c r="H944" s="183" t="s">
        <v>1831</v>
      </c>
      <c r="I944" s="186"/>
      <c r="J944" s="43">
        <v>515</v>
      </c>
      <c r="K944" s="186" t="s">
        <v>310</v>
      </c>
      <c r="L944" s="186" t="s">
        <v>2347</v>
      </c>
      <c r="N944" s="211" t="s">
        <v>2205</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2206</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25">
      <c r="A945" s="277" t="s">
        <v>2207</v>
      </c>
      <c r="C945" s="191" t="s">
        <v>753</v>
      </c>
      <c r="D945" s="191" t="s">
        <v>909</v>
      </c>
      <c r="E945" s="191" t="s">
        <v>910</v>
      </c>
      <c r="F945" s="186" t="s">
        <v>2076</v>
      </c>
      <c r="G945" s="186"/>
      <c r="H945" s="183" t="s">
        <v>2134</v>
      </c>
      <c r="I945" s="186"/>
      <c r="J945" s="43">
        <v>516</v>
      </c>
      <c r="K945" s="186" t="s">
        <v>310</v>
      </c>
      <c r="L945" s="186" t="s">
        <v>2348</v>
      </c>
      <c r="N945" s="211" t="s">
        <v>2205</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2206</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5" x14ac:dyDescent="0.25">
      <c r="A946" s="292" t="s">
        <v>2204</v>
      </c>
      <c r="C946" s="292" t="s">
        <v>753</v>
      </c>
      <c r="D946" s="292" t="s">
        <v>917</v>
      </c>
      <c r="E946" s="292" t="str">
        <f>E947</f>
        <v>Percent Reduction in Fossil Fuel Exports</v>
      </c>
      <c r="N946" s="294" t="s">
        <v>2205</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2206</v>
      </c>
      <c r="Q946" s="292" t="s">
        <v>310</v>
      </c>
      <c r="S946" s="292" t="str">
        <f t="shared" si="70"/>
        <v/>
      </c>
      <c r="T946" s="292" t="str">
        <f t="shared" si="69"/>
        <v/>
      </c>
      <c r="U946" s="305"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25">
      <c r="A947" s="277" t="s">
        <v>2207</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2205</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2206</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25">
      <c r="A948" s="277" t="s">
        <v>2207</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2205</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2206</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25">
      <c r="A949" s="277" t="s">
        <v>2207</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2205</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2206</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25">
      <c r="A950" s="277" t="s">
        <v>2207</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2205</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2206</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25">
      <c r="A951" s="277" t="s">
        <v>2207</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2205</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2206</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25">
      <c r="A952" s="277" t="s">
        <v>2207</v>
      </c>
      <c r="C952" s="191" t="s">
        <v>753</v>
      </c>
      <c r="D952" s="191" t="s">
        <v>917</v>
      </c>
      <c r="E952" s="191" t="s">
        <v>918</v>
      </c>
      <c r="F952" s="193" t="s">
        <v>926</v>
      </c>
      <c r="G952" s="186"/>
      <c r="H952" s="193" t="s">
        <v>609</v>
      </c>
      <c r="I952" s="186"/>
      <c r="J952" s="43">
        <v>456</v>
      </c>
      <c r="K952" s="193" t="s">
        <v>332</v>
      </c>
      <c r="L952" s="183"/>
      <c r="N952" s="211" t="s">
        <v>2205</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2206</v>
      </c>
      <c r="Q952" s="290" t="s">
        <v>310</v>
      </c>
      <c r="R952" s="290" t="str">
        <f t="shared" si="75"/>
        <v xml:space="preserve">Lignite </v>
      </c>
      <c r="S952" s="290" t="str">
        <f t="shared" si="70"/>
        <v>//**Lignite : **</v>
      </c>
      <c r="T952" s="277" t="str">
        <f t="shared" si="69"/>
        <v/>
      </c>
    </row>
    <row r="953" spans="1:21" x14ac:dyDescent="0.25">
      <c r="A953" s="277" t="s">
        <v>2207</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2205</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2206</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25">
      <c r="A954" s="277" t="s">
        <v>2207</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2205</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2206</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25">
      <c r="A955" s="277" t="s">
        <v>2207</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2205</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2206</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5" x14ac:dyDescent="0.25">
      <c r="A956" s="292" t="s">
        <v>2204</v>
      </c>
      <c r="B956" s="278"/>
      <c r="C956" s="312" t="s">
        <v>930</v>
      </c>
      <c r="D956" s="312" t="s">
        <v>931</v>
      </c>
      <c r="E956" s="312" t="s">
        <v>932</v>
      </c>
      <c r="F956" s="313"/>
      <c r="G956" s="313"/>
      <c r="H956" s="313"/>
      <c r="I956" s="313"/>
      <c r="J956" s="325">
        <v>60</v>
      </c>
      <c r="K956" s="313" t="s">
        <v>310</v>
      </c>
      <c r="L956" s="404" t="str">
        <f>_xlfn.CONCAT("If this policy is fully implemented, the afforestation/reforestation rate reaches ",'Supporting Data'!$AQ$6," thousand acres per year in 2050",".")</f>
        <v>If this policy is fully implemented, the afforestation/reforestation rate reaches 74 thousand acres per year in 2050.</v>
      </c>
      <c r="M956" s="278"/>
      <c r="N956" s="294" t="s">
        <v>2205</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2206</v>
      </c>
      <c r="Q956" s="292" t="s">
        <v>332</v>
      </c>
      <c r="R956" s="292" t="str">
        <f t="shared" si="75"/>
        <v xml:space="preserve"> </v>
      </c>
      <c r="T956" s="292" t="str">
        <f t="shared" ref="T956:T1019" si="76">IF(K956="Yes",S956&amp;L956,"")</f>
        <v>If this policy is fully implemented, the afforestation/reforestation rate reaches 74 thousand acres per year in 2050.</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v>
      </c>
    </row>
    <row r="957" spans="1:21" s="292" customFormat="1" x14ac:dyDescent="0.25">
      <c r="A957" s="292" t="s">
        <v>2204</v>
      </c>
      <c r="B957" s="278"/>
      <c r="C957" s="312" t="s">
        <v>930</v>
      </c>
      <c r="D957" s="312" t="s">
        <v>937</v>
      </c>
      <c r="E957" s="312" t="s">
        <v>938</v>
      </c>
      <c r="F957" s="313"/>
      <c r="G957" s="313"/>
      <c r="H957" s="313"/>
      <c r="I957" s="313"/>
      <c r="J957" s="325">
        <v>705</v>
      </c>
      <c r="K957" s="311" t="s">
        <v>332</v>
      </c>
      <c r="L957" s="314"/>
      <c r="M957" s="278"/>
      <c r="N957" s="294" t="s">
        <v>2205</v>
      </c>
      <c r="O957" s="294" t="str">
        <f>INDEX('Standard Descriptions'!$E:$E,MATCH(Guidance!E957,'Standard Descriptions'!$C:$C,0))</f>
        <v>This policy prevents the release of CO2 that accompanies deforestation. //</v>
      </c>
      <c r="P957" s="292" t="s">
        <v>2206</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25">
      <c r="A958" s="292" t="s">
        <v>2204</v>
      </c>
      <c r="B958" s="278"/>
      <c r="C958" s="312" t="s">
        <v>930</v>
      </c>
      <c r="D958" s="312" t="s">
        <v>942</v>
      </c>
      <c r="E958" s="312" t="s">
        <v>943</v>
      </c>
      <c r="F958" s="313"/>
      <c r="G958" s="313"/>
      <c r="H958" s="313"/>
      <c r="I958" s="313"/>
      <c r="J958" s="325">
        <v>177</v>
      </c>
      <c r="K958" s="311" t="s">
        <v>332</v>
      </c>
      <c r="L958" s="314"/>
      <c r="M958" s="278"/>
      <c r="N958" s="294" t="s">
        <v>2205</v>
      </c>
      <c r="O958" s="294" t="str">
        <f>INDEX('Standard Descriptions'!$E:$E,MATCH(Guidance!E958,'Standard Descriptions'!$C:$C,0))</f>
        <v xml:space="preserve"> This policy restores degraded forest, increasing the rate of carbon sequestration of the forest.//</v>
      </c>
      <c r="P958" s="292" t="s">
        <v>2206</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30" x14ac:dyDescent="0.25">
      <c r="A959" s="292" t="s">
        <v>2204</v>
      </c>
      <c r="B959" s="278"/>
      <c r="C959" s="312" t="s">
        <v>930</v>
      </c>
      <c r="D959" s="312" t="s">
        <v>946</v>
      </c>
      <c r="E959" s="312" t="s">
        <v>947</v>
      </c>
      <c r="F959" s="313"/>
      <c r="G959" s="313"/>
      <c r="H959" s="313"/>
      <c r="I959" s="313"/>
      <c r="J959" s="325">
        <v>61</v>
      </c>
      <c r="K959" s="313" t="s">
        <v>310</v>
      </c>
      <c r="L959" s="314" t="s">
        <v>2223</v>
      </c>
      <c r="M959" s="278"/>
      <c r="N959" s="294" t="s">
        <v>2205</v>
      </c>
      <c r="O959" s="294" t="str">
        <f>INDEX('Standard Descriptions'!$E:$E,MATCH(Guidance!E959,'Standard Descriptions'!$C:$C,0))</f>
        <v xml:space="preserve"> This policy avoids the release of CO2 from forests by reducing timber harvesting. // </v>
      </c>
      <c r="P959" s="292" t="s">
        <v>2206</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5" x14ac:dyDescent="0.25">
      <c r="A960" s="292" t="s">
        <v>2204</v>
      </c>
      <c r="B960" s="278"/>
      <c r="C960" s="312" t="s">
        <v>930</v>
      </c>
      <c r="D960" s="312" t="s">
        <v>952</v>
      </c>
      <c r="E960" s="312" t="s">
        <v>953</v>
      </c>
      <c r="F960" s="313"/>
      <c r="G960" s="313"/>
      <c r="H960" s="313"/>
      <c r="I960" s="313"/>
      <c r="J960" s="325">
        <v>62</v>
      </c>
      <c r="K960" s="313" t="s">
        <v>310</v>
      </c>
      <c r="L960" s="314" t="s">
        <v>2349</v>
      </c>
      <c r="M960" s="278"/>
      <c r="N960" s="294" t="s">
        <v>2205</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2206</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30" x14ac:dyDescent="0.25">
      <c r="A961" s="292" t="s">
        <v>2204</v>
      </c>
      <c r="B961" s="278"/>
      <c r="C961" s="312" t="s">
        <v>930</v>
      </c>
      <c r="D961" s="312" t="s">
        <v>958</v>
      </c>
      <c r="E961" s="312" t="s">
        <v>959</v>
      </c>
      <c r="F961" s="313"/>
      <c r="G961" s="313"/>
      <c r="H961" s="313"/>
      <c r="I961" s="313"/>
      <c r="J961" s="325">
        <v>63</v>
      </c>
      <c r="K961" s="313" t="s">
        <v>310</v>
      </c>
      <c r="L961" s="314" t="s">
        <v>2369</v>
      </c>
      <c r="M961" s="278"/>
      <c r="N961" s="294" t="s">
        <v>2205</v>
      </c>
      <c r="O961" s="294" t="str">
        <f>INDEX('Standard Descriptions'!$E:$E,MATCH(Guidance!E961,'Standard Descriptions'!$C:$C,0))</f>
        <v xml:space="preserve"> This policy increases CO2 sequestration by forests through improved forest management practices.  // </v>
      </c>
      <c r="P961" s="292" t="s">
        <v>2206</v>
      </c>
      <c r="Q961" s="292" t="s">
        <v>332</v>
      </c>
      <c r="R961" s="292" t="str">
        <f t="shared" si="75"/>
        <v xml:space="preserve"> </v>
      </c>
      <c r="T961" s="292" t="str">
        <f t="shared" si="76"/>
        <v xml:space="preserve"> If this policy is fully implemented, half of the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2" customFormat="1" ht="30" x14ac:dyDescent="0.25">
      <c r="A962" s="292" t="s">
        <v>2204</v>
      </c>
      <c r="B962" s="278"/>
      <c r="C962" s="312" t="s">
        <v>930</v>
      </c>
      <c r="D962" s="312" t="s">
        <v>964</v>
      </c>
      <c r="E962" s="312" t="s">
        <v>965</v>
      </c>
      <c r="F962" s="313"/>
      <c r="G962" s="313"/>
      <c r="H962" s="313"/>
      <c r="I962" s="313"/>
      <c r="J962" s="325">
        <v>64</v>
      </c>
      <c r="K962" s="313" t="s">
        <v>310</v>
      </c>
      <c r="L962" s="314" t="s">
        <v>2350</v>
      </c>
      <c r="M962" s="278"/>
      <c r="N962" s="294" t="s">
        <v>2205</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2206</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25">
      <c r="A963" s="292" t="s">
        <v>2204</v>
      </c>
      <c r="B963" s="278"/>
      <c r="C963" s="312" t="s">
        <v>930</v>
      </c>
      <c r="D963" s="312" t="s">
        <v>970</v>
      </c>
      <c r="E963" s="312" t="s">
        <v>971</v>
      </c>
      <c r="F963" s="313"/>
      <c r="G963" s="313"/>
      <c r="H963" s="313"/>
      <c r="I963" s="313"/>
      <c r="J963" s="325">
        <v>178</v>
      </c>
      <c r="K963" s="313" t="s">
        <v>332</v>
      </c>
      <c r="L963" s="314"/>
      <c r="M963" s="278"/>
      <c r="N963" s="294" t="s">
        <v>2205</v>
      </c>
      <c r="O963" s="294">
        <f>INDEX('Standard Descriptions'!$E:$E,MATCH(Guidance!E963,'Standard Descriptions'!$C:$C,0))</f>
        <v>0</v>
      </c>
      <c r="P963" s="292" t="s">
        <v>2206</v>
      </c>
      <c r="Q963" s="292" t="s">
        <v>332</v>
      </c>
      <c r="R963" s="292" t="str">
        <f t="shared" si="75"/>
        <v xml:space="preserve"> </v>
      </c>
      <c r="T963" s="292" t="str">
        <f t="shared" si="76"/>
        <v/>
      </c>
      <c r="U963" s="305" t="str">
        <f t="shared" si="77"/>
        <v>**Description:**0**Guidance for setting values: **</v>
      </c>
    </row>
    <row r="964" spans="1:25" s="292" customFormat="1" ht="90" x14ac:dyDescent="0.25">
      <c r="A964" s="292" t="s">
        <v>2204</v>
      </c>
      <c r="B964" s="278"/>
      <c r="C964" s="312" t="s">
        <v>930</v>
      </c>
      <c r="D964" s="312" t="s">
        <v>974</v>
      </c>
      <c r="E964" s="312" t="s">
        <v>975</v>
      </c>
      <c r="F964" s="313"/>
      <c r="G964" s="313"/>
      <c r="H964" s="313"/>
      <c r="I964" s="313"/>
      <c r="J964" s="325">
        <v>434</v>
      </c>
      <c r="K964" s="313" t="s">
        <v>310</v>
      </c>
      <c r="L964" s="314" t="s">
        <v>2224</v>
      </c>
      <c r="M964" s="278"/>
      <c r="N964" s="294" t="s">
        <v>2205</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2206</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5" x14ac:dyDescent="0.25">
      <c r="A965" s="292" t="s">
        <v>2204</v>
      </c>
      <c r="B965" s="278"/>
      <c r="C965" s="309" t="s">
        <v>981</v>
      </c>
      <c r="D965" s="309" t="s">
        <v>982</v>
      </c>
      <c r="E965" s="309" t="s">
        <v>983</v>
      </c>
      <c r="F965" s="311"/>
      <c r="G965" s="311"/>
      <c r="H965" s="311"/>
      <c r="I965" s="311"/>
      <c r="J965" s="325">
        <v>68</v>
      </c>
      <c r="K965" s="311" t="s">
        <v>310</v>
      </c>
      <c r="L965" s="314" t="s">
        <v>2225</v>
      </c>
      <c r="M965" s="278"/>
      <c r="N965" s="294" t="s">
        <v>2205</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2206</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5" x14ac:dyDescent="0.25">
      <c r="A966" s="292" t="s">
        <v>2204</v>
      </c>
      <c r="B966" s="278"/>
      <c r="C966" s="309" t="s">
        <v>981</v>
      </c>
      <c r="D966" s="309" t="s">
        <v>990</v>
      </c>
      <c r="E966" s="309" t="s">
        <v>991</v>
      </c>
      <c r="F966" s="311"/>
      <c r="G966" s="311"/>
      <c r="H966" s="311"/>
      <c r="I966" s="311"/>
      <c r="J966" s="325">
        <v>176</v>
      </c>
      <c r="K966" s="311" t="s">
        <v>310</v>
      </c>
      <c r="L966" s="314" t="s">
        <v>2226</v>
      </c>
      <c r="M966" s="278"/>
      <c r="N966" s="294" t="s">
        <v>2205</v>
      </c>
      <c r="O966" s="294" t="str">
        <f>INDEX('Standard Descriptions'!$E:$E,MATCH(Guidance!E966,'Standard Descriptions'!$C:$C,0))</f>
        <v xml:space="preserve"> This policy causes a percentage of the district heat to be generated by burning hydrogen instead of the fuels used in the BAU case. // </v>
      </c>
      <c r="P966" s="292" t="s">
        <v>2206</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5" x14ac:dyDescent="0.25">
      <c r="A967" s="292" t="s">
        <v>2204</v>
      </c>
      <c r="B967" s="278"/>
      <c r="C967" s="309" t="s">
        <v>981</v>
      </c>
      <c r="D967" s="309" t="s">
        <v>998</v>
      </c>
      <c r="E967" s="309" t="s">
        <v>999</v>
      </c>
      <c r="F967" s="311"/>
      <c r="G967" s="311"/>
      <c r="H967" s="311"/>
      <c r="I967" s="311"/>
      <c r="J967" s="325">
        <v>450</v>
      </c>
      <c r="K967" s="311" t="s">
        <v>310</v>
      </c>
      <c r="L967" s="314" t="s">
        <v>2351</v>
      </c>
      <c r="M967" s="278"/>
      <c r="N967" s="294" t="s">
        <v>2205</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2206</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75" x14ac:dyDescent="0.25">
      <c r="A968" s="292" t="s">
        <v>2204</v>
      </c>
      <c r="B968" s="278"/>
      <c r="C968" s="292" t="s">
        <v>1005</v>
      </c>
      <c r="D968" s="292" t="str">
        <f>D969</f>
        <v>Carbon Price</v>
      </c>
      <c r="E968" s="292" t="str">
        <f>E969</f>
        <v>Additional Carbon Tax Rate</v>
      </c>
      <c r="M968" s="278"/>
      <c r="N968" s="294" t="s">
        <v>2205</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2206</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7" t="s">
        <v>2207</v>
      </c>
      <c r="C969" s="183" t="s">
        <v>1005</v>
      </c>
      <c r="D969" s="183" t="s">
        <v>2172</v>
      </c>
      <c r="E969" s="183" t="s">
        <v>1007</v>
      </c>
      <c r="F969" s="186" t="s">
        <v>1008</v>
      </c>
      <c r="G969" s="186"/>
      <c r="H969" s="186" t="s">
        <v>1009</v>
      </c>
      <c r="I969" s="186"/>
      <c r="J969" s="43">
        <v>171</v>
      </c>
      <c r="K969" s="186" t="s">
        <v>310</v>
      </c>
      <c r="L969" s="303"/>
      <c r="N969" s="211" t="s">
        <v>2205</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2206</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25">
      <c r="A970" s="277" t="s">
        <v>2207</v>
      </c>
      <c r="C970" s="191" t="s">
        <v>1005</v>
      </c>
      <c r="D970" s="191" t="s">
        <v>2172</v>
      </c>
      <c r="E970" s="191" t="s">
        <v>1007</v>
      </c>
      <c r="F970" s="186" t="s">
        <v>1015</v>
      </c>
      <c r="G970" s="186"/>
      <c r="H970" s="186" t="s">
        <v>1016</v>
      </c>
      <c r="I970" s="186"/>
      <c r="J970" s="43">
        <v>172</v>
      </c>
      <c r="K970" s="186" t="s">
        <v>310</v>
      </c>
      <c r="L970" s="303"/>
      <c r="N970" s="211" t="s">
        <v>2205</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2206</v>
      </c>
      <c r="Q970" s="290" t="s">
        <v>310</v>
      </c>
      <c r="R970" s="290" t="str">
        <f t="shared" si="79"/>
        <v xml:space="preserve">Electricity Sector </v>
      </c>
      <c r="S970" s="290" t="str">
        <f t="shared" si="78"/>
        <v>//**Electricity Sector : **</v>
      </c>
      <c r="T970" s="277" t="str">
        <f t="shared" si="76"/>
        <v>//**Electricity Sector : **</v>
      </c>
    </row>
    <row r="971" spans="1:25" x14ac:dyDescent="0.25">
      <c r="A971" s="277" t="s">
        <v>2207</v>
      </c>
      <c r="C971" s="191" t="s">
        <v>1005</v>
      </c>
      <c r="D971" s="191" t="s">
        <v>2172</v>
      </c>
      <c r="E971" s="191" t="s">
        <v>1007</v>
      </c>
      <c r="F971" s="186" t="s">
        <v>1017</v>
      </c>
      <c r="G971" s="186"/>
      <c r="H971" s="186" t="s">
        <v>1018</v>
      </c>
      <c r="I971" s="186"/>
      <c r="J971" s="43">
        <v>173</v>
      </c>
      <c r="K971" s="186" t="s">
        <v>310</v>
      </c>
      <c r="L971" s="303"/>
      <c r="N971" s="211" t="s">
        <v>2205</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2206</v>
      </c>
      <c r="Q971" s="290" t="s">
        <v>310</v>
      </c>
      <c r="R971" s="290" t="str">
        <f t="shared" si="79"/>
        <v xml:space="preserve">Residential Bldg Sector </v>
      </c>
      <c r="S971" s="290" t="str">
        <f t="shared" si="78"/>
        <v>//**Residential Bldg Sector : **</v>
      </c>
      <c r="T971" s="277" t="str">
        <f t="shared" si="76"/>
        <v>//**Residential Bldg Sector : **</v>
      </c>
    </row>
    <row r="972" spans="1:25" x14ac:dyDescent="0.25">
      <c r="A972" s="277" t="s">
        <v>2207</v>
      </c>
      <c r="C972" s="191" t="s">
        <v>1005</v>
      </c>
      <c r="D972" s="191" t="s">
        <v>2172</v>
      </c>
      <c r="E972" s="191" t="s">
        <v>1007</v>
      </c>
      <c r="F972" s="186" t="s">
        <v>1019</v>
      </c>
      <c r="G972" s="186"/>
      <c r="H972" s="186" t="s">
        <v>1020</v>
      </c>
      <c r="I972" s="186"/>
      <c r="J972" s="43">
        <v>174</v>
      </c>
      <c r="K972" s="186" t="s">
        <v>310</v>
      </c>
      <c r="L972" s="303"/>
      <c r="N972" s="211" t="s">
        <v>2205</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2206</v>
      </c>
      <c r="Q972" s="290" t="s">
        <v>310</v>
      </c>
      <c r="R972" s="290" t="str">
        <f t="shared" si="79"/>
        <v xml:space="preserve">Commercial Bldg Sector </v>
      </c>
      <c r="S972" s="290" t="str">
        <f t="shared" si="78"/>
        <v>//**Commercial Bldg Sector : **</v>
      </c>
      <c r="T972" s="277" t="str">
        <f t="shared" si="76"/>
        <v>//**Commercial Bldg Sector : **</v>
      </c>
    </row>
    <row r="973" spans="1:25" x14ac:dyDescent="0.25">
      <c r="A973" s="277" t="s">
        <v>2207</v>
      </c>
      <c r="C973" s="191" t="s">
        <v>1005</v>
      </c>
      <c r="D973" s="191" t="s">
        <v>2172</v>
      </c>
      <c r="E973" s="191" t="s">
        <v>1007</v>
      </c>
      <c r="F973" s="186" t="s">
        <v>1021</v>
      </c>
      <c r="G973" s="186"/>
      <c r="H973" s="186" t="s">
        <v>1022</v>
      </c>
      <c r="I973" s="186"/>
      <c r="J973" s="43">
        <v>175</v>
      </c>
      <c r="K973" s="186" t="s">
        <v>310</v>
      </c>
      <c r="L973" s="303"/>
      <c r="N973" s="211" t="s">
        <v>2205</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2206</v>
      </c>
      <c r="Q973" s="290" t="s">
        <v>310</v>
      </c>
      <c r="R973" s="290" t="str">
        <f t="shared" si="79"/>
        <v xml:space="preserve">Industry Sector </v>
      </c>
      <c r="S973" s="290" t="str">
        <f t="shared" si="78"/>
        <v>//**Industry Sector : **</v>
      </c>
      <c r="T973" s="277" t="str">
        <f t="shared" si="76"/>
        <v>//**Industry Sector : **</v>
      </c>
      <c r="W973" s="277" t="s">
        <v>2228</v>
      </c>
      <c r="Y973" s="277" t="s">
        <v>2227</v>
      </c>
    </row>
    <row r="974" spans="1:25" x14ac:dyDescent="0.25">
      <c r="A974" s="277" t="s">
        <v>2207</v>
      </c>
      <c r="C974" s="191" t="s">
        <v>1005</v>
      </c>
      <c r="D974" s="191" t="s">
        <v>2172</v>
      </c>
      <c r="E974" s="191" t="s">
        <v>1007</v>
      </c>
      <c r="F974" s="186" t="s">
        <v>1023</v>
      </c>
      <c r="G974" s="186"/>
      <c r="H974" s="186" t="s">
        <v>1024</v>
      </c>
      <c r="I974" s="186"/>
      <c r="J974" s="43">
        <v>544</v>
      </c>
      <c r="K974" s="186" t="s">
        <v>310</v>
      </c>
      <c r="L974" s="303"/>
      <c r="N974" s="211" t="s">
        <v>2205</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2206</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90" x14ac:dyDescent="0.25">
      <c r="A975" s="292" t="s">
        <v>2204</v>
      </c>
      <c r="B975" s="278"/>
      <c r="C975" s="292" t="s">
        <v>1005</v>
      </c>
      <c r="D975" s="292" t="s">
        <v>1025</v>
      </c>
      <c r="E975" s="292" t="str">
        <f>E976</f>
        <v>Percent Reduction in BAU Subsidies</v>
      </c>
      <c r="M975" s="278"/>
      <c r="N975" s="294" t="s">
        <v>2205</v>
      </c>
      <c r="O975" s="294" t="str">
        <f>INDEX('Standard Descriptions'!$E:$E,MATCH(Guidance!E975,'Standard Descriptions'!$C:$C,0))</f>
        <v xml:space="preserve"> This policy reduces the subsidies paid for the production of the selected energy source(s) in the BAU case. // </v>
      </c>
      <c r="P975" s="292" t="s">
        <v>2206</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7" t="s">
        <v>2207</v>
      </c>
      <c r="C976" s="183" t="s">
        <v>1005</v>
      </c>
      <c r="D976" s="183" t="s">
        <v>1025</v>
      </c>
      <c r="E976" s="183" t="s">
        <v>1026</v>
      </c>
      <c r="F976" s="186" t="s">
        <v>1027</v>
      </c>
      <c r="G976" s="186"/>
      <c r="H976" s="186" t="s">
        <v>1028</v>
      </c>
      <c r="I976" s="186"/>
      <c r="J976" s="43">
        <v>706</v>
      </c>
      <c r="K976" s="193" t="s">
        <v>332</v>
      </c>
      <c r="L976" s="188"/>
      <c r="N976" s="211" t="s">
        <v>2205</v>
      </c>
      <c r="O976" s="211" t="str">
        <f>INDEX('Standard Descriptions'!$E:$E,MATCH(Guidance!E976,'Standard Descriptions'!$C:$C,0))</f>
        <v xml:space="preserve"> This policy reduces the subsidies paid for the production of the selected energy source(s) in the BAU case. // </v>
      </c>
      <c r="P976" s="290" t="s">
        <v>2206</v>
      </c>
      <c r="Q976" s="290" t="s">
        <v>310</v>
      </c>
      <c r="R976" s="290" t="str">
        <f t="shared" ref="R976:R998" si="80">H976&amp;" "&amp;I976</f>
        <v xml:space="preserve">Electricity </v>
      </c>
      <c r="S976" s="290" t="str">
        <f t="shared" si="78"/>
        <v>//**Electricity : **</v>
      </c>
      <c r="T976" s="277" t="str">
        <f t="shared" si="76"/>
        <v/>
      </c>
    </row>
    <row r="977" spans="1:20" x14ac:dyDescent="0.25">
      <c r="A977" s="277" t="s">
        <v>2207</v>
      </c>
      <c r="C977" s="191" t="s">
        <v>1005</v>
      </c>
      <c r="D977" s="191" t="s">
        <v>1025</v>
      </c>
      <c r="E977" s="191" t="s">
        <v>1026</v>
      </c>
      <c r="F977" s="193" t="s">
        <v>251</v>
      </c>
      <c r="G977" s="186"/>
      <c r="H977" s="193" t="s">
        <v>579</v>
      </c>
      <c r="I977" s="186"/>
      <c r="J977" s="43">
        <v>69</v>
      </c>
      <c r="K977" s="193" t="s">
        <v>310</v>
      </c>
      <c r="L977" s="188" t="s">
        <v>2229</v>
      </c>
      <c r="N977" s="211" t="s">
        <v>2205</v>
      </c>
      <c r="O977" s="211" t="str">
        <f>INDEX('Standard Descriptions'!$E:$E,MATCH(Guidance!E977,'Standard Descriptions'!$C:$C,0))</f>
        <v xml:space="preserve"> This policy reduces the subsidies paid for the production of the selected energy source(s) in the BAU case. // </v>
      </c>
      <c r="P977" s="290" t="s">
        <v>2206</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25">
      <c r="A978" s="277" t="s">
        <v>2207</v>
      </c>
      <c r="C978" s="191" t="s">
        <v>1005</v>
      </c>
      <c r="D978" s="191" t="s">
        <v>1025</v>
      </c>
      <c r="E978" s="191" t="s">
        <v>1026</v>
      </c>
      <c r="F978" s="193" t="s">
        <v>255</v>
      </c>
      <c r="G978" s="186"/>
      <c r="H978" s="193" t="s">
        <v>741</v>
      </c>
      <c r="I978" s="186"/>
      <c r="J978" s="43">
        <v>70</v>
      </c>
      <c r="K978" s="193" t="s">
        <v>310</v>
      </c>
      <c r="L978" s="188" t="s">
        <v>2352</v>
      </c>
      <c r="N978" s="211" t="s">
        <v>2205</v>
      </c>
      <c r="O978" s="211" t="str">
        <f>INDEX('Standard Descriptions'!$E:$E,MATCH(Guidance!E978,'Standard Descriptions'!$C:$C,0))</f>
        <v xml:space="preserve"> This policy reduces the subsidies paid for the production of the selected energy source(s) in the BAU case. // </v>
      </c>
      <c r="P978" s="290" t="s">
        <v>2206</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25">
      <c r="A979" s="277" t="s">
        <v>2207</v>
      </c>
      <c r="C979" s="191" t="s">
        <v>1005</v>
      </c>
      <c r="D979" s="191" t="s">
        <v>1025</v>
      </c>
      <c r="E979" s="191" t="s">
        <v>1026</v>
      </c>
      <c r="F979" s="193" t="s">
        <v>1035</v>
      </c>
      <c r="G979" s="186"/>
      <c r="H979" s="193" t="s">
        <v>589</v>
      </c>
      <c r="I979" s="186"/>
      <c r="J979" s="43">
        <v>71</v>
      </c>
      <c r="K979" s="193" t="s">
        <v>310</v>
      </c>
      <c r="L979" s="188" t="s">
        <v>2230</v>
      </c>
      <c r="N979" s="211" t="s">
        <v>2205</v>
      </c>
      <c r="O979" s="211" t="str">
        <f>INDEX('Standard Descriptions'!$E:$E,MATCH(Guidance!E979,'Standard Descriptions'!$C:$C,0))</f>
        <v xml:space="preserve"> This policy reduces the subsidies paid for the production of the selected energy source(s) in the BAU case. // </v>
      </c>
      <c r="P979" s="290" t="s">
        <v>2206</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25">
      <c r="A980" s="277" t="s">
        <v>2207</v>
      </c>
      <c r="C980" s="191" t="s">
        <v>1005</v>
      </c>
      <c r="D980" s="191" t="s">
        <v>1025</v>
      </c>
      <c r="E980" s="191" t="s">
        <v>1026</v>
      </c>
      <c r="F980" s="193" t="s">
        <v>1037</v>
      </c>
      <c r="G980" s="186"/>
      <c r="H980" s="193" t="s">
        <v>592</v>
      </c>
      <c r="I980" s="186"/>
      <c r="J980" s="43">
        <v>72</v>
      </c>
      <c r="K980" s="193" t="s">
        <v>332</v>
      </c>
      <c r="L980" s="188"/>
      <c r="N980" s="211" t="s">
        <v>2205</v>
      </c>
      <c r="O980" s="211" t="str">
        <f>INDEX('Standard Descriptions'!$E:$E,MATCH(Guidance!E980,'Standard Descriptions'!$C:$C,0))</f>
        <v xml:space="preserve"> This policy reduces the subsidies paid for the production of the selected energy source(s) in the BAU case. // </v>
      </c>
      <c r="P980" s="290" t="s">
        <v>2206</v>
      </c>
      <c r="Q980" s="290" t="s">
        <v>310</v>
      </c>
      <c r="R980" s="290" t="str">
        <f t="shared" si="80"/>
        <v xml:space="preserve">Hydro </v>
      </c>
      <c r="S980" s="290" t="str">
        <f t="shared" si="78"/>
        <v>//**Hydro : **</v>
      </c>
      <c r="T980" s="277" t="str">
        <f t="shared" si="76"/>
        <v/>
      </c>
    </row>
    <row r="981" spans="1:20" x14ac:dyDescent="0.25">
      <c r="A981" s="277" t="s">
        <v>2207</v>
      </c>
      <c r="C981" s="191" t="s">
        <v>1005</v>
      </c>
      <c r="D981" s="191" t="s">
        <v>1025</v>
      </c>
      <c r="E981" s="191" t="s">
        <v>1026</v>
      </c>
      <c r="F981" s="193" t="s">
        <v>1038</v>
      </c>
      <c r="G981" s="186"/>
      <c r="H981" s="193" t="s">
        <v>595</v>
      </c>
      <c r="I981" s="186"/>
      <c r="J981" s="43">
        <v>73</v>
      </c>
      <c r="K981" s="193" t="s">
        <v>332</v>
      </c>
      <c r="L981" s="188"/>
      <c r="N981" s="211" t="s">
        <v>2205</v>
      </c>
      <c r="O981" s="211" t="str">
        <f>INDEX('Standard Descriptions'!$E:$E,MATCH(Guidance!E981,'Standard Descriptions'!$C:$C,0))</f>
        <v xml:space="preserve"> This policy reduces the subsidies paid for the production of the selected energy source(s) in the BAU case. // </v>
      </c>
      <c r="P981" s="290" t="s">
        <v>2206</v>
      </c>
      <c r="Q981" s="290" t="s">
        <v>310</v>
      </c>
      <c r="R981" s="290" t="str">
        <f t="shared" si="80"/>
        <v xml:space="preserve">Onshore Wind </v>
      </c>
      <c r="S981" s="290" t="str">
        <f t="shared" si="78"/>
        <v>//**Onshore Wind : **</v>
      </c>
      <c r="T981" s="277" t="str">
        <f t="shared" si="76"/>
        <v/>
      </c>
    </row>
    <row r="982" spans="1:20" x14ac:dyDescent="0.25">
      <c r="A982" s="277" t="s">
        <v>2207</v>
      </c>
      <c r="C982" s="191" t="s">
        <v>1005</v>
      </c>
      <c r="D982" s="191" t="s">
        <v>1025</v>
      </c>
      <c r="E982" s="191" t="s">
        <v>1026</v>
      </c>
      <c r="F982" s="193" t="s">
        <v>1039</v>
      </c>
      <c r="G982" s="186"/>
      <c r="H982" s="193" t="s">
        <v>1040</v>
      </c>
      <c r="I982" s="186"/>
      <c r="J982" s="43">
        <v>74</v>
      </c>
      <c r="K982" s="193" t="s">
        <v>310</v>
      </c>
      <c r="L982" s="188" t="s">
        <v>2231</v>
      </c>
      <c r="N982" s="211" t="s">
        <v>2205</v>
      </c>
      <c r="O982" s="211" t="str">
        <f>INDEX('Standard Descriptions'!$E:$E,MATCH(Guidance!E982,'Standard Descriptions'!$C:$C,0))</f>
        <v xml:space="preserve"> This policy reduces the subsidies paid for the production of the selected energy source(s) in the BAU case. // </v>
      </c>
      <c r="P982" s="290" t="s">
        <v>2206</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25">
      <c r="A983" s="277" t="s">
        <v>2207</v>
      </c>
      <c r="C983" s="191" t="s">
        <v>1005</v>
      </c>
      <c r="D983" s="191" t="s">
        <v>1025</v>
      </c>
      <c r="E983" s="191" t="s">
        <v>1026</v>
      </c>
      <c r="F983" s="193" t="s">
        <v>1042</v>
      </c>
      <c r="G983" s="186"/>
      <c r="H983" s="193" t="s">
        <v>601</v>
      </c>
      <c r="I983" s="186"/>
      <c r="J983" s="43">
        <v>707</v>
      </c>
      <c r="K983" s="193" t="s">
        <v>332</v>
      </c>
      <c r="L983" s="188"/>
      <c r="N983" s="211" t="s">
        <v>2205</v>
      </c>
      <c r="O983" s="211" t="str">
        <f>INDEX('Standard Descriptions'!$E:$E,MATCH(Guidance!E983,'Standard Descriptions'!$C:$C,0))</f>
        <v xml:space="preserve"> This policy reduces the subsidies paid for the production of the selected energy source(s) in the BAU case. // </v>
      </c>
      <c r="P983" s="290" t="s">
        <v>2206</v>
      </c>
      <c r="Q983" s="290" t="s">
        <v>310</v>
      </c>
      <c r="R983" s="290" t="str">
        <f t="shared" si="80"/>
        <v xml:space="preserve">Biomass </v>
      </c>
      <c r="S983" s="290" t="str">
        <f t="shared" si="78"/>
        <v>//**Biomass : **</v>
      </c>
      <c r="T983" s="277" t="str">
        <f t="shared" si="76"/>
        <v/>
      </c>
    </row>
    <row r="984" spans="1:20" x14ac:dyDescent="0.25">
      <c r="A984" s="277" t="s">
        <v>2207</v>
      </c>
      <c r="C984" s="191" t="s">
        <v>1005</v>
      </c>
      <c r="D984" s="191" t="s">
        <v>1025</v>
      </c>
      <c r="E984" s="191" t="s">
        <v>1026</v>
      </c>
      <c r="F984" s="193" t="s">
        <v>257</v>
      </c>
      <c r="G984" s="186"/>
      <c r="H984" s="193" t="s">
        <v>923</v>
      </c>
      <c r="I984" s="186"/>
      <c r="J984" s="43">
        <v>75</v>
      </c>
      <c r="K984" s="193" t="s">
        <v>310</v>
      </c>
      <c r="L984" s="188" t="s">
        <v>2232</v>
      </c>
      <c r="N984" s="211" t="s">
        <v>2205</v>
      </c>
      <c r="O984" s="211" t="str">
        <f>INDEX('Standard Descriptions'!$E:$E,MATCH(Guidance!E984,'Standard Descriptions'!$C:$C,0))</f>
        <v xml:space="preserve"> This policy reduces the subsidies paid for the production of the selected energy source(s) in the BAU case. // </v>
      </c>
      <c r="P984" s="290" t="s">
        <v>2206</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25">
      <c r="A985" s="277" t="s">
        <v>2207</v>
      </c>
      <c r="C985" s="191" t="s">
        <v>1005</v>
      </c>
      <c r="D985" s="191" t="s">
        <v>1025</v>
      </c>
      <c r="E985" s="191" t="s">
        <v>1026</v>
      </c>
      <c r="F985" s="193" t="s">
        <v>256</v>
      </c>
      <c r="G985" s="186"/>
      <c r="H985" s="193" t="s">
        <v>924</v>
      </c>
      <c r="I985" s="186"/>
      <c r="J985" s="43">
        <v>76</v>
      </c>
      <c r="K985" s="193" t="s">
        <v>310</v>
      </c>
      <c r="L985" s="188" t="s">
        <v>2233</v>
      </c>
      <c r="N985" s="211" t="s">
        <v>2205</v>
      </c>
      <c r="O985" s="211" t="str">
        <f>INDEX('Standard Descriptions'!$E:$E,MATCH(Guidance!E985,'Standard Descriptions'!$C:$C,0))</f>
        <v xml:space="preserve"> This policy reduces the subsidies paid for the production of the selected energy source(s) in the BAU case. // </v>
      </c>
      <c r="P985" s="290" t="s">
        <v>2206</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25">
      <c r="A986" s="277" t="s">
        <v>2207</v>
      </c>
      <c r="C986" s="191" t="s">
        <v>1005</v>
      </c>
      <c r="D986" s="191" t="s">
        <v>1025</v>
      </c>
      <c r="E986" s="191" t="s">
        <v>1026</v>
      </c>
      <c r="F986" s="193" t="s">
        <v>1045</v>
      </c>
      <c r="G986" s="186"/>
      <c r="H986" s="193" t="s">
        <v>1046</v>
      </c>
      <c r="I986" s="186"/>
      <c r="J986" s="43">
        <v>708</v>
      </c>
      <c r="K986" s="193" t="s">
        <v>332</v>
      </c>
      <c r="L986" s="188"/>
      <c r="N986" s="211" t="s">
        <v>2205</v>
      </c>
      <c r="O986" s="211" t="str">
        <f>INDEX('Standard Descriptions'!$E:$E,MATCH(Guidance!E986,'Standard Descriptions'!$C:$C,0))</f>
        <v xml:space="preserve"> This policy reduces the subsidies paid for the production of the selected energy source(s) in the BAU case. // </v>
      </c>
      <c r="P986" s="290" t="s">
        <v>2206</v>
      </c>
      <c r="Q986" s="290" t="s">
        <v>310</v>
      </c>
      <c r="R986" s="290" t="str">
        <f t="shared" si="80"/>
        <v xml:space="preserve">Biofuel Gasoline </v>
      </c>
      <c r="S986" s="290" t="str">
        <f t="shared" si="78"/>
        <v>//**Biofuel Gasoline : **</v>
      </c>
      <c r="T986" s="277" t="str">
        <f t="shared" si="76"/>
        <v/>
      </c>
    </row>
    <row r="987" spans="1:20" x14ac:dyDescent="0.25">
      <c r="A987" s="277" t="s">
        <v>2207</v>
      </c>
      <c r="C987" s="191" t="s">
        <v>1005</v>
      </c>
      <c r="D987" s="191" t="s">
        <v>1025</v>
      </c>
      <c r="E987" s="191" t="s">
        <v>1026</v>
      </c>
      <c r="F987" s="193" t="s">
        <v>1047</v>
      </c>
      <c r="G987" s="186"/>
      <c r="H987" s="193" t="s">
        <v>1048</v>
      </c>
      <c r="I987" s="186"/>
      <c r="J987" s="43">
        <v>709</v>
      </c>
      <c r="K987" s="193" t="s">
        <v>332</v>
      </c>
      <c r="L987" s="188" t="s">
        <v>2353</v>
      </c>
      <c r="N987" s="211" t="s">
        <v>2205</v>
      </c>
      <c r="O987" s="211" t="str">
        <f>INDEX('Standard Descriptions'!$E:$E,MATCH(Guidance!E987,'Standard Descriptions'!$C:$C,0))</f>
        <v xml:space="preserve"> This policy reduces the subsidies paid for the production of the selected energy source(s) in the BAU case. // </v>
      </c>
      <c r="P987" s="290" t="s">
        <v>2206</v>
      </c>
      <c r="Q987" s="290" t="s">
        <v>310</v>
      </c>
      <c r="R987" s="290" t="str">
        <f t="shared" si="80"/>
        <v xml:space="preserve">Biofuel Diesel </v>
      </c>
      <c r="S987" s="290" t="str">
        <f t="shared" si="78"/>
        <v>//**Biofuel Diesel : **</v>
      </c>
      <c r="T987" s="277" t="str">
        <f t="shared" si="76"/>
        <v/>
      </c>
    </row>
    <row r="988" spans="1:20" x14ac:dyDescent="0.25">
      <c r="A988" s="277" t="s">
        <v>2207</v>
      </c>
      <c r="C988" s="191" t="s">
        <v>1005</v>
      </c>
      <c r="D988" s="191" t="s">
        <v>1025</v>
      </c>
      <c r="E988" s="191" t="s">
        <v>1026</v>
      </c>
      <c r="F988" s="193" t="s">
        <v>253</v>
      </c>
      <c r="G988" s="186"/>
      <c r="H988" s="193" t="s">
        <v>925</v>
      </c>
      <c r="I988" s="186"/>
      <c r="J988" s="43">
        <v>710</v>
      </c>
      <c r="K988" s="193" t="s">
        <v>332</v>
      </c>
      <c r="L988" s="188"/>
      <c r="N988" s="211" t="s">
        <v>2205</v>
      </c>
      <c r="O988" s="211" t="str">
        <f>INDEX('Standard Descriptions'!$E:$E,MATCH(Guidance!E988,'Standard Descriptions'!$C:$C,0))</f>
        <v xml:space="preserve"> This policy reduces the subsidies paid for the production of the selected energy source(s) in the BAU case. // </v>
      </c>
      <c r="P988" s="290" t="s">
        <v>2206</v>
      </c>
      <c r="Q988" s="290" t="s">
        <v>310</v>
      </c>
      <c r="R988" s="290" t="str">
        <f t="shared" si="80"/>
        <v xml:space="preserve">Jet Fuel/Kerosene </v>
      </c>
      <c r="S988" s="290" t="str">
        <f t="shared" si="78"/>
        <v>//**Jet Fuel/Kerosene : **</v>
      </c>
      <c r="T988" s="277" t="str">
        <f t="shared" si="76"/>
        <v/>
      </c>
    </row>
    <row r="989" spans="1:20" x14ac:dyDescent="0.25">
      <c r="A989" s="277" t="s">
        <v>2207</v>
      </c>
      <c r="C989" s="191" t="s">
        <v>1005</v>
      </c>
      <c r="D989" s="191" t="s">
        <v>1025</v>
      </c>
      <c r="E989" s="191" t="s">
        <v>1026</v>
      </c>
      <c r="F989" s="193" t="s">
        <v>1050</v>
      </c>
      <c r="G989" s="186"/>
      <c r="H989" s="193" t="s">
        <v>1051</v>
      </c>
      <c r="I989" s="186"/>
      <c r="J989" s="43">
        <v>711</v>
      </c>
      <c r="K989" s="193" t="s">
        <v>332</v>
      </c>
      <c r="L989" s="188"/>
      <c r="N989" s="211" t="s">
        <v>2205</v>
      </c>
      <c r="O989" s="211" t="str">
        <f>INDEX('Standard Descriptions'!$E:$E,MATCH(Guidance!E989,'Standard Descriptions'!$C:$C,0))</f>
        <v xml:space="preserve"> This policy reduces the subsidies paid for the production of the selected energy source(s) in the BAU case. // </v>
      </c>
      <c r="P989" s="290" t="s">
        <v>2206</v>
      </c>
      <c r="Q989" s="290" t="s">
        <v>310</v>
      </c>
      <c r="R989" s="290" t="str">
        <f t="shared" si="80"/>
        <v xml:space="preserve">Heat </v>
      </c>
      <c r="S989" s="290" t="str">
        <f t="shared" si="78"/>
        <v>//**Heat : **</v>
      </c>
      <c r="T989" s="277" t="str">
        <f t="shared" si="76"/>
        <v/>
      </c>
    </row>
    <row r="990" spans="1:20" x14ac:dyDescent="0.25">
      <c r="A990" s="277" t="s">
        <v>2207</v>
      </c>
      <c r="C990" s="191" t="s">
        <v>1005</v>
      </c>
      <c r="D990" s="191" t="s">
        <v>1025</v>
      </c>
      <c r="E990" s="191" t="s">
        <v>1026</v>
      </c>
      <c r="F990" s="193" t="s">
        <v>1052</v>
      </c>
      <c r="G990" s="186"/>
      <c r="H990" s="193" t="s">
        <v>603</v>
      </c>
      <c r="I990" s="186"/>
      <c r="J990" s="43">
        <v>712</v>
      </c>
      <c r="K990" s="193" t="s">
        <v>332</v>
      </c>
      <c r="L990" s="188"/>
      <c r="N990" s="211" t="s">
        <v>2205</v>
      </c>
      <c r="O990" s="211" t="str">
        <f>INDEX('Standard Descriptions'!$E:$E,MATCH(Guidance!E990,'Standard Descriptions'!$C:$C,0))</f>
        <v xml:space="preserve"> This policy reduces the subsidies paid for the production of the selected energy source(s) in the BAU case. // </v>
      </c>
      <c r="P990" s="290" t="s">
        <v>2206</v>
      </c>
      <c r="Q990" s="290" t="s">
        <v>310</v>
      </c>
      <c r="R990" s="290" t="str">
        <f t="shared" si="80"/>
        <v xml:space="preserve">Geothermal </v>
      </c>
      <c r="S990" s="290" t="str">
        <f t="shared" si="78"/>
        <v>//**Geothermal : **</v>
      </c>
      <c r="T990" s="277" t="str">
        <f t="shared" si="76"/>
        <v/>
      </c>
    </row>
    <row r="991" spans="1:20" x14ac:dyDescent="0.25">
      <c r="A991" s="277" t="s">
        <v>2207</v>
      </c>
      <c r="C991" s="191" t="s">
        <v>1005</v>
      </c>
      <c r="D991" s="191" t="s">
        <v>1025</v>
      </c>
      <c r="E991" s="191" t="s">
        <v>1026</v>
      </c>
      <c r="F991" s="193" t="s">
        <v>926</v>
      </c>
      <c r="G991" s="186"/>
      <c r="H991" s="193" t="s">
        <v>609</v>
      </c>
      <c r="I991" s="186"/>
      <c r="J991" s="43">
        <v>713</v>
      </c>
      <c r="K991" s="193" t="s">
        <v>332</v>
      </c>
      <c r="L991" s="188"/>
      <c r="N991" s="211" t="s">
        <v>2205</v>
      </c>
      <c r="O991" s="211" t="str">
        <f>INDEX('Standard Descriptions'!$E:$E,MATCH(Guidance!E991,'Standard Descriptions'!$C:$C,0))</f>
        <v xml:space="preserve"> This policy reduces the subsidies paid for the production of the selected energy source(s) in the BAU case. // </v>
      </c>
      <c r="P991" s="290" t="s">
        <v>2206</v>
      </c>
      <c r="Q991" s="290" t="s">
        <v>310</v>
      </c>
      <c r="R991" s="290" t="str">
        <f t="shared" si="80"/>
        <v xml:space="preserve">Lignite </v>
      </c>
      <c r="S991" s="290" t="str">
        <f t="shared" si="78"/>
        <v>//**Lignite : **</v>
      </c>
      <c r="T991" s="277" t="str">
        <f t="shared" si="76"/>
        <v/>
      </c>
    </row>
    <row r="992" spans="1:20" x14ac:dyDescent="0.25">
      <c r="A992" s="277" t="s">
        <v>2207</v>
      </c>
      <c r="C992" s="191" t="s">
        <v>1005</v>
      </c>
      <c r="D992" s="191" t="s">
        <v>1025</v>
      </c>
      <c r="E992" s="191" t="s">
        <v>1026</v>
      </c>
      <c r="F992" s="193" t="s">
        <v>250</v>
      </c>
      <c r="G992" s="186"/>
      <c r="H992" s="193" t="s">
        <v>614</v>
      </c>
      <c r="I992" s="186"/>
      <c r="J992" s="43">
        <v>714</v>
      </c>
      <c r="K992" s="193" t="s">
        <v>332</v>
      </c>
      <c r="L992" s="188"/>
      <c r="N992" s="211" t="s">
        <v>2205</v>
      </c>
      <c r="O992" s="211" t="str">
        <f>INDEX('Standard Descriptions'!$E:$E,MATCH(Guidance!E992,'Standard Descriptions'!$C:$C,0))</f>
        <v xml:space="preserve"> This policy reduces the subsidies paid for the production of the selected energy source(s) in the BAU case. // </v>
      </c>
      <c r="P992" s="290" t="s">
        <v>2206</v>
      </c>
      <c r="Q992" s="290" t="s">
        <v>310</v>
      </c>
      <c r="R992" s="290" t="str">
        <f t="shared" si="80"/>
        <v xml:space="preserve">Crude Oil </v>
      </c>
      <c r="S992" s="290" t="str">
        <f t="shared" si="78"/>
        <v>//**Crude Oil : **</v>
      </c>
      <c r="T992" s="277" t="str">
        <f t="shared" si="76"/>
        <v/>
      </c>
    </row>
    <row r="993" spans="1:21" x14ac:dyDescent="0.25">
      <c r="A993" s="277" t="s">
        <v>2207</v>
      </c>
      <c r="C993" s="191" t="s">
        <v>1005</v>
      </c>
      <c r="D993" s="191" t="s">
        <v>1025</v>
      </c>
      <c r="E993" s="191" t="s">
        <v>1026</v>
      </c>
      <c r="F993" s="193" t="s">
        <v>927</v>
      </c>
      <c r="G993" s="186"/>
      <c r="H993" s="193" t="s">
        <v>928</v>
      </c>
      <c r="I993" s="186"/>
      <c r="J993" s="43">
        <v>715</v>
      </c>
      <c r="K993" s="193" t="s">
        <v>332</v>
      </c>
      <c r="L993" s="188"/>
      <c r="N993" s="211" t="s">
        <v>2205</v>
      </c>
      <c r="O993" s="211" t="str">
        <f>INDEX('Standard Descriptions'!$E:$E,MATCH(Guidance!E993,'Standard Descriptions'!$C:$C,0))</f>
        <v xml:space="preserve"> This policy reduces the subsidies paid for the production of the selected energy source(s) in the BAU case. // </v>
      </c>
      <c r="P993" s="290" t="s">
        <v>2206</v>
      </c>
      <c r="Q993" s="290" t="s">
        <v>310</v>
      </c>
      <c r="R993" s="290" t="str">
        <f t="shared" si="80"/>
        <v xml:space="preserve">Heavy/Residual Fuel Oil </v>
      </c>
      <c r="S993" s="290" t="str">
        <f t="shared" si="78"/>
        <v>//**Heavy/Residual Fuel Oil : **</v>
      </c>
      <c r="T993" s="277" t="str">
        <f t="shared" si="76"/>
        <v/>
      </c>
    </row>
    <row r="994" spans="1:21" x14ac:dyDescent="0.25">
      <c r="A994" s="277" t="s">
        <v>2207</v>
      </c>
      <c r="C994" s="191" t="s">
        <v>1005</v>
      </c>
      <c r="D994" s="191" t="s">
        <v>1025</v>
      </c>
      <c r="E994" s="191" t="s">
        <v>1026</v>
      </c>
      <c r="F994" s="193" t="s">
        <v>254</v>
      </c>
      <c r="G994" s="186"/>
      <c r="H994" s="193" t="s">
        <v>929</v>
      </c>
      <c r="I994" s="186"/>
      <c r="J994" s="43">
        <v>716</v>
      </c>
      <c r="K994" s="193" t="s">
        <v>332</v>
      </c>
      <c r="L994" s="188"/>
      <c r="N994" s="211" t="s">
        <v>2205</v>
      </c>
      <c r="O994" s="211" t="str">
        <f>INDEX('Standard Descriptions'!$E:$E,MATCH(Guidance!E994,'Standard Descriptions'!$C:$C,0))</f>
        <v xml:space="preserve"> This policy reduces the subsidies paid for the production of the selected energy source(s) in the BAU case. // </v>
      </c>
      <c r="P994" s="290" t="s">
        <v>2206</v>
      </c>
      <c r="Q994" s="290" t="s">
        <v>310</v>
      </c>
      <c r="R994" s="290" t="str">
        <f t="shared" si="80"/>
        <v xml:space="preserve">LPG/Propane/Butane </v>
      </c>
      <c r="S994" s="290" t="str">
        <f t="shared" si="78"/>
        <v>//**LPG/Propane/Butane : **</v>
      </c>
      <c r="T994" s="277" t="str">
        <f t="shared" si="76"/>
        <v/>
      </c>
    </row>
    <row r="995" spans="1:21" x14ac:dyDescent="0.25">
      <c r="A995" s="277" t="s">
        <v>2207</v>
      </c>
      <c r="C995" s="191" t="s">
        <v>1005</v>
      </c>
      <c r="D995" s="191" t="s">
        <v>1025</v>
      </c>
      <c r="E995" s="191" t="s">
        <v>1026</v>
      </c>
      <c r="F995" s="193" t="s">
        <v>1053</v>
      </c>
      <c r="G995" s="186"/>
      <c r="H995" s="193" t="s">
        <v>618</v>
      </c>
      <c r="I995" s="186"/>
      <c r="J995" s="43">
        <v>717</v>
      </c>
      <c r="K995" s="193" t="s">
        <v>332</v>
      </c>
      <c r="L995" s="188"/>
      <c r="N995" s="211" t="s">
        <v>2205</v>
      </c>
      <c r="O995" s="211" t="str">
        <f>INDEX('Standard Descriptions'!$E:$E,MATCH(Guidance!E995,'Standard Descriptions'!$C:$C,0))</f>
        <v xml:space="preserve"> This policy reduces the subsidies paid for the production of the selected energy source(s) in the BAU case. // </v>
      </c>
      <c r="P995" s="290" t="s">
        <v>2206</v>
      </c>
      <c r="Q995" s="290" t="s">
        <v>310</v>
      </c>
      <c r="R995" s="290" t="str">
        <f t="shared" si="80"/>
        <v xml:space="preserve">Municipal Solid Waste </v>
      </c>
      <c r="S995" s="290" t="str">
        <f t="shared" si="78"/>
        <v>//**Municipal Solid Waste : **</v>
      </c>
      <c r="T995" s="277" t="str">
        <f t="shared" si="76"/>
        <v/>
      </c>
    </row>
    <row r="996" spans="1:21" x14ac:dyDescent="0.25">
      <c r="A996" s="277" t="s">
        <v>2207</v>
      </c>
      <c r="C996" s="191" t="s">
        <v>1005</v>
      </c>
      <c r="D996" s="191" t="s">
        <v>1025</v>
      </c>
      <c r="E996" s="191" t="s">
        <v>1026</v>
      </c>
      <c r="F996" s="193" t="s">
        <v>1054</v>
      </c>
      <c r="G996" s="186"/>
      <c r="H996" s="193" t="s">
        <v>1055</v>
      </c>
      <c r="I996" s="186"/>
      <c r="J996" s="43">
        <v>718</v>
      </c>
      <c r="K996" s="193" t="s">
        <v>332</v>
      </c>
      <c r="L996" s="188"/>
      <c r="N996" s="211" t="s">
        <v>2205</v>
      </c>
      <c r="O996" s="211" t="str">
        <f>INDEX('Standard Descriptions'!$E:$E,MATCH(Guidance!E996,'Standard Descriptions'!$C:$C,0))</f>
        <v xml:space="preserve"> This policy reduces the subsidies paid for the production of the selected energy source(s) in the BAU case. // </v>
      </c>
      <c r="P996" s="290" t="s">
        <v>2206</v>
      </c>
      <c r="Q996" s="290" t="s">
        <v>310</v>
      </c>
      <c r="R996" s="290" t="str">
        <f t="shared" si="80"/>
        <v xml:space="preserve">Hydrogen </v>
      </c>
      <c r="S996" s="290" t="str">
        <f t="shared" si="78"/>
        <v>//**Hydrogen : **</v>
      </c>
      <c r="T996" s="277" t="str">
        <f t="shared" si="76"/>
        <v/>
      </c>
    </row>
    <row r="997" spans="1:21" s="292" customFormat="1" x14ac:dyDescent="0.25">
      <c r="A997" s="292" t="s">
        <v>2204</v>
      </c>
      <c r="C997" s="309" t="s">
        <v>1005</v>
      </c>
      <c r="D997" s="309" t="s">
        <v>1056</v>
      </c>
      <c r="E997" s="309" t="s">
        <v>1057</v>
      </c>
      <c r="F997" s="311"/>
      <c r="G997" s="311"/>
      <c r="H997" s="311"/>
      <c r="I997" s="311"/>
      <c r="J997" s="325">
        <v>719</v>
      </c>
      <c r="K997" s="311" t="s">
        <v>332</v>
      </c>
      <c r="L997" s="314"/>
      <c r="N997" s="294" t="s">
        <v>2205</v>
      </c>
      <c r="O997" s="294">
        <f>INDEX('Standard Descriptions'!$E:$E,MATCH(Guidance!E997,'Standard Descriptions'!$C:$C,0))</f>
        <v>0</v>
      </c>
      <c r="P997" s="292" t="s">
        <v>2206</v>
      </c>
      <c r="Q997" s="292" t="s">
        <v>332</v>
      </c>
      <c r="R997" s="292" t="str">
        <f t="shared" si="80"/>
        <v xml:space="preserve"> </v>
      </c>
      <c r="T997" s="292" t="str">
        <f t="shared" si="76"/>
        <v/>
      </c>
      <c r="U997" s="305" t="str">
        <f>N997&amp;O997</f>
        <v>**Description:**0</v>
      </c>
    </row>
    <row r="998" spans="1:21" s="292" customFormat="1" x14ac:dyDescent="0.25">
      <c r="A998" s="292" t="s">
        <v>2204</v>
      </c>
      <c r="C998" s="309" t="s">
        <v>1005</v>
      </c>
      <c r="D998" s="309" t="s">
        <v>1060</v>
      </c>
      <c r="E998" s="309" t="s">
        <v>1061</v>
      </c>
      <c r="F998" s="311"/>
      <c r="G998" s="311"/>
      <c r="H998" s="311"/>
      <c r="I998" s="311"/>
      <c r="J998" s="310">
        <v>509</v>
      </c>
      <c r="K998" s="311" t="s">
        <v>310</v>
      </c>
      <c r="L998" s="332"/>
      <c r="N998" s="294" t="s">
        <v>2205</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2206</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25">
      <c r="A999" s="292" t="s">
        <v>2204</v>
      </c>
      <c r="C999" s="292" t="s">
        <v>1005</v>
      </c>
      <c r="D999" s="292" t="s">
        <v>1065</v>
      </c>
      <c r="E999" s="292" t="str">
        <f>E1000</f>
        <v>Toggle Whether Policies Affect Energy Prices</v>
      </c>
      <c r="N999" s="294" t="s">
        <v>2205</v>
      </c>
      <c r="O999" s="294">
        <f>INDEX('Standard Descriptions'!$E:$E,MATCH(Guidance!E999,'Standard Descriptions'!$C:$C,0))</f>
        <v>0</v>
      </c>
      <c r="P999" s="292" t="s">
        <v>2206</v>
      </c>
      <c r="Q999" s="292" t="s">
        <v>310</v>
      </c>
      <c r="S999" s="292" t="str">
        <f t="shared" si="78"/>
        <v/>
      </c>
      <c r="T999" s="292" t="str">
        <f t="shared" si="76"/>
        <v/>
      </c>
      <c r="U999" s="305" t="str">
        <f>N999&amp;O999</f>
        <v>**Description:**0</v>
      </c>
    </row>
    <row r="1000" spans="1:21" x14ac:dyDescent="0.25">
      <c r="A1000" s="277" t="s">
        <v>2207</v>
      </c>
      <c r="C1000" s="184" t="s">
        <v>1005</v>
      </c>
      <c r="D1000" s="184" t="s">
        <v>1065</v>
      </c>
      <c r="E1000" s="184" t="s">
        <v>1066</v>
      </c>
      <c r="F1000" s="193" t="s">
        <v>1027</v>
      </c>
      <c r="G1000" s="193"/>
      <c r="H1000" s="193" t="s">
        <v>1028</v>
      </c>
      <c r="I1000" s="193"/>
      <c r="J1000" s="43">
        <v>720</v>
      </c>
      <c r="K1000" s="193" t="s">
        <v>332</v>
      </c>
      <c r="L1000" s="188"/>
      <c r="N1000" s="211" t="s">
        <v>2205</v>
      </c>
      <c r="O1000" s="211">
        <f>INDEX('Standard Descriptions'!$E:$E,MATCH(Guidance!E1000,'Standard Descriptions'!$C:$C,0))</f>
        <v>0</v>
      </c>
      <c r="P1000" s="290" t="s">
        <v>2206</v>
      </c>
      <c r="Q1000" s="290" t="s">
        <v>310</v>
      </c>
      <c r="R1000" s="290" t="str">
        <f>H1000&amp;" "&amp;I1000</f>
        <v xml:space="preserve">Electricity </v>
      </c>
      <c r="S1000" s="290" t="str">
        <f t="shared" si="78"/>
        <v>//**Electricity : **</v>
      </c>
      <c r="T1000" s="277" t="str">
        <f t="shared" si="76"/>
        <v/>
      </c>
    </row>
    <row r="1001" spans="1:21" x14ac:dyDescent="0.25">
      <c r="A1001" s="277" t="s">
        <v>2207</v>
      </c>
      <c r="C1001" s="191" t="s">
        <v>1005</v>
      </c>
      <c r="D1001" s="191" t="s">
        <v>1065</v>
      </c>
      <c r="E1001" s="191" t="s">
        <v>1066</v>
      </c>
      <c r="F1001" s="193" t="s">
        <v>1050</v>
      </c>
      <c r="G1001" s="193"/>
      <c r="H1001" s="193" t="s">
        <v>1051</v>
      </c>
      <c r="I1001" s="193"/>
      <c r="J1001" s="43">
        <v>721</v>
      </c>
      <c r="K1001" s="193" t="s">
        <v>332</v>
      </c>
      <c r="L1001" s="188"/>
      <c r="N1001" s="211" t="s">
        <v>2205</v>
      </c>
      <c r="O1001" s="211">
        <f>INDEX('Standard Descriptions'!$E:$E,MATCH(Guidance!E1001,'Standard Descriptions'!$C:$C,0))</f>
        <v>0</v>
      </c>
      <c r="P1001" s="290" t="s">
        <v>2206</v>
      </c>
      <c r="Q1001" s="290" t="s">
        <v>310</v>
      </c>
      <c r="R1001" s="290" t="str">
        <f>H1001&amp;" "&amp;I1001</f>
        <v xml:space="preserve">Heat </v>
      </c>
      <c r="S1001" s="290" t="str">
        <f t="shared" si="78"/>
        <v>//**Heat : **</v>
      </c>
      <c r="T1001" s="277" t="str">
        <f t="shared" si="76"/>
        <v/>
      </c>
    </row>
    <row r="1002" spans="1:21" x14ac:dyDescent="0.25">
      <c r="A1002" s="277" t="s">
        <v>2207</v>
      </c>
      <c r="C1002" s="191" t="s">
        <v>1005</v>
      </c>
      <c r="D1002" s="191" t="s">
        <v>1065</v>
      </c>
      <c r="E1002" s="191" t="s">
        <v>1066</v>
      </c>
      <c r="F1002" s="193" t="s">
        <v>1054</v>
      </c>
      <c r="G1002" s="193"/>
      <c r="H1002" s="193" t="s">
        <v>1055</v>
      </c>
      <c r="I1002" s="193"/>
      <c r="J1002" s="43">
        <v>722</v>
      </c>
      <c r="K1002" s="193" t="s">
        <v>332</v>
      </c>
      <c r="L1002" s="188"/>
      <c r="N1002" s="211" t="s">
        <v>2205</v>
      </c>
      <c r="O1002" s="211">
        <f>INDEX('Standard Descriptions'!$E:$E,MATCH(Guidance!E1002,'Standard Descriptions'!$C:$C,0))</f>
        <v>0</v>
      </c>
      <c r="P1002" s="290" t="s">
        <v>2206</v>
      </c>
      <c r="Q1002" s="290" t="s">
        <v>310</v>
      </c>
      <c r="R1002" s="290" t="str">
        <f>H1002&amp;" "&amp;I1002</f>
        <v xml:space="preserve">Hydrogen </v>
      </c>
      <c r="S1002" s="290" t="str">
        <f t="shared" si="78"/>
        <v>//**Hydrogen : **</v>
      </c>
      <c r="T1002" s="277" t="str">
        <f t="shared" si="76"/>
        <v/>
      </c>
    </row>
    <row r="1003" spans="1:21" s="292" customFormat="1" x14ac:dyDescent="0.25">
      <c r="A1003" s="292" t="s">
        <v>2204</v>
      </c>
      <c r="C1003" s="292" t="s">
        <v>1005</v>
      </c>
      <c r="D1003" s="292" t="s">
        <v>1068</v>
      </c>
      <c r="E1003" s="292" t="str">
        <f>E1004</f>
        <v>Toggle Whether Policies Affect Energy Prices</v>
      </c>
      <c r="N1003" s="294" t="s">
        <v>2205</v>
      </c>
      <c r="O1003" s="294">
        <f>INDEX('Standard Descriptions'!$E:$E,MATCH(Guidance!E1003,'Standard Descriptions'!$C:$C,0))</f>
        <v>0</v>
      </c>
      <c r="P1003" s="292" t="s">
        <v>2206</v>
      </c>
      <c r="Q1003" s="292" t="s">
        <v>310</v>
      </c>
      <c r="S1003" s="292" t="str">
        <f t="shared" si="78"/>
        <v/>
      </c>
      <c r="T1003" s="292" t="str">
        <f t="shared" si="76"/>
        <v/>
      </c>
      <c r="U1003" s="305" t="str">
        <f>N1003&amp;O1003</f>
        <v>**Description:**0</v>
      </c>
    </row>
    <row r="1004" spans="1:21" x14ac:dyDescent="0.25">
      <c r="A1004" s="277" t="s">
        <v>2207</v>
      </c>
      <c r="C1004" s="184" t="s">
        <v>1005</v>
      </c>
      <c r="D1004" s="184" t="s">
        <v>1068</v>
      </c>
      <c r="E1004" s="184" t="s">
        <v>1066</v>
      </c>
      <c r="F1004" s="193" t="s">
        <v>251</v>
      </c>
      <c r="G1004" s="186"/>
      <c r="H1004" s="193" t="s">
        <v>579</v>
      </c>
      <c r="I1004" s="193"/>
      <c r="J1004" s="185">
        <v>836</v>
      </c>
      <c r="K1004" s="193" t="s">
        <v>332</v>
      </c>
      <c r="L1004" s="215"/>
      <c r="N1004" s="211" t="s">
        <v>2205</v>
      </c>
      <c r="O1004" s="211">
        <f>INDEX('Standard Descriptions'!$E:$E,MATCH(Guidance!E1004,'Standard Descriptions'!$C:$C,0))</f>
        <v>0</v>
      </c>
      <c r="P1004" s="290" t="s">
        <v>2206</v>
      </c>
      <c r="Q1004" s="290" t="s">
        <v>310</v>
      </c>
      <c r="R1004" s="290" t="str">
        <f t="shared" ref="R1004:R1015" si="81">H1004&amp;" "&amp;I1004</f>
        <v xml:space="preserve">Hard Coal </v>
      </c>
      <c r="S1004" s="290" t="str">
        <f t="shared" si="78"/>
        <v>//**Hard Coal : **</v>
      </c>
      <c r="T1004" s="277" t="str">
        <f t="shared" si="76"/>
        <v/>
      </c>
    </row>
    <row r="1005" spans="1:21" x14ac:dyDescent="0.25">
      <c r="A1005" s="277" t="s">
        <v>2207</v>
      </c>
      <c r="C1005" s="191" t="s">
        <v>1005</v>
      </c>
      <c r="D1005" s="191" t="s">
        <v>1068</v>
      </c>
      <c r="E1005" s="191" t="s">
        <v>1066</v>
      </c>
      <c r="F1005" s="193" t="s">
        <v>255</v>
      </c>
      <c r="G1005" s="186"/>
      <c r="H1005" s="193" t="s">
        <v>741</v>
      </c>
      <c r="I1005" s="193"/>
      <c r="J1005" s="43">
        <v>837</v>
      </c>
      <c r="K1005" s="193" t="s">
        <v>332</v>
      </c>
      <c r="L1005" s="215"/>
      <c r="N1005" s="211" t="s">
        <v>2205</v>
      </c>
      <c r="O1005" s="211">
        <f>INDEX('Standard Descriptions'!$E:$E,MATCH(Guidance!E1005,'Standard Descriptions'!$C:$C,0))</f>
        <v>0</v>
      </c>
      <c r="P1005" s="290" t="s">
        <v>2206</v>
      </c>
      <c r="Q1005" s="290" t="s">
        <v>310</v>
      </c>
      <c r="R1005" s="290" t="str">
        <f t="shared" si="81"/>
        <v xml:space="preserve">Natural Gas </v>
      </c>
      <c r="S1005" s="290" t="str">
        <f t="shared" si="78"/>
        <v>//**Natural Gas : **</v>
      </c>
      <c r="T1005" s="277" t="str">
        <f t="shared" si="76"/>
        <v/>
      </c>
    </row>
    <row r="1006" spans="1:21" x14ac:dyDescent="0.25">
      <c r="A1006" s="277" t="s">
        <v>2207</v>
      </c>
      <c r="C1006" s="191" t="s">
        <v>1005</v>
      </c>
      <c r="D1006" s="191" t="s">
        <v>1068</v>
      </c>
      <c r="E1006" s="191" t="s">
        <v>1066</v>
      </c>
      <c r="F1006" s="193" t="s">
        <v>1042</v>
      </c>
      <c r="G1006" s="186"/>
      <c r="H1006" s="193" t="s">
        <v>601</v>
      </c>
      <c r="I1006" s="193"/>
      <c r="J1006" s="185">
        <v>838</v>
      </c>
      <c r="K1006" s="193" t="s">
        <v>332</v>
      </c>
      <c r="L1006" s="215"/>
      <c r="N1006" s="211" t="s">
        <v>2205</v>
      </c>
      <c r="O1006" s="211">
        <f>INDEX('Standard Descriptions'!$E:$E,MATCH(Guidance!E1006,'Standard Descriptions'!$C:$C,0))</f>
        <v>0</v>
      </c>
      <c r="P1006" s="290" t="s">
        <v>2206</v>
      </c>
      <c r="Q1006" s="290" t="s">
        <v>310</v>
      </c>
      <c r="R1006" s="290" t="str">
        <f t="shared" si="81"/>
        <v xml:space="preserve">Biomass </v>
      </c>
      <c r="S1006" s="290" t="str">
        <f t="shared" si="78"/>
        <v>//**Biomass : **</v>
      </c>
      <c r="T1006" s="277" t="str">
        <f t="shared" si="76"/>
        <v/>
      </c>
    </row>
    <row r="1007" spans="1:21" x14ac:dyDescent="0.25">
      <c r="A1007" s="277" t="s">
        <v>2207</v>
      </c>
      <c r="C1007" s="191" t="s">
        <v>1005</v>
      </c>
      <c r="D1007" s="191" t="s">
        <v>1068</v>
      </c>
      <c r="E1007" s="191" t="s">
        <v>1066</v>
      </c>
      <c r="F1007" s="193" t="s">
        <v>257</v>
      </c>
      <c r="G1007" s="186"/>
      <c r="H1007" s="193" t="s">
        <v>923</v>
      </c>
      <c r="I1007" s="193"/>
      <c r="J1007" s="43">
        <v>839</v>
      </c>
      <c r="K1007" s="193" t="s">
        <v>332</v>
      </c>
      <c r="L1007" s="215"/>
      <c r="N1007" s="211" t="s">
        <v>2205</v>
      </c>
      <c r="O1007" s="211">
        <f>INDEX('Standard Descriptions'!$E:$E,MATCH(Guidance!E1007,'Standard Descriptions'!$C:$C,0))</f>
        <v>0</v>
      </c>
      <c r="P1007" s="290" t="s">
        <v>2206</v>
      </c>
      <c r="Q1007" s="290" t="s">
        <v>310</v>
      </c>
      <c r="R1007" s="290" t="str">
        <f t="shared" si="81"/>
        <v xml:space="preserve">Petroleum Gasoline </v>
      </c>
      <c r="S1007" s="290" t="str">
        <f t="shared" si="78"/>
        <v>//**Petroleum Gasoline : **</v>
      </c>
      <c r="T1007" s="277" t="str">
        <f t="shared" si="76"/>
        <v/>
      </c>
    </row>
    <row r="1008" spans="1:21" x14ac:dyDescent="0.25">
      <c r="A1008" s="277" t="s">
        <v>2207</v>
      </c>
      <c r="C1008" s="191" t="s">
        <v>1005</v>
      </c>
      <c r="D1008" s="191" t="s">
        <v>1068</v>
      </c>
      <c r="E1008" s="191" t="s">
        <v>1066</v>
      </c>
      <c r="F1008" s="193" t="s">
        <v>256</v>
      </c>
      <c r="G1008" s="186"/>
      <c r="H1008" s="193" t="s">
        <v>924</v>
      </c>
      <c r="I1008" s="193"/>
      <c r="J1008" s="185">
        <v>840</v>
      </c>
      <c r="K1008" s="193" t="s">
        <v>332</v>
      </c>
      <c r="L1008" s="215"/>
      <c r="N1008" s="211" t="s">
        <v>2205</v>
      </c>
      <c r="O1008" s="211">
        <f>INDEX('Standard Descriptions'!$E:$E,MATCH(Guidance!E1008,'Standard Descriptions'!$C:$C,0))</f>
        <v>0</v>
      </c>
      <c r="P1008" s="290" t="s">
        <v>2206</v>
      </c>
      <c r="Q1008" s="290" t="s">
        <v>310</v>
      </c>
      <c r="R1008" s="290" t="str">
        <f t="shared" si="81"/>
        <v xml:space="preserve">Petroleum Diesel </v>
      </c>
      <c r="S1008" s="290" t="str">
        <f t="shared" si="78"/>
        <v>//**Petroleum Diesel : **</v>
      </c>
      <c r="T1008" s="277" t="str">
        <f t="shared" si="76"/>
        <v/>
      </c>
    </row>
    <row r="1009" spans="1:21" x14ac:dyDescent="0.25">
      <c r="A1009" s="277" t="s">
        <v>2207</v>
      </c>
      <c r="C1009" s="191" t="s">
        <v>1005</v>
      </c>
      <c r="D1009" s="191" t="s">
        <v>1068</v>
      </c>
      <c r="E1009" s="191" t="s">
        <v>1066</v>
      </c>
      <c r="F1009" s="193" t="s">
        <v>1045</v>
      </c>
      <c r="G1009" s="186"/>
      <c r="H1009" s="193" t="s">
        <v>1046</v>
      </c>
      <c r="I1009" s="193"/>
      <c r="J1009" s="43">
        <v>841</v>
      </c>
      <c r="K1009" s="193" t="s">
        <v>332</v>
      </c>
      <c r="L1009" s="215"/>
      <c r="N1009" s="211" t="s">
        <v>2205</v>
      </c>
      <c r="O1009" s="211">
        <f>INDEX('Standard Descriptions'!$E:$E,MATCH(Guidance!E1009,'Standard Descriptions'!$C:$C,0))</f>
        <v>0</v>
      </c>
      <c r="P1009" s="290" t="s">
        <v>2206</v>
      </c>
      <c r="Q1009" s="290" t="s">
        <v>310</v>
      </c>
      <c r="R1009" s="290" t="str">
        <f t="shared" si="81"/>
        <v xml:space="preserve">Biofuel Gasoline </v>
      </c>
      <c r="S1009" s="290" t="str">
        <f t="shared" si="78"/>
        <v>//**Biofuel Gasoline : **</v>
      </c>
      <c r="T1009" s="277" t="str">
        <f t="shared" si="76"/>
        <v/>
      </c>
    </row>
    <row r="1010" spans="1:21" x14ac:dyDescent="0.25">
      <c r="A1010" s="277" t="s">
        <v>2207</v>
      </c>
      <c r="C1010" s="191" t="s">
        <v>1005</v>
      </c>
      <c r="D1010" s="191" t="s">
        <v>1068</v>
      </c>
      <c r="E1010" s="191" t="s">
        <v>1066</v>
      </c>
      <c r="F1010" s="193" t="s">
        <v>1047</v>
      </c>
      <c r="G1010" s="186"/>
      <c r="H1010" s="193" t="s">
        <v>1048</v>
      </c>
      <c r="I1010" s="193"/>
      <c r="J1010" s="185">
        <v>842</v>
      </c>
      <c r="K1010" s="193" t="s">
        <v>332</v>
      </c>
      <c r="L1010" s="215"/>
      <c r="N1010" s="211" t="s">
        <v>2205</v>
      </c>
      <c r="O1010" s="211">
        <f>INDEX('Standard Descriptions'!$E:$E,MATCH(Guidance!E1010,'Standard Descriptions'!$C:$C,0))</f>
        <v>0</v>
      </c>
      <c r="P1010" s="290" t="s">
        <v>2206</v>
      </c>
      <c r="Q1010" s="290" t="s">
        <v>310</v>
      </c>
      <c r="R1010" s="290" t="str">
        <f t="shared" si="81"/>
        <v xml:space="preserve">Biofuel Diesel </v>
      </c>
      <c r="S1010" s="290" t="str">
        <f t="shared" si="78"/>
        <v>//**Biofuel Diesel : **</v>
      </c>
      <c r="T1010" s="277" t="str">
        <f t="shared" si="76"/>
        <v/>
      </c>
    </row>
    <row r="1011" spans="1:21" x14ac:dyDescent="0.25">
      <c r="A1011" s="277" t="s">
        <v>2207</v>
      </c>
      <c r="C1011" s="191" t="s">
        <v>1005</v>
      </c>
      <c r="D1011" s="191" t="s">
        <v>1068</v>
      </c>
      <c r="E1011" s="191" t="s">
        <v>1066</v>
      </c>
      <c r="F1011" s="193" t="s">
        <v>253</v>
      </c>
      <c r="G1011" s="186"/>
      <c r="H1011" s="193" t="s">
        <v>925</v>
      </c>
      <c r="I1011" s="193"/>
      <c r="J1011" s="43">
        <v>843</v>
      </c>
      <c r="K1011" s="193" t="s">
        <v>332</v>
      </c>
      <c r="L1011" s="215"/>
      <c r="N1011" s="211" t="s">
        <v>2205</v>
      </c>
      <c r="O1011" s="211">
        <f>INDEX('Standard Descriptions'!$E:$E,MATCH(Guidance!E1011,'Standard Descriptions'!$C:$C,0))</f>
        <v>0</v>
      </c>
      <c r="P1011" s="290" t="s">
        <v>2206</v>
      </c>
      <c r="Q1011" s="290" t="s">
        <v>310</v>
      </c>
      <c r="R1011" s="290" t="str">
        <f t="shared" si="81"/>
        <v xml:space="preserve">Jet Fuel/Kerosene </v>
      </c>
      <c r="S1011" s="290" t="str">
        <f t="shared" si="78"/>
        <v>//**Jet Fuel/Kerosene : **</v>
      </c>
      <c r="T1011" s="277" t="str">
        <f t="shared" si="76"/>
        <v/>
      </c>
    </row>
    <row r="1012" spans="1:21" x14ac:dyDescent="0.25">
      <c r="A1012" s="277" t="s">
        <v>2207</v>
      </c>
      <c r="C1012" s="191" t="s">
        <v>1005</v>
      </c>
      <c r="D1012" s="191" t="s">
        <v>1068</v>
      </c>
      <c r="E1012" s="191" t="s">
        <v>1066</v>
      </c>
      <c r="F1012" s="193" t="s">
        <v>926</v>
      </c>
      <c r="G1012" s="186"/>
      <c r="H1012" s="193" t="s">
        <v>609</v>
      </c>
      <c r="I1012" s="193"/>
      <c r="J1012" s="185">
        <v>844</v>
      </c>
      <c r="K1012" s="193" t="s">
        <v>332</v>
      </c>
      <c r="L1012" s="215"/>
      <c r="N1012" s="211" t="s">
        <v>2205</v>
      </c>
      <c r="O1012" s="211">
        <f>INDEX('Standard Descriptions'!$E:$E,MATCH(Guidance!E1012,'Standard Descriptions'!$C:$C,0))</f>
        <v>0</v>
      </c>
      <c r="P1012" s="290" t="s">
        <v>2206</v>
      </c>
      <c r="Q1012" s="290" t="s">
        <v>310</v>
      </c>
      <c r="R1012" s="290" t="str">
        <f t="shared" si="81"/>
        <v xml:space="preserve">Lignite </v>
      </c>
      <c r="S1012" s="290" t="str">
        <f t="shared" si="78"/>
        <v>//**Lignite : **</v>
      </c>
      <c r="T1012" s="277" t="str">
        <f t="shared" si="76"/>
        <v/>
      </c>
    </row>
    <row r="1013" spans="1:21" x14ac:dyDescent="0.25">
      <c r="A1013" s="277" t="s">
        <v>2207</v>
      </c>
      <c r="C1013" s="191" t="s">
        <v>1005</v>
      </c>
      <c r="D1013" s="191" t="s">
        <v>1068</v>
      </c>
      <c r="E1013" s="191" t="s">
        <v>1066</v>
      </c>
      <c r="F1013" s="193" t="s">
        <v>250</v>
      </c>
      <c r="G1013" s="186"/>
      <c r="H1013" s="193" t="s">
        <v>614</v>
      </c>
      <c r="I1013" s="193"/>
      <c r="J1013" s="43">
        <v>845</v>
      </c>
      <c r="K1013" s="193" t="s">
        <v>332</v>
      </c>
      <c r="L1013" s="215"/>
      <c r="N1013" s="211" t="s">
        <v>2205</v>
      </c>
      <c r="O1013" s="211">
        <f>INDEX('Standard Descriptions'!$E:$E,MATCH(Guidance!E1013,'Standard Descriptions'!$C:$C,0))</f>
        <v>0</v>
      </c>
      <c r="P1013" s="290" t="s">
        <v>2206</v>
      </c>
      <c r="Q1013" s="290" t="s">
        <v>310</v>
      </c>
      <c r="R1013" s="290" t="str">
        <f t="shared" si="81"/>
        <v xml:space="preserve">Crude Oil </v>
      </c>
      <c r="S1013" s="290" t="str">
        <f t="shared" si="78"/>
        <v>//**Crude Oil : **</v>
      </c>
      <c r="T1013" s="277" t="str">
        <f t="shared" si="76"/>
        <v/>
      </c>
    </row>
    <row r="1014" spans="1:21" x14ac:dyDescent="0.25">
      <c r="A1014" s="277" t="s">
        <v>2207</v>
      </c>
      <c r="C1014" s="191" t="s">
        <v>1005</v>
      </c>
      <c r="D1014" s="191" t="s">
        <v>1068</v>
      </c>
      <c r="E1014" s="191" t="s">
        <v>1066</v>
      </c>
      <c r="F1014" s="193" t="s">
        <v>927</v>
      </c>
      <c r="G1014" s="186"/>
      <c r="H1014" s="193" t="s">
        <v>928</v>
      </c>
      <c r="I1014" s="193"/>
      <c r="J1014" s="185">
        <v>846</v>
      </c>
      <c r="K1014" s="193" t="s">
        <v>332</v>
      </c>
      <c r="L1014" s="215"/>
      <c r="N1014" s="211" t="s">
        <v>2205</v>
      </c>
      <c r="O1014" s="211">
        <f>INDEX('Standard Descriptions'!$E:$E,MATCH(Guidance!E1014,'Standard Descriptions'!$C:$C,0))</f>
        <v>0</v>
      </c>
      <c r="P1014" s="290" t="s">
        <v>2206</v>
      </c>
      <c r="Q1014" s="290" t="s">
        <v>310</v>
      </c>
      <c r="R1014" s="290" t="str">
        <f t="shared" si="81"/>
        <v xml:space="preserve">Heavy/Residual Fuel Oil </v>
      </c>
      <c r="S1014" s="290" t="str">
        <f t="shared" si="78"/>
        <v>//**Heavy/Residual Fuel Oil : **</v>
      </c>
      <c r="T1014" s="277" t="str">
        <f t="shared" si="76"/>
        <v/>
      </c>
    </row>
    <row r="1015" spans="1:21" x14ac:dyDescent="0.25">
      <c r="A1015" s="277" t="s">
        <v>2207</v>
      </c>
      <c r="C1015" s="191" t="s">
        <v>1005</v>
      </c>
      <c r="D1015" s="191" t="s">
        <v>1068</v>
      </c>
      <c r="E1015" s="191" t="s">
        <v>1066</v>
      </c>
      <c r="F1015" s="193" t="s">
        <v>254</v>
      </c>
      <c r="G1015" s="186"/>
      <c r="H1015" s="193" t="s">
        <v>929</v>
      </c>
      <c r="I1015" s="193"/>
      <c r="J1015" s="43">
        <v>847</v>
      </c>
      <c r="K1015" s="193" t="s">
        <v>332</v>
      </c>
      <c r="L1015" s="215"/>
      <c r="N1015" s="211" t="s">
        <v>2205</v>
      </c>
      <c r="O1015" s="211">
        <f>INDEX('Standard Descriptions'!$E:$E,MATCH(Guidance!E1015,'Standard Descriptions'!$C:$C,0))</f>
        <v>0</v>
      </c>
      <c r="P1015" s="290" t="s">
        <v>2206</v>
      </c>
      <c r="Q1015" s="290" t="s">
        <v>310</v>
      </c>
      <c r="R1015" s="290" t="str">
        <f t="shared" si="81"/>
        <v xml:space="preserve">LPG/Propane/Butane </v>
      </c>
      <c r="S1015" s="290" t="str">
        <f t="shared" si="78"/>
        <v>//**LPG/Propane/Butane : **</v>
      </c>
      <c r="T1015" s="277" t="str">
        <f t="shared" si="76"/>
        <v/>
      </c>
    </row>
    <row r="1016" spans="1:21" s="292" customFormat="1" x14ac:dyDescent="0.25">
      <c r="A1016" s="292" t="s">
        <v>2204</v>
      </c>
      <c r="C1016" s="292" t="s">
        <v>1005</v>
      </c>
      <c r="D1016" s="292" t="s">
        <v>1069</v>
      </c>
      <c r="E1016" s="292" t="str">
        <f>E1017</f>
        <v>Fuel Price Deregulation</v>
      </c>
      <c r="N1016" s="294" t="s">
        <v>2205</v>
      </c>
      <c r="O1016" s="294" t="str">
        <f>INDEX('Standard Descriptions'!$E:$E,MATCH(Guidance!E1016,'Standard Descriptions'!$C:$C,0))</f>
        <v xml:space="preserve"> This policy causes the price of the selected fuel(s) for domestic buyers to approach international market prices. // </v>
      </c>
      <c r="P1016" s="292" t="s">
        <v>2206</v>
      </c>
      <c r="Q1016" s="292" t="s">
        <v>310</v>
      </c>
      <c r="S1016" s="292" t="str">
        <f t="shared" si="78"/>
        <v/>
      </c>
      <c r="T1016" s="292" t="str">
        <f t="shared" si="76"/>
        <v/>
      </c>
      <c r="U1016" s="288"/>
    </row>
    <row r="1017" spans="1:21" x14ac:dyDescent="0.25">
      <c r="A1017" s="277" t="s">
        <v>2207</v>
      </c>
      <c r="C1017" s="184" t="s">
        <v>1005</v>
      </c>
      <c r="D1017" s="184" t="s">
        <v>1069</v>
      </c>
      <c r="E1017" s="184" t="s">
        <v>1069</v>
      </c>
      <c r="F1017" s="193" t="s">
        <v>251</v>
      </c>
      <c r="G1017" s="186"/>
      <c r="H1017" s="193" t="s">
        <v>579</v>
      </c>
      <c r="I1017" s="193"/>
      <c r="J1017" s="43">
        <v>723</v>
      </c>
      <c r="K1017" s="193" t="s">
        <v>332</v>
      </c>
      <c r="L1017" s="188" t="s">
        <v>2234</v>
      </c>
      <c r="N1017" s="211" t="s">
        <v>2205</v>
      </c>
      <c r="O1017" s="211" t="str">
        <f>INDEX('Standard Descriptions'!$E:$E,MATCH(Guidance!E1017,'Standard Descriptions'!$C:$C,0))</f>
        <v xml:space="preserve"> This policy causes the price of the selected fuel(s) for domestic buyers to approach international market prices. // </v>
      </c>
      <c r="P1017" s="290" t="s">
        <v>2206</v>
      </c>
      <c r="Q1017" s="290" t="s">
        <v>310</v>
      </c>
      <c r="R1017" s="290" t="str">
        <f t="shared" ref="R1017:R1031" si="82">H1017&amp;" "&amp;I1017</f>
        <v xml:space="preserve">Hard Coal </v>
      </c>
      <c r="S1017" s="290" t="str">
        <f t="shared" si="78"/>
        <v>//**Hard Coal : **</v>
      </c>
      <c r="T1017" s="277" t="str">
        <f t="shared" si="76"/>
        <v/>
      </c>
    </row>
    <row r="1018" spans="1:21" x14ac:dyDescent="0.25">
      <c r="A1018" s="277" t="s">
        <v>2207</v>
      </c>
      <c r="C1018" s="191" t="s">
        <v>1005</v>
      </c>
      <c r="D1018" s="191" t="s">
        <v>1069</v>
      </c>
      <c r="E1018" s="191" t="s">
        <v>1069</v>
      </c>
      <c r="F1018" s="193" t="s">
        <v>255</v>
      </c>
      <c r="G1018" s="186"/>
      <c r="H1018" s="193" t="s">
        <v>741</v>
      </c>
      <c r="I1018" s="193"/>
      <c r="J1018" s="43">
        <v>724</v>
      </c>
      <c r="K1018" s="193" t="s">
        <v>332</v>
      </c>
      <c r="L1018" s="188"/>
      <c r="N1018" s="211" t="s">
        <v>2205</v>
      </c>
      <c r="O1018" s="211" t="str">
        <f>INDEX('Standard Descriptions'!$E:$E,MATCH(Guidance!E1018,'Standard Descriptions'!$C:$C,0))</f>
        <v xml:space="preserve"> This policy causes the price of the selected fuel(s) for domestic buyers to approach international market prices. // </v>
      </c>
      <c r="P1018" s="290" t="s">
        <v>2206</v>
      </c>
      <c r="Q1018" s="290" t="s">
        <v>310</v>
      </c>
      <c r="R1018" s="290" t="str">
        <f t="shared" si="82"/>
        <v xml:space="preserve">Natural Gas </v>
      </c>
      <c r="S1018" s="290" t="str">
        <f t="shared" si="78"/>
        <v>//**Natural Gas : **</v>
      </c>
      <c r="T1018" s="277" t="str">
        <f t="shared" si="76"/>
        <v/>
      </c>
    </row>
    <row r="1019" spans="1:21" x14ac:dyDescent="0.25">
      <c r="A1019" s="277" t="s">
        <v>2207</v>
      </c>
      <c r="C1019" s="191" t="s">
        <v>1005</v>
      </c>
      <c r="D1019" s="191" t="s">
        <v>1069</v>
      </c>
      <c r="E1019" s="191" t="s">
        <v>1069</v>
      </c>
      <c r="F1019" s="193" t="s">
        <v>1035</v>
      </c>
      <c r="G1019" s="186"/>
      <c r="H1019" s="193" t="s">
        <v>589</v>
      </c>
      <c r="I1019" s="193"/>
      <c r="J1019" s="43">
        <v>725</v>
      </c>
      <c r="K1019" s="193" t="s">
        <v>332</v>
      </c>
      <c r="L1019" s="188"/>
      <c r="N1019" s="211" t="s">
        <v>2205</v>
      </c>
      <c r="O1019" s="211" t="str">
        <f>INDEX('Standard Descriptions'!$E:$E,MATCH(Guidance!E1019,'Standard Descriptions'!$C:$C,0))</f>
        <v xml:space="preserve"> This policy causes the price of the selected fuel(s) for domestic buyers to approach international market prices. // </v>
      </c>
      <c r="P1019" s="290" t="s">
        <v>2206</v>
      </c>
      <c r="Q1019" s="290" t="s">
        <v>310</v>
      </c>
      <c r="R1019" s="290" t="str">
        <f t="shared" si="82"/>
        <v xml:space="preserve">Nuclear </v>
      </c>
      <c r="S1019" s="290" t="str">
        <f t="shared" si="78"/>
        <v>//**Nuclear : **</v>
      </c>
      <c r="T1019" s="277" t="str">
        <f t="shared" si="76"/>
        <v/>
      </c>
    </row>
    <row r="1020" spans="1:21" x14ac:dyDescent="0.25">
      <c r="A1020" s="277" t="s">
        <v>2207</v>
      </c>
      <c r="C1020" s="191" t="s">
        <v>1005</v>
      </c>
      <c r="D1020" s="191" t="s">
        <v>1069</v>
      </c>
      <c r="E1020" s="191" t="s">
        <v>1069</v>
      </c>
      <c r="F1020" s="193" t="s">
        <v>1042</v>
      </c>
      <c r="G1020" s="186"/>
      <c r="H1020" s="193" t="s">
        <v>601</v>
      </c>
      <c r="I1020" s="193"/>
      <c r="J1020" s="43">
        <v>726</v>
      </c>
      <c r="K1020" s="193" t="s">
        <v>332</v>
      </c>
      <c r="L1020" s="188"/>
      <c r="N1020" s="211" t="s">
        <v>2205</v>
      </c>
      <c r="O1020" s="211" t="str">
        <f>INDEX('Standard Descriptions'!$E:$E,MATCH(Guidance!E1020,'Standard Descriptions'!$C:$C,0))</f>
        <v xml:space="preserve"> This policy causes the price of the selected fuel(s) for domestic buyers to approach international market prices. // </v>
      </c>
      <c r="P1020" s="290" t="s">
        <v>2206</v>
      </c>
      <c r="Q1020" s="290" t="s">
        <v>310</v>
      </c>
      <c r="R1020" s="290" t="str">
        <f t="shared" si="82"/>
        <v xml:space="preserve">Biomass </v>
      </c>
      <c r="S1020" s="290" t="str">
        <f t="shared" si="78"/>
        <v>//**Biomass : **</v>
      </c>
      <c r="T1020" s="277" t="str">
        <f t="shared" ref="T1020:T1100" si="83">IF(K1020="Yes",S1020&amp;L1020,"")</f>
        <v/>
      </c>
    </row>
    <row r="1021" spans="1:21" x14ac:dyDescent="0.25">
      <c r="A1021" s="277" t="s">
        <v>2207</v>
      </c>
      <c r="C1021" s="191" t="s">
        <v>1005</v>
      </c>
      <c r="D1021" s="191" t="s">
        <v>1069</v>
      </c>
      <c r="E1021" s="191" t="s">
        <v>1069</v>
      </c>
      <c r="F1021" s="193" t="s">
        <v>257</v>
      </c>
      <c r="G1021" s="186"/>
      <c r="H1021" s="193" t="s">
        <v>923</v>
      </c>
      <c r="I1021" s="193"/>
      <c r="J1021" s="43">
        <v>727</v>
      </c>
      <c r="K1021" s="193" t="s">
        <v>332</v>
      </c>
      <c r="L1021" s="188"/>
      <c r="N1021" s="211" t="s">
        <v>2205</v>
      </c>
      <c r="O1021" s="211" t="str">
        <f>INDEX('Standard Descriptions'!$E:$E,MATCH(Guidance!E1021,'Standard Descriptions'!$C:$C,0))</f>
        <v xml:space="preserve"> This policy causes the price of the selected fuel(s) for domestic buyers to approach international market prices. // </v>
      </c>
      <c r="P1021" s="290" t="s">
        <v>2206</v>
      </c>
      <c r="Q1021" s="290" t="s">
        <v>310</v>
      </c>
      <c r="R1021" s="290" t="str">
        <f t="shared" si="82"/>
        <v xml:space="preserve">Petroleum Gasoline </v>
      </c>
      <c r="S1021" s="290" t="str">
        <f t="shared" si="78"/>
        <v>//**Petroleum Gasoline : **</v>
      </c>
      <c r="T1021" s="277" t="str">
        <f t="shared" si="83"/>
        <v/>
      </c>
    </row>
    <row r="1022" spans="1:21" x14ac:dyDescent="0.25">
      <c r="A1022" s="277" t="s">
        <v>2207</v>
      </c>
      <c r="C1022" s="191" t="s">
        <v>1005</v>
      </c>
      <c r="D1022" s="191" t="s">
        <v>1069</v>
      </c>
      <c r="E1022" s="191" t="s">
        <v>1069</v>
      </c>
      <c r="F1022" s="193" t="s">
        <v>256</v>
      </c>
      <c r="G1022" s="186"/>
      <c r="H1022" s="193" t="s">
        <v>924</v>
      </c>
      <c r="I1022" s="193"/>
      <c r="J1022" s="43">
        <v>728</v>
      </c>
      <c r="K1022" s="193" t="s">
        <v>332</v>
      </c>
      <c r="L1022" s="188"/>
      <c r="N1022" s="211" t="s">
        <v>2205</v>
      </c>
      <c r="O1022" s="211" t="str">
        <f>INDEX('Standard Descriptions'!$E:$E,MATCH(Guidance!E1022,'Standard Descriptions'!$C:$C,0))</f>
        <v xml:space="preserve"> This policy causes the price of the selected fuel(s) for domestic buyers to approach international market prices. // </v>
      </c>
      <c r="P1022" s="290" t="s">
        <v>2206</v>
      </c>
      <c r="Q1022" s="290" t="s">
        <v>310</v>
      </c>
      <c r="R1022" s="290" t="str">
        <f t="shared" si="82"/>
        <v xml:space="preserve">Petroleum Diesel </v>
      </c>
      <c r="S1022" s="290" t="str">
        <f t="shared" si="78"/>
        <v>//**Petroleum Diesel : **</v>
      </c>
      <c r="T1022" s="277" t="str">
        <f t="shared" si="83"/>
        <v/>
      </c>
    </row>
    <row r="1023" spans="1:21" x14ac:dyDescent="0.25">
      <c r="A1023" s="277" t="s">
        <v>2207</v>
      </c>
      <c r="C1023" s="191" t="s">
        <v>1005</v>
      </c>
      <c r="D1023" s="191" t="s">
        <v>1069</v>
      </c>
      <c r="E1023" s="191" t="s">
        <v>1069</v>
      </c>
      <c r="F1023" s="193" t="s">
        <v>1045</v>
      </c>
      <c r="G1023" s="186"/>
      <c r="H1023" s="193" t="s">
        <v>1046</v>
      </c>
      <c r="I1023" s="193"/>
      <c r="J1023" s="43">
        <v>729</v>
      </c>
      <c r="K1023" s="193" t="s">
        <v>332</v>
      </c>
      <c r="L1023" s="188"/>
      <c r="N1023" s="211" t="s">
        <v>2205</v>
      </c>
      <c r="O1023" s="211" t="str">
        <f>INDEX('Standard Descriptions'!$E:$E,MATCH(Guidance!E1023,'Standard Descriptions'!$C:$C,0))</f>
        <v xml:space="preserve"> This policy causes the price of the selected fuel(s) for domestic buyers to approach international market prices. // </v>
      </c>
      <c r="P1023" s="290" t="s">
        <v>2206</v>
      </c>
      <c r="Q1023" s="290" t="s">
        <v>310</v>
      </c>
      <c r="R1023" s="290" t="str">
        <f t="shared" si="82"/>
        <v xml:space="preserve">Biofuel Gasoline </v>
      </c>
      <c r="S1023" s="290" t="str">
        <f t="shared" si="78"/>
        <v>//**Biofuel Gasoline : **</v>
      </c>
      <c r="T1023" s="277" t="str">
        <f t="shared" si="83"/>
        <v/>
      </c>
    </row>
    <row r="1024" spans="1:21" x14ac:dyDescent="0.25">
      <c r="A1024" s="277" t="s">
        <v>2207</v>
      </c>
      <c r="C1024" s="191" t="s">
        <v>1005</v>
      </c>
      <c r="D1024" s="191" t="s">
        <v>1069</v>
      </c>
      <c r="E1024" s="191" t="s">
        <v>1069</v>
      </c>
      <c r="F1024" s="193" t="s">
        <v>1047</v>
      </c>
      <c r="G1024" s="186"/>
      <c r="H1024" s="193" t="s">
        <v>1048</v>
      </c>
      <c r="I1024" s="193"/>
      <c r="J1024" s="43">
        <v>730</v>
      </c>
      <c r="K1024" s="193" t="s">
        <v>332</v>
      </c>
      <c r="L1024" s="188"/>
      <c r="N1024" s="211" t="s">
        <v>2205</v>
      </c>
      <c r="O1024" s="211" t="str">
        <f>INDEX('Standard Descriptions'!$E:$E,MATCH(Guidance!E1024,'Standard Descriptions'!$C:$C,0))</f>
        <v xml:space="preserve"> This policy causes the price of the selected fuel(s) for domestic buyers to approach international market prices. // </v>
      </c>
      <c r="P1024" s="290" t="s">
        <v>2206</v>
      </c>
      <c r="Q1024" s="290" t="s">
        <v>310</v>
      </c>
      <c r="R1024" s="290" t="str">
        <f t="shared" si="82"/>
        <v xml:space="preserve">Biofuel Diesel </v>
      </c>
      <c r="S1024" s="290" t="str">
        <f t="shared" si="78"/>
        <v>//**Biofuel Diesel : **</v>
      </c>
      <c r="T1024" s="277" t="str">
        <f t="shared" si="83"/>
        <v/>
      </c>
    </row>
    <row r="1025" spans="1:21" x14ac:dyDescent="0.25">
      <c r="A1025" s="277" t="s">
        <v>2207</v>
      </c>
      <c r="C1025" s="191" t="s">
        <v>1005</v>
      </c>
      <c r="D1025" s="191" t="s">
        <v>1069</v>
      </c>
      <c r="E1025" s="191" t="s">
        <v>1069</v>
      </c>
      <c r="F1025" s="193" t="s">
        <v>253</v>
      </c>
      <c r="G1025" s="186"/>
      <c r="H1025" s="193" t="s">
        <v>925</v>
      </c>
      <c r="I1025" s="193"/>
      <c r="J1025" s="43">
        <v>731</v>
      </c>
      <c r="K1025" s="193" t="s">
        <v>332</v>
      </c>
      <c r="L1025" s="188"/>
      <c r="N1025" s="211" t="s">
        <v>2205</v>
      </c>
      <c r="O1025" s="211" t="str">
        <f>INDEX('Standard Descriptions'!$E:$E,MATCH(Guidance!E1025,'Standard Descriptions'!$C:$C,0))</f>
        <v xml:space="preserve"> This policy causes the price of the selected fuel(s) for domestic buyers to approach international market prices. // </v>
      </c>
      <c r="P1025" s="290" t="s">
        <v>2206</v>
      </c>
      <c r="Q1025" s="290" t="s">
        <v>310</v>
      </c>
      <c r="R1025" s="290" t="str">
        <f t="shared" si="82"/>
        <v xml:space="preserve">Jet Fuel/Kerosene </v>
      </c>
      <c r="S1025" s="290" t="str">
        <f t="shared" si="78"/>
        <v>//**Jet Fuel/Kerosene : **</v>
      </c>
      <c r="T1025" s="277" t="str">
        <f t="shared" si="83"/>
        <v/>
      </c>
    </row>
    <row r="1026" spans="1:21" x14ac:dyDescent="0.25">
      <c r="A1026" s="277" t="s">
        <v>2207</v>
      </c>
      <c r="C1026" s="191" t="s">
        <v>1005</v>
      </c>
      <c r="D1026" s="191" t="s">
        <v>1069</v>
      </c>
      <c r="E1026" s="191" t="s">
        <v>1069</v>
      </c>
      <c r="F1026" s="193" t="s">
        <v>926</v>
      </c>
      <c r="G1026" s="186"/>
      <c r="H1026" s="193" t="s">
        <v>609</v>
      </c>
      <c r="I1026" s="193"/>
      <c r="J1026" s="43">
        <v>732</v>
      </c>
      <c r="K1026" s="193" t="s">
        <v>332</v>
      </c>
      <c r="L1026" s="188"/>
      <c r="N1026" s="211" t="s">
        <v>2205</v>
      </c>
      <c r="O1026" s="211" t="str">
        <f>INDEX('Standard Descriptions'!$E:$E,MATCH(Guidance!E1026,'Standard Descriptions'!$C:$C,0))</f>
        <v xml:space="preserve"> This policy causes the price of the selected fuel(s) for domestic buyers to approach international market prices. // </v>
      </c>
      <c r="P1026" s="290" t="s">
        <v>2206</v>
      </c>
      <c r="Q1026" s="290" t="s">
        <v>310</v>
      </c>
      <c r="R1026" s="290" t="str">
        <f t="shared" si="82"/>
        <v xml:space="preserve">Lignite </v>
      </c>
      <c r="S1026" s="290" t="str">
        <f t="shared" si="78"/>
        <v>//**Lignite : **</v>
      </c>
      <c r="T1026" s="277" t="str">
        <f t="shared" si="83"/>
        <v/>
      </c>
    </row>
    <row r="1027" spans="1:21" x14ac:dyDescent="0.25">
      <c r="A1027" s="277" t="s">
        <v>2207</v>
      </c>
      <c r="C1027" s="191" t="s">
        <v>1005</v>
      </c>
      <c r="D1027" s="191" t="s">
        <v>1069</v>
      </c>
      <c r="E1027" s="191" t="s">
        <v>1069</v>
      </c>
      <c r="F1027" s="193" t="s">
        <v>250</v>
      </c>
      <c r="G1027" s="186"/>
      <c r="H1027" s="193" t="s">
        <v>614</v>
      </c>
      <c r="I1027" s="193"/>
      <c r="J1027" s="43">
        <v>733</v>
      </c>
      <c r="K1027" s="193" t="s">
        <v>332</v>
      </c>
      <c r="L1027" s="188"/>
      <c r="N1027" s="211" t="s">
        <v>2205</v>
      </c>
      <c r="O1027" s="211" t="str">
        <f>INDEX('Standard Descriptions'!$E:$E,MATCH(Guidance!E1027,'Standard Descriptions'!$C:$C,0))</f>
        <v xml:space="preserve"> This policy causes the price of the selected fuel(s) for domestic buyers to approach international market prices. // </v>
      </c>
      <c r="P1027" s="290" t="s">
        <v>2206</v>
      </c>
      <c r="Q1027" s="290" t="s">
        <v>310</v>
      </c>
      <c r="R1027" s="290" t="str">
        <f t="shared" si="82"/>
        <v xml:space="preserve">Crude Oil </v>
      </c>
      <c r="S1027" s="290" t="str">
        <f t="shared" si="78"/>
        <v>//**Crude Oil : **</v>
      </c>
      <c r="T1027" s="277" t="str">
        <f t="shared" si="83"/>
        <v/>
      </c>
    </row>
    <row r="1028" spans="1:21" x14ac:dyDescent="0.25">
      <c r="A1028" s="277" t="s">
        <v>2207</v>
      </c>
      <c r="C1028" s="191" t="s">
        <v>1005</v>
      </c>
      <c r="D1028" s="191" t="s">
        <v>1069</v>
      </c>
      <c r="E1028" s="191" t="s">
        <v>1069</v>
      </c>
      <c r="F1028" s="193" t="s">
        <v>927</v>
      </c>
      <c r="G1028" s="186"/>
      <c r="H1028" s="193" t="s">
        <v>928</v>
      </c>
      <c r="I1028" s="193"/>
      <c r="J1028" s="43">
        <v>734</v>
      </c>
      <c r="K1028" s="193" t="s">
        <v>332</v>
      </c>
      <c r="L1028" s="188"/>
      <c r="N1028" s="211" t="s">
        <v>2205</v>
      </c>
      <c r="O1028" s="211" t="str">
        <f>INDEX('Standard Descriptions'!$E:$E,MATCH(Guidance!E1028,'Standard Descriptions'!$C:$C,0))</f>
        <v xml:space="preserve"> This policy causes the price of the selected fuel(s) for domestic buyers to approach international market prices. // </v>
      </c>
      <c r="P1028" s="290" t="s">
        <v>2206</v>
      </c>
      <c r="Q1028" s="290" t="s">
        <v>310</v>
      </c>
      <c r="R1028" s="290" t="str">
        <f t="shared" si="82"/>
        <v xml:space="preserve">Heavy/Residual Fuel Oil </v>
      </c>
      <c r="S1028" s="290" t="str">
        <f t="shared" si="78"/>
        <v>//**Heavy/Residual Fuel Oil : **</v>
      </c>
      <c r="T1028" s="277" t="str">
        <f t="shared" si="83"/>
        <v/>
      </c>
    </row>
    <row r="1029" spans="1:21" x14ac:dyDescent="0.25">
      <c r="A1029" s="277" t="s">
        <v>2207</v>
      </c>
      <c r="C1029" s="191" t="s">
        <v>1005</v>
      </c>
      <c r="D1029" s="191" t="s">
        <v>1069</v>
      </c>
      <c r="E1029" s="191" t="s">
        <v>1069</v>
      </c>
      <c r="F1029" s="193" t="s">
        <v>254</v>
      </c>
      <c r="G1029" s="186"/>
      <c r="H1029" s="193" t="s">
        <v>929</v>
      </c>
      <c r="I1029" s="193"/>
      <c r="J1029" s="43">
        <v>735</v>
      </c>
      <c r="K1029" s="193" t="s">
        <v>332</v>
      </c>
      <c r="L1029" s="188"/>
      <c r="N1029" s="211" t="s">
        <v>2205</v>
      </c>
      <c r="O1029" s="211" t="str">
        <f>INDEX('Standard Descriptions'!$E:$E,MATCH(Guidance!E1029,'Standard Descriptions'!$C:$C,0))</f>
        <v xml:space="preserve"> This policy causes the price of the selected fuel(s) for domestic buyers to approach international market prices. // </v>
      </c>
      <c r="P1029" s="290" t="s">
        <v>2206</v>
      </c>
      <c r="Q1029" s="290" t="s">
        <v>310</v>
      </c>
      <c r="R1029" s="290" t="str">
        <f t="shared" si="82"/>
        <v xml:space="preserve">LPG/Propane/Butane </v>
      </c>
      <c r="S1029" s="290" t="str">
        <f t="shared" si="78"/>
        <v>//**LPG/Propane/Butane : **</v>
      </c>
      <c r="T1029" s="277" t="str">
        <f t="shared" si="83"/>
        <v/>
      </c>
    </row>
    <row r="1030" spans="1:21" x14ac:dyDescent="0.25">
      <c r="A1030" s="277" t="s">
        <v>2207</v>
      </c>
      <c r="C1030" s="191" t="s">
        <v>1005</v>
      </c>
      <c r="D1030" s="191" t="s">
        <v>1069</v>
      </c>
      <c r="E1030" s="191" t="s">
        <v>1069</v>
      </c>
      <c r="F1030" s="193" t="s">
        <v>1053</v>
      </c>
      <c r="G1030" s="186"/>
      <c r="H1030" s="193" t="s">
        <v>618</v>
      </c>
      <c r="I1030" s="193"/>
      <c r="J1030" s="43">
        <v>736</v>
      </c>
      <c r="K1030" s="193" t="s">
        <v>332</v>
      </c>
      <c r="L1030" s="188"/>
      <c r="N1030" s="211" t="s">
        <v>2205</v>
      </c>
      <c r="O1030" s="211" t="str">
        <f>INDEX('Standard Descriptions'!$E:$E,MATCH(Guidance!E1030,'Standard Descriptions'!$C:$C,0))</f>
        <v xml:space="preserve"> This policy causes the price of the selected fuel(s) for domestic buyers to approach international market prices. // </v>
      </c>
      <c r="P1030" s="290" t="s">
        <v>2206</v>
      </c>
      <c r="Q1030" s="290" t="s">
        <v>310</v>
      </c>
      <c r="R1030" s="290" t="str">
        <f t="shared" si="82"/>
        <v xml:space="preserve">Municipal Solid Waste </v>
      </c>
      <c r="S1030" s="290" t="str">
        <f t="shared" si="78"/>
        <v>//**Municipal Solid Waste : **</v>
      </c>
      <c r="T1030" s="277" t="str">
        <f t="shared" si="83"/>
        <v/>
      </c>
    </row>
    <row r="1031" spans="1:21" x14ac:dyDescent="0.25">
      <c r="A1031" s="277" t="s">
        <v>2207</v>
      </c>
      <c r="C1031" s="191" t="s">
        <v>1005</v>
      </c>
      <c r="D1031" s="191" t="s">
        <v>1069</v>
      </c>
      <c r="E1031" s="191" t="s">
        <v>1069</v>
      </c>
      <c r="F1031" s="193" t="s">
        <v>1054</v>
      </c>
      <c r="G1031" s="186"/>
      <c r="H1031" s="193" t="s">
        <v>1055</v>
      </c>
      <c r="I1031" s="193"/>
      <c r="J1031" s="43">
        <v>737</v>
      </c>
      <c r="K1031" s="193" t="s">
        <v>332</v>
      </c>
      <c r="L1031" s="188"/>
      <c r="N1031" s="211" t="s">
        <v>2205</v>
      </c>
      <c r="O1031" s="211" t="str">
        <f>INDEX('Standard Descriptions'!$E:$E,MATCH(Guidance!E1031,'Standard Descriptions'!$C:$C,0))</f>
        <v xml:space="preserve"> This policy causes the price of the selected fuel(s) for domestic buyers to approach international market prices. // </v>
      </c>
      <c r="P1031" s="290" t="s">
        <v>2206</v>
      </c>
      <c r="Q1031" s="290" t="s">
        <v>310</v>
      </c>
      <c r="R1031" s="290" t="str">
        <f t="shared" si="82"/>
        <v xml:space="preserve">Hydrogen </v>
      </c>
      <c r="S1031" s="290" t="str">
        <f t="shared" si="78"/>
        <v>//**Hydrogen : **</v>
      </c>
      <c r="T1031" s="277" t="str">
        <f t="shared" si="83"/>
        <v/>
      </c>
    </row>
    <row r="1032" spans="1:21" s="293" customFormat="1" ht="90" x14ac:dyDescent="0.25">
      <c r="A1032" s="293" t="s">
        <v>2204</v>
      </c>
      <c r="B1032" s="279"/>
      <c r="C1032" s="293" t="s">
        <v>1005</v>
      </c>
      <c r="D1032" s="293" t="s">
        <v>1074</v>
      </c>
      <c r="E1032" s="293" t="str">
        <f>E1033</f>
        <v>Additional Fuel Tax Rate by Fuel</v>
      </c>
      <c r="M1032" s="279"/>
      <c r="N1032" s="294" t="s">
        <v>2205</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2206</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25">
      <c r="A1033" s="277" t="s">
        <v>2207</v>
      </c>
      <c r="B1033" s="278"/>
      <c r="C1033" s="183" t="s">
        <v>1005</v>
      </c>
      <c r="D1033" s="183" t="s">
        <v>1074</v>
      </c>
      <c r="E1033" s="183" t="s">
        <v>1075</v>
      </c>
      <c r="F1033" s="186" t="s">
        <v>1027</v>
      </c>
      <c r="G1033" s="186"/>
      <c r="H1033" s="186" t="s">
        <v>1028</v>
      </c>
      <c r="I1033" s="186"/>
      <c r="J1033" s="43">
        <v>78</v>
      </c>
      <c r="K1033" s="186" t="s">
        <v>310</v>
      </c>
      <c r="L1033" s="238" t="s">
        <v>2354</v>
      </c>
      <c r="M1033" s="278"/>
      <c r="N1033" s="211" t="s">
        <v>2205</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2206</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25">
      <c r="A1034" s="277" t="s">
        <v>2207</v>
      </c>
      <c r="B1034" s="278"/>
      <c r="C1034" s="251" t="s">
        <v>1005</v>
      </c>
      <c r="D1034" s="251" t="s">
        <v>1074</v>
      </c>
      <c r="E1034" s="251" t="s">
        <v>1075</v>
      </c>
      <c r="F1034" s="193" t="s">
        <v>251</v>
      </c>
      <c r="G1034" s="193"/>
      <c r="H1034" s="193" t="s">
        <v>579</v>
      </c>
      <c r="I1034" s="201"/>
      <c r="J1034" s="43">
        <v>79</v>
      </c>
      <c r="K1034" s="193" t="s">
        <v>310</v>
      </c>
      <c r="L1034" s="240" t="s">
        <v>2354</v>
      </c>
      <c r="M1034" s="278"/>
      <c r="N1034" s="211" t="s">
        <v>2205</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2206</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25">
      <c r="A1035" s="277" t="s">
        <v>2207</v>
      </c>
      <c r="B1035" s="278"/>
      <c r="C1035" s="251" t="s">
        <v>1005</v>
      </c>
      <c r="D1035" s="251" t="s">
        <v>1074</v>
      </c>
      <c r="E1035" s="251" t="s">
        <v>1075</v>
      </c>
      <c r="F1035" s="193" t="s">
        <v>255</v>
      </c>
      <c r="G1035" s="193"/>
      <c r="H1035" s="193" t="s">
        <v>741</v>
      </c>
      <c r="I1035" s="201"/>
      <c r="J1035" s="43">
        <v>80</v>
      </c>
      <c r="K1035" s="193" t="s">
        <v>310</v>
      </c>
      <c r="L1035" s="240" t="s">
        <v>2354</v>
      </c>
      <c r="M1035" s="278"/>
      <c r="N1035" s="211" t="s">
        <v>2205</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2206</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25">
      <c r="A1036" s="277" t="s">
        <v>2207</v>
      </c>
      <c r="B1036" s="278"/>
      <c r="C1036" s="251" t="s">
        <v>1005</v>
      </c>
      <c r="D1036" s="251" t="s">
        <v>1074</v>
      </c>
      <c r="E1036" s="251" t="s">
        <v>1075</v>
      </c>
      <c r="F1036" s="193" t="s">
        <v>1035</v>
      </c>
      <c r="G1036" s="193"/>
      <c r="H1036" s="193" t="s">
        <v>589</v>
      </c>
      <c r="I1036" s="201"/>
      <c r="J1036" s="43">
        <v>738</v>
      </c>
      <c r="K1036" s="193" t="s">
        <v>332</v>
      </c>
      <c r="L1036" s="188"/>
      <c r="M1036" s="278"/>
      <c r="N1036" s="211" t="s">
        <v>2205</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2206</v>
      </c>
      <c r="Q1036" s="290" t="s">
        <v>310</v>
      </c>
      <c r="R1036" s="290" t="str">
        <f t="shared" si="85"/>
        <v xml:space="preserve">Nuclear </v>
      </c>
      <c r="S1036" s="290" t="str">
        <f t="shared" si="84"/>
        <v>//**Nuclear : **</v>
      </c>
      <c r="T1036" s="277" t="str">
        <f t="shared" si="83"/>
        <v/>
      </c>
      <c r="U1036" s="306"/>
    </row>
    <row r="1037" spans="1:21" s="291" customFormat="1" x14ac:dyDescent="0.25">
      <c r="A1037" s="277" t="s">
        <v>2207</v>
      </c>
      <c r="B1037" s="278"/>
      <c r="C1037" s="251" t="s">
        <v>1005</v>
      </c>
      <c r="D1037" s="251" t="s">
        <v>1074</v>
      </c>
      <c r="E1037" s="251" t="s">
        <v>1075</v>
      </c>
      <c r="F1037" s="193" t="s">
        <v>1042</v>
      </c>
      <c r="G1037" s="193"/>
      <c r="H1037" s="193" t="s">
        <v>601</v>
      </c>
      <c r="I1037" s="201"/>
      <c r="J1037" s="43">
        <v>739</v>
      </c>
      <c r="K1037" s="193" t="s">
        <v>332</v>
      </c>
      <c r="L1037" s="188"/>
      <c r="M1037" s="278"/>
      <c r="N1037" s="211" t="s">
        <v>2205</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2206</v>
      </c>
      <c r="Q1037" s="290" t="s">
        <v>310</v>
      </c>
      <c r="R1037" s="290" t="str">
        <f t="shared" si="85"/>
        <v xml:space="preserve">Biomass </v>
      </c>
      <c r="S1037" s="290" t="str">
        <f t="shared" si="84"/>
        <v>//**Biomass : **</v>
      </c>
      <c r="T1037" s="277" t="str">
        <f t="shared" si="83"/>
        <v/>
      </c>
      <c r="U1037" s="306"/>
    </row>
    <row r="1038" spans="1:21" s="291" customFormat="1" x14ac:dyDescent="0.25">
      <c r="A1038" s="277" t="s">
        <v>2207</v>
      </c>
      <c r="B1038" s="278"/>
      <c r="C1038" s="251" t="s">
        <v>1005</v>
      </c>
      <c r="D1038" s="251" t="s">
        <v>1074</v>
      </c>
      <c r="E1038" s="251" t="s">
        <v>1075</v>
      </c>
      <c r="F1038" s="193" t="s">
        <v>257</v>
      </c>
      <c r="G1038" s="193"/>
      <c r="H1038" s="193" t="s">
        <v>923</v>
      </c>
      <c r="I1038" s="201"/>
      <c r="J1038" s="43">
        <v>81</v>
      </c>
      <c r="K1038" s="193" t="s">
        <v>310</v>
      </c>
      <c r="L1038" s="238" t="s">
        <v>2354</v>
      </c>
      <c r="M1038" s="278"/>
      <c r="N1038" s="211" t="s">
        <v>2205</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2206</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25">
      <c r="A1039" s="277" t="s">
        <v>2207</v>
      </c>
      <c r="B1039" s="278"/>
      <c r="C1039" s="251" t="s">
        <v>1005</v>
      </c>
      <c r="D1039" s="251" t="s">
        <v>1074</v>
      </c>
      <c r="E1039" s="251" t="s">
        <v>1075</v>
      </c>
      <c r="F1039" s="193" t="s">
        <v>256</v>
      </c>
      <c r="G1039" s="193"/>
      <c r="H1039" s="193" t="s">
        <v>924</v>
      </c>
      <c r="I1039" s="201"/>
      <c r="J1039" s="43">
        <v>82</v>
      </c>
      <c r="K1039" s="193" t="s">
        <v>310</v>
      </c>
      <c r="L1039" s="240" t="s">
        <v>2354</v>
      </c>
      <c r="M1039" s="278"/>
      <c r="N1039" s="211" t="s">
        <v>2205</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2206</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25">
      <c r="A1040" s="277" t="s">
        <v>2207</v>
      </c>
      <c r="B1040" s="278"/>
      <c r="C1040" s="251" t="s">
        <v>1005</v>
      </c>
      <c r="D1040" s="251" t="s">
        <v>1074</v>
      </c>
      <c r="E1040" s="251" t="s">
        <v>1075</v>
      </c>
      <c r="F1040" s="193" t="s">
        <v>1045</v>
      </c>
      <c r="G1040" s="193"/>
      <c r="H1040" s="193" t="s">
        <v>1046</v>
      </c>
      <c r="I1040" s="201"/>
      <c r="J1040" s="43">
        <v>740</v>
      </c>
      <c r="K1040" s="193" t="s">
        <v>332</v>
      </c>
      <c r="L1040" s="188"/>
      <c r="M1040" s="278"/>
      <c r="N1040" s="211" t="s">
        <v>2205</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2206</v>
      </c>
      <c r="Q1040" s="290" t="s">
        <v>310</v>
      </c>
      <c r="R1040" s="290" t="str">
        <f t="shared" si="85"/>
        <v xml:space="preserve">Biofuel Gasoline </v>
      </c>
      <c r="S1040" s="290" t="str">
        <f t="shared" si="84"/>
        <v>//**Biofuel Gasoline : **</v>
      </c>
      <c r="T1040" s="277" t="str">
        <f t="shared" si="83"/>
        <v/>
      </c>
      <c r="U1040" s="306"/>
    </row>
    <row r="1041" spans="1:21" s="291" customFormat="1" x14ac:dyDescent="0.25">
      <c r="A1041" s="277" t="s">
        <v>2207</v>
      </c>
      <c r="B1041" s="278"/>
      <c r="C1041" s="251" t="s">
        <v>1005</v>
      </c>
      <c r="D1041" s="251" t="s">
        <v>1074</v>
      </c>
      <c r="E1041" s="251" t="s">
        <v>1075</v>
      </c>
      <c r="F1041" s="193" t="s">
        <v>1047</v>
      </c>
      <c r="G1041" s="193"/>
      <c r="H1041" s="193" t="s">
        <v>1048</v>
      </c>
      <c r="I1041" s="201"/>
      <c r="J1041" s="43">
        <v>741</v>
      </c>
      <c r="K1041" s="193" t="s">
        <v>332</v>
      </c>
      <c r="L1041" s="188"/>
      <c r="M1041" s="278"/>
      <c r="N1041" s="211" t="s">
        <v>2205</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2206</v>
      </c>
      <c r="Q1041" s="290" t="s">
        <v>310</v>
      </c>
      <c r="R1041" s="290" t="str">
        <f t="shared" si="85"/>
        <v xml:space="preserve">Biofuel Diesel </v>
      </c>
      <c r="S1041" s="290" t="str">
        <f t="shared" si="84"/>
        <v>//**Biofuel Diesel : **</v>
      </c>
      <c r="T1041" s="277" t="str">
        <f t="shared" si="83"/>
        <v/>
      </c>
      <c r="U1041" s="306"/>
    </row>
    <row r="1042" spans="1:21" s="291" customFormat="1" x14ac:dyDescent="0.25">
      <c r="A1042" s="277" t="s">
        <v>2207</v>
      </c>
      <c r="B1042" s="278"/>
      <c r="C1042" s="251" t="s">
        <v>1005</v>
      </c>
      <c r="D1042" s="251" t="s">
        <v>1074</v>
      </c>
      <c r="E1042" s="251" t="s">
        <v>1075</v>
      </c>
      <c r="F1042" s="193" t="s">
        <v>253</v>
      </c>
      <c r="G1042" s="193"/>
      <c r="H1042" s="193" t="s">
        <v>925</v>
      </c>
      <c r="I1042" s="201"/>
      <c r="J1042" s="43">
        <v>742</v>
      </c>
      <c r="K1042" s="193" t="s">
        <v>332</v>
      </c>
      <c r="L1042" s="188"/>
      <c r="M1042" s="278"/>
      <c r="N1042" s="211" t="s">
        <v>2205</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2206</v>
      </c>
      <c r="Q1042" s="290" t="s">
        <v>310</v>
      </c>
      <c r="R1042" s="290" t="str">
        <f t="shared" si="85"/>
        <v xml:space="preserve">Jet Fuel/Kerosene </v>
      </c>
      <c r="S1042" s="290" t="str">
        <f t="shared" si="84"/>
        <v>//**Jet Fuel/Kerosene : **</v>
      </c>
      <c r="T1042" s="277" t="str">
        <f t="shared" si="83"/>
        <v/>
      </c>
      <c r="U1042" s="306"/>
    </row>
    <row r="1043" spans="1:21" s="291" customFormat="1" x14ac:dyDescent="0.25">
      <c r="A1043" s="277" t="s">
        <v>2207</v>
      </c>
      <c r="B1043" s="278"/>
      <c r="C1043" s="251" t="s">
        <v>1005</v>
      </c>
      <c r="D1043" s="251" t="s">
        <v>1074</v>
      </c>
      <c r="E1043" s="251" t="s">
        <v>1075</v>
      </c>
      <c r="F1043" s="193" t="s">
        <v>1050</v>
      </c>
      <c r="G1043" s="193"/>
      <c r="H1043" s="193" t="s">
        <v>1051</v>
      </c>
      <c r="I1043" s="201"/>
      <c r="J1043" s="43">
        <v>743</v>
      </c>
      <c r="K1043" s="193" t="s">
        <v>332</v>
      </c>
      <c r="L1043" s="188"/>
      <c r="M1043" s="278"/>
      <c r="N1043" s="211" t="s">
        <v>2205</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2206</v>
      </c>
      <c r="Q1043" s="290" t="s">
        <v>310</v>
      </c>
      <c r="R1043" s="290" t="str">
        <f t="shared" si="85"/>
        <v xml:space="preserve">Heat </v>
      </c>
      <c r="S1043" s="290" t="str">
        <f t="shared" si="84"/>
        <v>//**Heat : **</v>
      </c>
      <c r="T1043" s="277" t="str">
        <f t="shared" si="83"/>
        <v/>
      </c>
      <c r="U1043" s="306"/>
    </row>
    <row r="1044" spans="1:21" s="291" customFormat="1" x14ac:dyDescent="0.25">
      <c r="A1044" s="277" t="s">
        <v>2207</v>
      </c>
      <c r="B1044" s="278"/>
      <c r="C1044" s="251" t="s">
        <v>1005</v>
      </c>
      <c r="D1044" s="251" t="s">
        <v>1074</v>
      </c>
      <c r="E1044" s="251" t="s">
        <v>1075</v>
      </c>
      <c r="F1044" s="193" t="s">
        <v>926</v>
      </c>
      <c r="G1044" s="193"/>
      <c r="H1044" s="193" t="s">
        <v>609</v>
      </c>
      <c r="I1044" s="201"/>
      <c r="J1044" s="43">
        <v>744</v>
      </c>
      <c r="K1044" s="193" t="s">
        <v>332</v>
      </c>
      <c r="L1044" s="188"/>
      <c r="M1044" s="278"/>
      <c r="N1044" s="211" t="s">
        <v>2205</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2206</v>
      </c>
      <c r="Q1044" s="290" t="s">
        <v>310</v>
      </c>
      <c r="R1044" s="290" t="str">
        <f t="shared" si="85"/>
        <v xml:space="preserve">Lignite </v>
      </c>
      <c r="S1044" s="290" t="str">
        <f t="shared" si="84"/>
        <v>//**Lignite : **</v>
      </c>
      <c r="T1044" s="277" t="str">
        <f t="shared" si="83"/>
        <v/>
      </c>
      <c r="U1044" s="306"/>
    </row>
    <row r="1045" spans="1:21" s="291" customFormat="1" x14ac:dyDescent="0.25">
      <c r="A1045" s="277" t="s">
        <v>2207</v>
      </c>
      <c r="B1045" s="278"/>
      <c r="C1045" s="251" t="s">
        <v>1005</v>
      </c>
      <c r="D1045" s="251" t="s">
        <v>1074</v>
      </c>
      <c r="E1045" s="251" t="s">
        <v>1075</v>
      </c>
      <c r="F1045" s="193" t="s">
        <v>250</v>
      </c>
      <c r="G1045" s="193"/>
      <c r="H1045" s="193" t="s">
        <v>614</v>
      </c>
      <c r="I1045" s="201"/>
      <c r="J1045" s="43">
        <v>745</v>
      </c>
      <c r="K1045" s="193" t="s">
        <v>332</v>
      </c>
      <c r="L1045" s="188"/>
      <c r="M1045" s="278"/>
      <c r="N1045" s="211" t="s">
        <v>2205</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2206</v>
      </c>
      <c r="Q1045" s="290" t="s">
        <v>310</v>
      </c>
      <c r="R1045" s="290" t="str">
        <f t="shared" si="85"/>
        <v xml:space="preserve">Crude Oil </v>
      </c>
      <c r="S1045" s="290" t="str">
        <f t="shared" si="84"/>
        <v>//**Crude Oil : **</v>
      </c>
      <c r="T1045" s="277" t="str">
        <f t="shared" si="83"/>
        <v/>
      </c>
      <c r="U1045" s="306"/>
    </row>
    <row r="1046" spans="1:21" s="291" customFormat="1" x14ac:dyDescent="0.25">
      <c r="A1046" s="277" t="s">
        <v>2207</v>
      </c>
      <c r="B1046" s="278"/>
      <c r="C1046" s="251" t="s">
        <v>1005</v>
      </c>
      <c r="D1046" s="251" t="s">
        <v>1074</v>
      </c>
      <c r="E1046" s="251" t="s">
        <v>1075</v>
      </c>
      <c r="F1046" s="193" t="s">
        <v>927</v>
      </c>
      <c r="G1046" s="193"/>
      <c r="H1046" s="193" t="s">
        <v>928</v>
      </c>
      <c r="I1046" s="201"/>
      <c r="J1046" s="43">
        <v>746</v>
      </c>
      <c r="K1046" s="193" t="s">
        <v>332</v>
      </c>
      <c r="L1046" s="188"/>
      <c r="M1046" s="278"/>
      <c r="N1046" s="211" t="s">
        <v>2205</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2206</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25">
      <c r="A1047" s="277" t="s">
        <v>2207</v>
      </c>
      <c r="B1047" s="278"/>
      <c r="C1047" s="251" t="s">
        <v>1005</v>
      </c>
      <c r="D1047" s="251" t="s">
        <v>1074</v>
      </c>
      <c r="E1047" s="251" t="s">
        <v>1075</v>
      </c>
      <c r="F1047" s="193" t="s">
        <v>254</v>
      </c>
      <c r="G1047" s="193"/>
      <c r="H1047" s="193" t="s">
        <v>929</v>
      </c>
      <c r="I1047" s="201"/>
      <c r="J1047" s="43">
        <v>747</v>
      </c>
      <c r="K1047" s="193" t="s">
        <v>332</v>
      </c>
      <c r="L1047" s="188"/>
      <c r="M1047" s="278"/>
      <c r="N1047" s="211" t="s">
        <v>2205</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2206</v>
      </c>
      <c r="Q1047" s="290" t="s">
        <v>310</v>
      </c>
      <c r="R1047" s="290" t="str">
        <f t="shared" si="85"/>
        <v xml:space="preserve">LPG/Propane/Butane </v>
      </c>
      <c r="S1047" s="290" t="str">
        <f t="shared" si="84"/>
        <v>//**LPG/Propane/Butane : **</v>
      </c>
      <c r="T1047" s="277" t="str">
        <f t="shared" si="83"/>
        <v/>
      </c>
      <c r="U1047" s="306"/>
    </row>
    <row r="1048" spans="1:21" s="291" customFormat="1" x14ac:dyDescent="0.25">
      <c r="A1048" s="277" t="s">
        <v>2207</v>
      </c>
      <c r="B1048" s="278"/>
      <c r="C1048" s="251" t="s">
        <v>1005</v>
      </c>
      <c r="D1048" s="251" t="s">
        <v>1074</v>
      </c>
      <c r="E1048" s="251" t="s">
        <v>1075</v>
      </c>
      <c r="F1048" s="193" t="s">
        <v>1053</v>
      </c>
      <c r="G1048" s="193"/>
      <c r="H1048" s="193" t="s">
        <v>618</v>
      </c>
      <c r="I1048" s="201"/>
      <c r="J1048" s="43">
        <v>748</v>
      </c>
      <c r="K1048" s="193" t="s">
        <v>332</v>
      </c>
      <c r="L1048" s="188"/>
      <c r="M1048" s="278"/>
      <c r="N1048" s="211" t="s">
        <v>2205</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2206</v>
      </c>
      <c r="Q1048" s="290" t="s">
        <v>310</v>
      </c>
      <c r="R1048" s="290" t="str">
        <f t="shared" si="85"/>
        <v xml:space="preserve">Municipal Solid Waste </v>
      </c>
      <c r="S1048" s="290" t="str">
        <f t="shared" si="84"/>
        <v>//**Municipal Solid Waste : **</v>
      </c>
      <c r="T1048" s="277" t="str">
        <f t="shared" si="83"/>
        <v/>
      </c>
      <c r="U1048" s="306"/>
    </row>
    <row r="1049" spans="1:21" x14ac:dyDescent="0.25">
      <c r="A1049" s="277" t="s">
        <v>2207</v>
      </c>
      <c r="C1049" s="251" t="s">
        <v>1005</v>
      </c>
      <c r="D1049" s="251" t="s">
        <v>1074</v>
      </c>
      <c r="E1049" s="251" t="s">
        <v>1075</v>
      </c>
      <c r="F1049" s="193" t="s">
        <v>1054</v>
      </c>
      <c r="G1049" s="193"/>
      <c r="H1049" s="193" t="s">
        <v>1055</v>
      </c>
      <c r="I1049" s="201"/>
      <c r="J1049" s="43">
        <v>749</v>
      </c>
      <c r="K1049" s="193" t="s">
        <v>332</v>
      </c>
      <c r="L1049" s="188"/>
      <c r="N1049" s="211" t="s">
        <v>2205</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2206</v>
      </c>
      <c r="Q1049" s="290" t="s">
        <v>310</v>
      </c>
      <c r="R1049" s="290" t="str">
        <f t="shared" si="85"/>
        <v xml:space="preserve">Hydrogen </v>
      </c>
      <c r="S1049" s="290" t="str">
        <f t="shared" si="84"/>
        <v>//**Hydrogen : **</v>
      </c>
      <c r="T1049" s="277" t="str">
        <f t="shared" si="83"/>
        <v/>
      </c>
    </row>
    <row r="1050" spans="1:21" s="293" customFormat="1" ht="75" x14ac:dyDescent="0.25">
      <c r="A1050" s="293" t="s">
        <v>2204</v>
      </c>
      <c r="B1050" s="279"/>
      <c r="C1050" s="293" t="s">
        <v>1086</v>
      </c>
      <c r="D1050" s="293" t="s">
        <v>1087</v>
      </c>
      <c r="E1050" s="293" t="s">
        <v>1088</v>
      </c>
      <c r="M1050" s="279"/>
      <c r="N1050" s="294" t="s">
        <v>2205</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2206</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7" t="s">
        <v>2207</v>
      </c>
      <c r="C1051" s="183" t="s">
        <v>1086</v>
      </c>
      <c r="D1051" s="183" t="s">
        <v>1087</v>
      </c>
      <c r="E1051" s="183" t="s">
        <v>1088</v>
      </c>
      <c r="F1051" s="186" t="s">
        <v>493</v>
      </c>
      <c r="G1051" s="186"/>
      <c r="H1051" s="186" t="s">
        <v>1089</v>
      </c>
      <c r="I1051" s="186"/>
      <c r="J1051" s="43">
        <v>85</v>
      </c>
      <c r="K1051" s="186" t="s">
        <v>310</v>
      </c>
      <c r="L1051" s="188" t="s">
        <v>2235</v>
      </c>
      <c r="N1051" s="211" t="s">
        <v>2205</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2206</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7" t="s">
        <v>2207</v>
      </c>
      <c r="C1052" s="191" t="s">
        <v>1086</v>
      </c>
      <c r="D1052" s="191" t="s">
        <v>1087</v>
      </c>
      <c r="E1052" s="191" t="s">
        <v>1088</v>
      </c>
      <c r="F1052" s="186" t="s">
        <v>501</v>
      </c>
      <c r="G1052" s="186"/>
      <c r="H1052" s="186" t="s">
        <v>1096</v>
      </c>
      <c r="I1052" s="186"/>
      <c r="J1052" s="43">
        <v>86</v>
      </c>
      <c r="K1052" s="186" t="s">
        <v>310</v>
      </c>
      <c r="L1052" s="188" t="s">
        <v>2235</v>
      </c>
      <c r="N1052" s="211" t="s">
        <v>2205</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2206</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7" t="s">
        <v>2207</v>
      </c>
      <c r="C1053" s="191" t="s">
        <v>1086</v>
      </c>
      <c r="D1053" s="191" t="s">
        <v>1087</v>
      </c>
      <c r="E1053" s="191" t="s">
        <v>1088</v>
      </c>
      <c r="F1053" s="186" t="s">
        <v>523</v>
      </c>
      <c r="G1053" s="186"/>
      <c r="H1053" s="186" t="s">
        <v>1098</v>
      </c>
      <c r="I1053" s="186"/>
      <c r="J1053" s="43">
        <v>87</v>
      </c>
      <c r="K1053" s="186" t="s">
        <v>310</v>
      </c>
      <c r="L1053" s="188" t="s">
        <v>2235</v>
      </c>
      <c r="N1053" s="211" t="s">
        <v>2205</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2206</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7" t="s">
        <v>2207</v>
      </c>
      <c r="C1054" s="191" t="s">
        <v>1086</v>
      </c>
      <c r="D1054" s="191" t="s">
        <v>1087</v>
      </c>
      <c r="E1054" s="191" t="s">
        <v>1088</v>
      </c>
      <c r="F1054" s="186" t="s">
        <v>503</v>
      </c>
      <c r="G1054" s="186"/>
      <c r="H1054" s="186" t="s">
        <v>1100</v>
      </c>
      <c r="I1054" s="186"/>
      <c r="J1054" s="43">
        <v>88</v>
      </c>
      <c r="K1054" s="186" t="s">
        <v>310</v>
      </c>
      <c r="L1054" s="188" t="s">
        <v>2235</v>
      </c>
      <c r="N1054" s="211" t="s">
        <v>2205</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2206</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7" t="s">
        <v>2207</v>
      </c>
      <c r="C1055" s="191" t="s">
        <v>1086</v>
      </c>
      <c r="D1055" s="191" t="s">
        <v>1087</v>
      </c>
      <c r="E1055" s="191" t="s">
        <v>1088</v>
      </c>
      <c r="F1055" s="186" t="s">
        <v>505</v>
      </c>
      <c r="G1055" s="186"/>
      <c r="H1055" s="186" t="s">
        <v>1102</v>
      </c>
      <c r="I1055" s="186"/>
      <c r="J1055" s="43">
        <v>89</v>
      </c>
      <c r="K1055" s="186" t="s">
        <v>310</v>
      </c>
      <c r="L1055" s="188" t="s">
        <v>2235</v>
      </c>
      <c r="N1055" s="211" t="s">
        <v>2205</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2206</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7" t="s">
        <v>2207</v>
      </c>
      <c r="C1056" s="191" t="s">
        <v>1086</v>
      </c>
      <c r="D1056" s="191" t="s">
        <v>1087</v>
      </c>
      <c r="E1056" s="191" t="s">
        <v>1088</v>
      </c>
      <c r="F1056" s="186" t="s">
        <v>507</v>
      </c>
      <c r="G1056" s="186"/>
      <c r="H1056" s="186" t="s">
        <v>1104</v>
      </c>
      <c r="I1056" s="186"/>
      <c r="J1056" s="43">
        <v>90</v>
      </c>
      <c r="K1056" s="186" t="s">
        <v>310</v>
      </c>
      <c r="L1056" s="188" t="s">
        <v>2235</v>
      </c>
      <c r="N1056" s="211" t="s">
        <v>2205</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2206</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5" x14ac:dyDescent="0.25">
      <c r="A1057" s="293" t="s">
        <v>2204</v>
      </c>
      <c r="B1057" s="279"/>
      <c r="C1057" s="333" t="s">
        <v>1086</v>
      </c>
      <c r="D1057" s="333" t="s">
        <v>1087</v>
      </c>
      <c r="E1057" s="312" t="s">
        <v>1106</v>
      </c>
      <c r="F1057" s="313"/>
      <c r="G1057" s="313"/>
      <c r="H1057" s="313" t="s">
        <v>619</v>
      </c>
      <c r="I1057" s="313"/>
      <c r="J1057" s="325">
        <v>91</v>
      </c>
      <c r="K1057" s="313" t="s">
        <v>310</v>
      </c>
      <c r="L1057" s="314" t="s">
        <v>2235</v>
      </c>
      <c r="M1057" s="278"/>
      <c r="N1057" s="294" t="s">
        <v>2205</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2206</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409.5" x14ac:dyDescent="0.25">
      <c r="A1058" s="293" t="s">
        <v>2204</v>
      </c>
      <c r="B1058" s="279"/>
      <c r="C1058" s="293" t="s">
        <v>1086</v>
      </c>
      <c r="D1058" s="293" t="s">
        <v>1087</v>
      </c>
      <c r="E1058" s="293" t="s">
        <v>1109</v>
      </c>
      <c r="M1058" s="278"/>
      <c r="N1058" s="294" t="s">
        <v>2205</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2206</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7" t="s">
        <v>2207</v>
      </c>
      <c r="C1059" s="183" t="s">
        <v>1086</v>
      </c>
      <c r="D1059" s="191" t="s">
        <v>1087</v>
      </c>
      <c r="E1059" s="183" t="s">
        <v>1109</v>
      </c>
      <c r="F1059" s="186" t="s">
        <v>578</v>
      </c>
      <c r="G1059" s="186"/>
      <c r="H1059" s="193" t="s">
        <v>1110</v>
      </c>
      <c r="I1059" s="186"/>
      <c r="J1059" s="43">
        <v>92</v>
      </c>
      <c r="K1059" s="186" t="s">
        <v>310</v>
      </c>
      <c r="L1059" s="188" t="s">
        <v>2235</v>
      </c>
      <c r="N1059" s="211" t="s">
        <v>2205</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2206</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7" t="s">
        <v>2207</v>
      </c>
      <c r="C1060" s="191" t="s">
        <v>1086</v>
      </c>
      <c r="D1060" s="191" t="s">
        <v>1087</v>
      </c>
      <c r="E1060" s="191" t="s">
        <v>1109</v>
      </c>
      <c r="F1060" s="193" t="s">
        <v>585</v>
      </c>
      <c r="G1060" s="201"/>
      <c r="H1060" s="193" t="s">
        <v>1113</v>
      </c>
      <c r="I1060" s="186"/>
      <c r="J1060" s="43">
        <v>93</v>
      </c>
      <c r="K1060" s="186" t="s">
        <v>310</v>
      </c>
      <c r="L1060" s="188" t="s">
        <v>2235</v>
      </c>
      <c r="N1060" s="211" t="s">
        <v>2205</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2206</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7" t="s">
        <v>2207</v>
      </c>
      <c r="C1061" s="191" t="s">
        <v>1086</v>
      </c>
      <c r="D1061" s="191" t="s">
        <v>1087</v>
      </c>
      <c r="E1061" s="191" t="s">
        <v>1109</v>
      </c>
      <c r="F1061" s="193" t="s">
        <v>588</v>
      </c>
      <c r="G1061" s="201"/>
      <c r="H1061" s="193" t="s">
        <v>1115</v>
      </c>
      <c r="I1061" s="186"/>
      <c r="J1061" s="43">
        <v>94</v>
      </c>
      <c r="K1061" s="186" t="s">
        <v>310</v>
      </c>
      <c r="L1061" s="188" t="s">
        <v>2235</v>
      </c>
      <c r="N1061" s="211" t="s">
        <v>2205</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2206</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7" t="s">
        <v>2207</v>
      </c>
      <c r="C1062" s="191" t="s">
        <v>1086</v>
      </c>
      <c r="D1062" s="191" t="s">
        <v>1087</v>
      </c>
      <c r="E1062" s="191" t="s">
        <v>1109</v>
      </c>
      <c r="F1062" s="193" t="s">
        <v>591</v>
      </c>
      <c r="G1062" s="201"/>
      <c r="H1062" s="193" t="s">
        <v>1117</v>
      </c>
      <c r="I1062" s="186"/>
      <c r="J1062" s="43">
        <v>95</v>
      </c>
      <c r="K1062" s="186" t="s">
        <v>310</v>
      </c>
      <c r="L1062" s="188" t="s">
        <v>2235</v>
      </c>
      <c r="N1062" s="211" t="s">
        <v>2205</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2206</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7" t="s">
        <v>2207</v>
      </c>
      <c r="C1063" s="191" t="s">
        <v>1086</v>
      </c>
      <c r="D1063" s="191" t="s">
        <v>1087</v>
      </c>
      <c r="E1063" s="191" t="s">
        <v>1109</v>
      </c>
      <c r="F1063" s="193" t="s">
        <v>594</v>
      </c>
      <c r="G1063" s="201"/>
      <c r="H1063" s="193" t="s">
        <v>1119</v>
      </c>
      <c r="I1063" s="186"/>
      <c r="J1063" s="43">
        <v>96</v>
      </c>
      <c r="K1063" s="186" t="s">
        <v>310</v>
      </c>
      <c r="L1063" s="188" t="s">
        <v>2235</v>
      </c>
      <c r="N1063" s="211" t="s">
        <v>2205</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2206</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7" t="s">
        <v>2207</v>
      </c>
      <c r="C1064" s="191" t="s">
        <v>1086</v>
      </c>
      <c r="D1064" s="191" t="s">
        <v>1087</v>
      </c>
      <c r="E1064" s="191" t="s">
        <v>1109</v>
      </c>
      <c r="F1064" s="193" t="s">
        <v>596</v>
      </c>
      <c r="G1064" s="201"/>
      <c r="H1064" s="193" t="s">
        <v>1121</v>
      </c>
      <c r="I1064" s="186"/>
      <c r="J1064" s="43">
        <v>97</v>
      </c>
      <c r="K1064" s="186" t="s">
        <v>310</v>
      </c>
      <c r="L1064" s="188" t="s">
        <v>2235</v>
      </c>
      <c r="N1064" s="211" t="s">
        <v>2205</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2206</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7" t="s">
        <v>2207</v>
      </c>
      <c r="C1065" s="191" t="s">
        <v>1086</v>
      </c>
      <c r="D1065" s="191" t="s">
        <v>1087</v>
      </c>
      <c r="E1065" s="191" t="s">
        <v>1109</v>
      </c>
      <c r="F1065" s="193" t="s">
        <v>598</v>
      </c>
      <c r="G1065" s="201"/>
      <c r="H1065" s="193" t="s">
        <v>1123</v>
      </c>
      <c r="I1065" s="186"/>
      <c r="J1065" s="43">
        <v>98</v>
      </c>
      <c r="K1065" s="186" t="s">
        <v>310</v>
      </c>
      <c r="L1065" s="188" t="s">
        <v>2235</v>
      </c>
      <c r="N1065" s="211" t="s">
        <v>2205</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2206</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7" t="s">
        <v>2207</v>
      </c>
      <c r="C1066" s="191" t="s">
        <v>1086</v>
      </c>
      <c r="D1066" s="191" t="s">
        <v>1087</v>
      </c>
      <c r="E1066" s="191" t="s">
        <v>1109</v>
      </c>
      <c r="F1066" s="193" t="s">
        <v>600</v>
      </c>
      <c r="G1066" s="201"/>
      <c r="H1066" s="193" t="s">
        <v>1125</v>
      </c>
      <c r="I1066" s="186"/>
      <c r="J1066" s="43">
        <v>99</v>
      </c>
      <c r="K1066" s="186" t="s">
        <v>310</v>
      </c>
      <c r="L1066" s="188" t="s">
        <v>2235</v>
      </c>
      <c r="N1066" s="211" t="s">
        <v>2205</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2206</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7" t="s">
        <v>2207</v>
      </c>
      <c r="C1067" s="191" t="s">
        <v>1086</v>
      </c>
      <c r="D1067" s="191" t="s">
        <v>1087</v>
      </c>
      <c r="E1067" s="191" t="s">
        <v>1109</v>
      </c>
      <c r="F1067" s="193" t="s">
        <v>606</v>
      </c>
      <c r="G1067" s="201"/>
      <c r="H1067" s="193" t="s">
        <v>1127</v>
      </c>
      <c r="I1067" s="186"/>
      <c r="J1067" s="43">
        <v>192</v>
      </c>
      <c r="K1067" s="186" t="s">
        <v>310</v>
      </c>
      <c r="L1067" s="188" t="s">
        <v>2235</v>
      </c>
      <c r="N1067" s="211" t="s">
        <v>2205</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2206</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7" t="s">
        <v>2207</v>
      </c>
      <c r="C1068" s="191" t="s">
        <v>1086</v>
      </c>
      <c r="D1068" s="191" t="s">
        <v>1087</v>
      </c>
      <c r="E1068" s="191" t="s">
        <v>1109</v>
      </c>
      <c r="F1068" s="193" t="s">
        <v>608</v>
      </c>
      <c r="G1068" s="201"/>
      <c r="H1068" s="193" t="s">
        <v>1129</v>
      </c>
      <c r="I1068" s="186"/>
      <c r="J1068" s="43">
        <v>180</v>
      </c>
      <c r="K1068" s="186" t="s">
        <v>310</v>
      </c>
      <c r="L1068" s="188" t="s">
        <v>2235</v>
      </c>
      <c r="N1068" s="211" t="s">
        <v>2205</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2206</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7" t="s">
        <v>2207</v>
      </c>
      <c r="C1069" s="191" t="s">
        <v>1086</v>
      </c>
      <c r="D1069" s="191" t="s">
        <v>1087</v>
      </c>
      <c r="E1069" s="191" t="s">
        <v>1109</v>
      </c>
      <c r="F1069" s="193" t="s">
        <v>611</v>
      </c>
      <c r="G1069" s="201"/>
      <c r="H1069" s="193" t="s">
        <v>1131</v>
      </c>
      <c r="I1069" s="186"/>
      <c r="J1069" s="43">
        <v>183</v>
      </c>
      <c r="K1069" s="186" t="s">
        <v>310</v>
      </c>
      <c r="L1069" s="188" t="s">
        <v>2235</v>
      </c>
      <c r="N1069" s="211" t="s">
        <v>2205</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2206</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25">
      <c r="A1070" s="292" t="s">
        <v>2204</v>
      </c>
      <c r="B1070" s="278"/>
      <c r="C1070" s="292" t="s">
        <v>1086</v>
      </c>
      <c r="D1070" s="292" t="s">
        <v>1087</v>
      </c>
      <c r="E1070" s="292" t="s">
        <v>1133</v>
      </c>
      <c r="M1070" s="278"/>
      <c r="N1070" s="294" t="s">
        <v>2205</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2206</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7" t="s">
        <v>2207</v>
      </c>
      <c r="C1071" s="183" t="s">
        <v>1086</v>
      </c>
      <c r="D1071" s="191" t="s">
        <v>1087</v>
      </c>
      <c r="E1071" s="183" t="s">
        <v>1133</v>
      </c>
      <c r="F1071" s="183" t="s">
        <v>2120</v>
      </c>
      <c r="G1071" s="186"/>
      <c r="H1071" s="193" t="s">
        <v>2119</v>
      </c>
      <c r="I1071" s="186"/>
      <c r="J1071" s="43">
        <v>1462</v>
      </c>
      <c r="K1071" s="186" t="s">
        <v>310</v>
      </c>
      <c r="L1071" s="193" t="s">
        <v>2235</v>
      </c>
      <c r="N1071" s="211" t="s">
        <v>2205</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2206</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7" t="s">
        <v>2207</v>
      </c>
      <c r="C1072" s="191" t="s">
        <v>1086</v>
      </c>
      <c r="D1072" s="191" t="s">
        <v>1087</v>
      </c>
      <c r="E1072" s="191" t="s">
        <v>1133</v>
      </c>
      <c r="F1072" s="183" t="s">
        <v>2118</v>
      </c>
      <c r="G1072" s="186"/>
      <c r="H1072" s="193" t="s">
        <v>2117</v>
      </c>
      <c r="I1072" s="186"/>
      <c r="J1072" s="43">
        <v>1463</v>
      </c>
      <c r="K1072" s="186" t="s">
        <v>310</v>
      </c>
      <c r="L1072" s="201" t="s">
        <v>2235</v>
      </c>
      <c r="N1072" s="211" t="s">
        <v>2205</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2206</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7" t="s">
        <v>2207</v>
      </c>
      <c r="C1073" s="191" t="s">
        <v>1086</v>
      </c>
      <c r="D1073" s="191" t="s">
        <v>1087</v>
      </c>
      <c r="E1073" s="191" t="s">
        <v>1133</v>
      </c>
      <c r="F1073" s="183" t="s">
        <v>2116</v>
      </c>
      <c r="G1073" s="186"/>
      <c r="H1073" s="193" t="s">
        <v>2115</v>
      </c>
      <c r="I1073" s="186"/>
      <c r="J1073" s="43">
        <v>1464</v>
      </c>
      <c r="K1073" s="186" t="s">
        <v>310</v>
      </c>
      <c r="L1073" s="201" t="s">
        <v>2235</v>
      </c>
      <c r="N1073" s="211" t="s">
        <v>2205</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2206</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7" t="s">
        <v>2207</v>
      </c>
      <c r="C1074" s="191" t="s">
        <v>1086</v>
      </c>
      <c r="D1074" s="191" t="s">
        <v>1087</v>
      </c>
      <c r="E1074" s="191" t="s">
        <v>1133</v>
      </c>
      <c r="F1074" s="183" t="s">
        <v>2114</v>
      </c>
      <c r="G1074" s="186"/>
      <c r="H1074" s="193" t="s">
        <v>2113</v>
      </c>
      <c r="I1074" s="186"/>
      <c r="J1074" s="43">
        <v>1465</v>
      </c>
      <c r="K1074" s="186" t="s">
        <v>310</v>
      </c>
      <c r="L1074" s="201" t="s">
        <v>2235</v>
      </c>
      <c r="N1074" s="211" t="s">
        <v>2205</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2206</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7" t="s">
        <v>2207</v>
      </c>
      <c r="C1075" s="191" t="s">
        <v>1086</v>
      </c>
      <c r="D1075" s="191" t="s">
        <v>1087</v>
      </c>
      <c r="E1075" s="191" t="s">
        <v>1133</v>
      </c>
      <c r="F1075" s="183" t="s">
        <v>2112</v>
      </c>
      <c r="G1075" s="186"/>
      <c r="H1075" s="193" t="s">
        <v>2111</v>
      </c>
      <c r="I1075" s="186"/>
      <c r="J1075" s="43">
        <v>1466</v>
      </c>
      <c r="K1075" s="186" t="s">
        <v>310</v>
      </c>
      <c r="L1075" s="201" t="s">
        <v>2235</v>
      </c>
      <c r="N1075" s="211" t="s">
        <v>2205</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2206</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7" t="s">
        <v>2207</v>
      </c>
      <c r="C1076" s="191" t="s">
        <v>1086</v>
      </c>
      <c r="D1076" s="191" t="s">
        <v>1087</v>
      </c>
      <c r="E1076" s="191" t="s">
        <v>1133</v>
      </c>
      <c r="F1076" s="183" t="s">
        <v>2110</v>
      </c>
      <c r="G1076" s="186"/>
      <c r="H1076" s="193" t="s">
        <v>2109</v>
      </c>
      <c r="I1076" s="186"/>
      <c r="J1076" s="43">
        <v>1467</v>
      </c>
      <c r="K1076" s="186" t="s">
        <v>310</v>
      </c>
      <c r="L1076" s="201" t="s">
        <v>2235</v>
      </c>
      <c r="N1076" s="211" t="s">
        <v>2205</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2206</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7" t="s">
        <v>2207</v>
      </c>
      <c r="C1077" s="191" t="s">
        <v>1086</v>
      </c>
      <c r="D1077" s="191" t="s">
        <v>1087</v>
      </c>
      <c r="E1077" s="191" t="s">
        <v>1133</v>
      </c>
      <c r="F1077" s="183" t="s">
        <v>2108</v>
      </c>
      <c r="G1077" s="186"/>
      <c r="H1077" s="193" t="s">
        <v>2107</v>
      </c>
      <c r="I1077" s="186"/>
      <c r="J1077" s="43">
        <v>1468</v>
      </c>
      <c r="K1077" s="186" t="s">
        <v>310</v>
      </c>
      <c r="L1077" s="201" t="s">
        <v>2235</v>
      </c>
      <c r="N1077" s="211" t="s">
        <v>2205</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2206</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7" t="s">
        <v>2207</v>
      </c>
      <c r="C1078" s="191" t="s">
        <v>1086</v>
      </c>
      <c r="D1078" s="191" t="s">
        <v>1087</v>
      </c>
      <c r="E1078" s="191" t="s">
        <v>1133</v>
      </c>
      <c r="F1078" s="183" t="s">
        <v>2106</v>
      </c>
      <c r="G1078" s="186"/>
      <c r="H1078" s="193" t="s">
        <v>2105</v>
      </c>
      <c r="I1078" s="186"/>
      <c r="J1078" s="43">
        <v>1469</v>
      </c>
      <c r="K1078" s="186" t="s">
        <v>310</v>
      </c>
      <c r="L1078" s="201" t="s">
        <v>2235</v>
      </c>
      <c r="N1078" s="211" t="s">
        <v>2205</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2206</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7" t="s">
        <v>2207</v>
      </c>
      <c r="C1079" s="191" t="s">
        <v>1086</v>
      </c>
      <c r="D1079" s="191" t="s">
        <v>1087</v>
      </c>
      <c r="E1079" s="191" t="s">
        <v>1133</v>
      </c>
      <c r="F1079" s="183" t="s">
        <v>2104</v>
      </c>
      <c r="G1079" s="186"/>
      <c r="H1079" s="193" t="s">
        <v>2103</v>
      </c>
      <c r="I1079" s="186"/>
      <c r="J1079" s="43">
        <v>1470</v>
      </c>
      <c r="K1079" s="186" t="s">
        <v>310</v>
      </c>
      <c r="L1079" s="201" t="s">
        <v>2235</v>
      </c>
      <c r="N1079" s="211" t="s">
        <v>2205</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2206</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7" t="s">
        <v>2207</v>
      </c>
      <c r="C1080" s="191" t="s">
        <v>1086</v>
      </c>
      <c r="D1080" s="191" t="s">
        <v>1087</v>
      </c>
      <c r="E1080" s="191" t="s">
        <v>1133</v>
      </c>
      <c r="F1080" s="183" t="s">
        <v>2102</v>
      </c>
      <c r="G1080" s="186"/>
      <c r="H1080" s="193" t="s">
        <v>1141</v>
      </c>
      <c r="I1080" s="186"/>
      <c r="J1080" s="43">
        <v>1471</v>
      </c>
      <c r="K1080" s="186" t="s">
        <v>310</v>
      </c>
      <c r="L1080" s="201" t="s">
        <v>2235</v>
      </c>
      <c r="N1080" s="211" t="s">
        <v>2205</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2206</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7" t="s">
        <v>2207</v>
      </c>
      <c r="C1081" s="191" t="s">
        <v>1086</v>
      </c>
      <c r="D1081" s="191" t="s">
        <v>1087</v>
      </c>
      <c r="E1081" s="191" t="s">
        <v>1133</v>
      </c>
      <c r="F1081" s="183" t="s">
        <v>2101</v>
      </c>
      <c r="G1081" s="186"/>
      <c r="H1081" s="193" t="s">
        <v>2100</v>
      </c>
      <c r="I1081" s="186"/>
      <c r="J1081" s="43">
        <v>1472</v>
      </c>
      <c r="K1081" s="186" t="s">
        <v>310</v>
      </c>
      <c r="L1081" s="201" t="s">
        <v>2235</v>
      </c>
      <c r="N1081" s="211" t="s">
        <v>2205</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2206</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7" t="s">
        <v>2207</v>
      </c>
      <c r="C1082" s="191" t="s">
        <v>1086</v>
      </c>
      <c r="D1082" s="191" t="s">
        <v>1087</v>
      </c>
      <c r="E1082" s="191" t="s">
        <v>1133</v>
      </c>
      <c r="F1082" s="183" t="s">
        <v>2099</v>
      </c>
      <c r="G1082" s="186"/>
      <c r="H1082" s="193" t="s">
        <v>2098</v>
      </c>
      <c r="I1082" s="186"/>
      <c r="J1082" s="43">
        <v>1473</v>
      </c>
      <c r="K1082" s="186" t="s">
        <v>310</v>
      </c>
      <c r="L1082" s="201" t="s">
        <v>2235</v>
      </c>
      <c r="N1082" s="211" t="s">
        <v>2205</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2206</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7" t="s">
        <v>2207</v>
      </c>
      <c r="C1083" s="191" t="s">
        <v>1086</v>
      </c>
      <c r="D1083" s="191" t="s">
        <v>1087</v>
      </c>
      <c r="E1083" s="191" t="s">
        <v>1133</v>
      </c>
      <c r="F1083" s="183" t="s">
        <v>2097</v>
      </c>
      <c r="G1083" s="186"/>
      <c r="H1083" s="193" t="s">
        <v>2096</v>
      </c>
      <c r="I1083" s="186"/>
      <c r="J1083" s="43">
        <v>1474</v>
      </c>
      <c r="K1083" s="186" t="s">
        <v>310</v>
      </c>
      <c r="L1083" s="201" t="s">
        <v>2235</v>
      </c>
      <c r="N1083" s="211" t="s">
        <v>2205</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2206</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7" t="s">
        <v>2207</v>
      </c>
      <c r="C1084" s="191" t="s">
        <v>1086</v>
      </c>
      <c r="D1084" s="191" t="s">
        <v>1087</v>
      </c>
      <c r="E1084" s="191" t="s">
        <v>1133</v>
      </c>
      <c r="F1084" s="183" t="s">
        <v>2095</v>
      </c>
      <c r="G1084" s="186"/>
      <c r="H1084" s="193" t="s">
        <v>1139</v>
      </c>
      <c r="I1084" s="186"/>
      <c r="J1084" s="43">
        <v>1475</v>
      </c>
      <c r="K1084" s="186" t="s">
        <v>310</v>
      </c>
      <c r="L1084" s="201" t="s">
        <v>2235</v>
      </c>
      <c r="N1084" s="211" t="s">
        <v>2205</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2206</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7" t="s">
        <v>2207</v>
      </c>
      <c r="C1085" s="191" t="s">
        <v>1086</v>
      </c>
      <c r="D1085" s="191" t="s">
        <v>1087</v>
      </c>
      <c r="E1085" s="191" t="s">
        <v>1133</v>
      </c>
      <c r="F1085" s="183" t="s">
        <v>2094</v>
      </c>
      <c r="G1085" s="186"/>
      <c r="H1085" s="193" t="s">
        <v>2093</v>
      </c>
      <c r="I1085" s="186"/>
      <c r="J1085" s="43">
        <v>1476</v>
      </c>
      <c r="K1085" s="186" t="s">
        <v>310</v>
      </c>
      <c r="L1085" s="201" t="s">
        <v>2235</v>
      </c>
      <c r="N1085" s="211" t="s">
        <v>2205</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2206</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7" t="s">
        <v>2207</v>
      </c>
      <c r="C1086" s="191" t="s">
        <v>1086</v>
      </c>
      <c r="D1086" s="191" t="s">
        <v>1087</v>
      </c>
      <c r="E1086" s="191" t="s">
        <v>1133</v>
      </c>
      <c r="F1086" s="183" t="s">
        <v>2092</v>
      </c>
      <c r="G1086" s="186"/>
      <c r="H1086" s="193" t="s">
        <v>2091</v>
      </c>
      <c r="I1086" s="186"/>
      <c r="J1086" s="43">
        <v>1477</v>
      </c>
      <c r="K1086" s="186" t="s">
        <v>310</v>
      </c>
      <c r="L1086" s="201" t="s">
        <v>2235</v>
      </c>
      <c r="N1086" s="211" t="s">
        <v>2205</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2206</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7" t="s">
        <v>2207</v>
      </c>
      <c r="C1087" s="191" t="s">
        <v>1086</v>
      </c>
      <c r="D1087" s="191" t="s">
        <v>1087</v>
      </c>
      <c r="E1087" s="191" t="s">
        <v>1133</v>
      </c>
      <c r="F1087" s="183" t="s">
        <v>2090</v>
      </c>
      <c r="G1087" s="186"/>
      <c r="H1087" s="193" t="s">
        <v>2089</v>
      </c>
      <c r="I1087" s="186"/>
      <c r="J1087" s="43">
        <v>1478</v>
      </c>
      <c r="K1087" s="186" t="s">
        <v>310</v>
      </c>
      <c r="L1087" s="201" t="s">
        <v>2235</v>
      </c>
      <c r="N1087" s="211" t="s">
        <v>2205</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2206</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7" t="s">
        <v>2207</v>
      </c>
      <c r="C1088" s="191" t="s">
        <v>1086</v>
      </c>
      <c r="D1088" s="191" t="s">
        <v>1087</v>
      </c>
      <c r="E1088" s="191" t="s">
        <v>1133</v>
      </c>
      <c r="F1088" s="183" t="s">
        <v>2088</v>
      </c>
      <c r="G1088" s="186"/>
      <c r="H1088" s="193" t="s">
        <v>2087</v>
      </c>
      <c r="I1088" s="186"/>
      <c r="J1088" s="43">
        <v>1479</v>
      </c>
      <c r="K1088" s="186" t="s">
        <v>310</v>
      </c>
      <c r="L1088" s="201" t="s">
        <v>2235</v>
      </c>
      <c r="N1088" s="211" t="s">
        <v>2205</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2206</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7" t="s">
        <v>2207</v>
      </c>
      <c r="C1089" s="191" t="s">
        <v>1086</v>
      </c>
      <c r="D1089" s="191" t="s">
        <v>1087</v>
      </c>
      <c r="E1089" s="191" t="s">
        <v>1133</v>
      </c>
      <c r="F1089" s="183" t="s">
        <v>2086</v>
      </c>
      <c r="G1089" s="186"/>
      <c r="H1089" s="193" t="s">
        <v>2085</v>
      </c>
      <c r="I1089" s="186"/>
      <c r="J1089" s="43">
        <v>1480</v>
      </c>
      <c r="K1089" s="186" t="s">
        <v>310</v>
      </c>
      <c r="L1089" s="201" t="s">
        <v>2235</v>
      </c>
      <c r="N1089" s="211" t="s">
        <v>2205</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2206</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7" t="s">
        <v>2207</v>
      </c>
      <c r="C1090" s="191" t="s">
        <v>1086</v>
      </c>
      <c r="D1090" s="191" t="s">
        <v>1087</v>
      </c>
      <c r="E1090" s="191" t="s">
        <v>1133</v>
      </c>
      <c r="F1090" s="183" t="s">
        <v>2084</v>
      </c>
      <c r="G1090" s="186"/>
      <c r="H1090" s="193" t="s">
        <v>2083</v>
      </c>
      <c r="I1090" s="186"/>
      <c r="J1090" s="43">
        <v>1481</v>
      </c>
      <c r="K1090" s="186" t="s">
        <v>310</v>
      </c>
      <c r="L1090" s="201" t="s">
        <v>2235</v>
      </c>
      <c r="N1090" s="211" t="s">
        <v>2205</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2206</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7" t="s">
        <v>2207</v>
      </c>
      <c r="C1091" s="191" t="s">
        <v>1086</v>
      </c>
      <c r="D1091" s="191" t="s">
        <v>1087</v>
      </c>
      <c r="E1091" s="191" t="s">
        <v>1133</v>
      </c>
      <c r="F1091" s="183" t="s">
        <v>2082</v>
      </c>
      <c r="G1091" s="186"/>
      <c r="H1091" s="193" t="s">
        <v>2081</v>
      </c>
      <c r="I1091" s="186"/>
      <c r="J1091" s="43">
        <v>1482</v>
      </c>
      <c r="K1091" s="186" t="s">
        <v>310</v>
      </c>
      <c r="L1091" s="201" t="s">
        <v>2235</v>
      </c>
      <c r="N1091" s="211" t="s">
        <v>2205</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2206</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7" t="s">
        <v>2207</v>
      </c>
      <c r="C1092" s="191" t="s">
        <v>1086</v>
      </c>
      <c r="D1092" s="191" t="s">
        <v>1087</v>
      </c>
      <c r="E1092" s="191" t="s">
        <v>1133</v>
      </c>
      <c r="F1092" s="183" t="s">
        <v>2080</v>
      </c>
      <c r="G1092" s="186"/>
      <c r="H1092" s="193" t="s">
        <v>2079</v>
      </c>
      <c r="I1092" s="186"/>
      <c r="J1092" s="43">
        <v>1483</v>
      </c>
      <c r="K1092" s="186" t="s">
        <v>310</v>
      </c>
      <c r="L1092" s="201" t="s">
        <v>2235</v>
      </c>
      <c r="N1092" s="211" t="s">
        <v>2205</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2206</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7" t="s">
        <v>2207</v>
      </c>
      <c r="C1093" s="191" t="s">
        <v>1086</v>
      </c>
      <c r="D1093" s="191" t="s">
        <v>1087</v>
      </c>
      <c r="E1093" s="191" t="s">
        <v>1133</v>
      </c>
      <c r="F1093" s="183" t="s">
        <v>2078</v>
      </c>
      <c r="G1093" s="186"/>
      <c r="H1093" s="193" t="s">
        <v>2077</v>
      </c>
      <c r="I1093" s="186"/>
      <c r="J1093" s="43">
        <v>1484</v>
      </c>
      <c r="K1093" s="186" t="s">
        <v>310</v>
      </c>
      <c r="L1093" s="201" t="s">
        <v>2235</v>
      </c>
      <c r="N1093" s="211" t="s">
        <v>2205</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2206</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7" t="s">
        <v>2207</v>
      </c>
      <c r="C1094" s="191" t="s">
        <v>1086</v>
      </c>
      <c r="D1094" s="191" t="s">
        <v>1087</v>
      </c>
      <c r="E1094" s="191" t="s">
        <v>1133</v>
      </c>
      <c r="F1094" s="183" t="s">
        <v>2076</v>
      </c>
      <c r="G1094" s="186"/>
      <c r="H1094" s="193" t="s">
        <v>2075</v>
      </c>
      <c r="I1094" s="186"/>
      <c r="J1094" s="43">
        <v>1485</v>
      </c>
      <c r="K1094" s="186" t="s">
        <v>310</v>
      </c>
      <c r="L1094" s="201" t="s">
        <v>2235</v>
      </c>
      <c r="N1094" s="211" t="s">
        <v>2205</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2206</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7" t="s">
        <v>2207</v>
      </c>
      <c r="C1095" s="191" t="s">
        <v>1086</v>
      </c>
      <c r="D1095" s="191" t="s">
        <v>1087</v>
      </c>
      <c r="E1095" s="191" t="s">
        <v>1133</v>
      </c>
      <c r="F1095" s="183" t="s">
        <v>2074</v>
      </c>
      <c r="G1095" s="186"/>
      <c r="H1095" s="193" t="s">
        <v>2073</v>
      </c>
      <c r="I1095" s="186"/>
      <c r="J1095" s="43">
        <v>1486</v>
      </c>
      <c r="K1095" s="186" t="s">
        <v>310</v>
      </c>
      <c r="L1095" s="201" t="s">
        <v>2235</v>
      </c>
      <c r="N1095" s="211" t="s">
        <v>2205</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2206</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85" x14ac:dyDescent="0.25">
      <c r="A1096" s="292" t="s">
        <v>2204</v>
      </c>
      <c r="B1096" s="278"/>
      <c r="C1096" s="293" t="s">
        <v>1086</v>
      </c>
      <c r="D1096" s="293" t="s">
        <v>1087</v>
      </c>
      <c r="E1096" s="293" t="s">
        <v>1151</v>
      </c>
      <c r="M1096" s="278"/>
      <c r="N1096" s="294" t="s">
        <v>2205</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2206</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7" t="s">
        <v>2207</v>
      </c>
      <c r="C1097" s="183" t="s">
        <v>1086</v>
      </c>
      <c r="D1097" s="191" t="s">
        <v>1087</v>
      </c>
      <c r="E1097" s="184" t="s">
        <v>1151</v>
      </c>
      <c r="F1097" s="186" t="s">
        <v>1152</v>
      </c>
      <c r="G1097" s="186"/>
      <c r="H1097" s="186" t="s">
        <v>1153</v>
      </c>
      <c r="I1097" s="186"/>
      <c r="J1097" s="43">
        <v>108</v>
      </c>
      <c r="K1097" s="186" t="s">
        <v>310</v>
      </c>
      <c r="L1097" s="193" t="s">
        <v>2235</v>
      </c>
      <c r="N1097" s="211" t="s">
        <v>2205</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2206</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7" t="s">
        <v>2207</v>
      </c>
      <c r="C1098" s="191" t="s">
        <v>1086</v>
      </c>
      <c r="D1098" s="191" t="s">
        <v>1087</v>
      </c>
      <c r="E1098" s="191" t="s">
        <v>1151</v>
      </c>
      <c r="F1098" s="186" t="s">
        <v>1156</v>
      </c>
      <c r="G1098" s="186"/>
      <c r="H1098" s="186" t="s">
        <v>1157</v>
      </c>
      <c r="I1098" s="186"/>
      <c r="J1098" s="43">
        <v>109</v>
      </c>
      <c r="K1098" s="186" t="s">
        <v>310</v>
      </c>
      <c r="L1098" s="188" t="s">
        <v>2235</v>
      </c>
      <c r="N1098" s="211" t="s">
        <v>2205</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2206</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7" t="s">
        <v>2207</v>
      </c>
      <c r="C1099" s="191" t="s">
        <v>1086</v>
      </c>
      <c r="D1099" s="191" t="s">
        <v>1087</v>
      </c>
      <c r="E1099" s="191" t="s">
        <v>1151</v>
      </c>
      <c r="F1099" s="186" t="s">
        <v>1159</v>
      </c>
      <c r="G1099" s="186"/>
      <c r="H1099" s="186" t="s">
        <v>1160</v>
      </c>
      <c r="I1099" s="186"/>
      <c r="J1099" s="43">
        <v>110</v>
      </c>
      <c r="K1099" s="186" t="s">
        <v>310</v>
      </c>
      <c r="L1099" s="188" t="s">
        <v>2235</v>
      </c>
      <c r="N1099" s="211" t="s">
        <v>2205</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2206</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7" t="s">
        <v>2207</v>
      </c>
      <c r="C1100" s="191" t="s">
        <v>1086</v>
      </c>
      <c r="D1100" s="191" t="s">
        <v>1087</v>
      </c>
      <c r="E1100" s="191" t="s">
        <v>1151</v>
      </c>
      <c r="F1100" s="186" t="s">
        <v>1162</v>
      </c>
      <c r="G1100" s="186"/>
      <c r="H1100" s="186" t="s">
        <v>1163</v>
      </c>
      <c r="I1100" s="186"/>
      <c r="J1100" s="43">
        <v>111</v>
      </c>
      <c r="K1100" s="186" t="s">
        <v>310</v>
      </c>
      <c r="L1100" s="188" t="s">
        <v>2235</v>
      </c>
      <c r="N1100" s="211" t="s">
        <v>2205</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2206</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7" t="s">
        <v>2207</v>
      </c>
      <c r="C1101" s="191" t="s">
        <v>1086</v>
      </c>
      <c r="D1101" s="191" t="s">
        <v>1087</v>
      </c>
      <c r="E1101" s="191" t="s">
        <v>1151</v>
      </c>
      <c r="F1101" s="186" t="s">
        <v>1165</v>
      </c>
      <c r="G1101" s="186"/>
      <c r="H1101" s="186" t="s">
        <v>1166</v>
      </c>
      <c r="I1101" s="186"/>
      <c r="J1101" s="43">
        <v>112</v>
      </c>
      <c r="K1101" s="186" t="s">
        <v>310</v>
      </c>
      <c r="L1101" s="188" t="s">
        <v>2235</v>
      </c>
      <c r="N1101" s="211" t="s">
        <v>2205</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2206</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7" t="s">
        <v>2207</v>
      </c>
      <c r="C1102" s="191" t="s">
        <v>1086</v>
      </c>
      <c r="D1102" s="191" t="s">
        <v>1087</v>
      </c>
      <c r="E1102" s="191" t="s">
        <v>1151</v>
      </c>
      <c r="F1102" s="186" t="s">
        <v>1168</v>
      </c>
      <c r="G1102" s="186"/>
      <c r="H1102" s="186" t="s">
        <v>1169</v>
      </c>
      <c r="I1102" s="186"/>
      <c r="J1102" s="43">
        <v>113</v>
      </c>
      <c r="K1102" s="186" t="s">
        <v>310</v>
      </c>
      <c r="L1102" s="188" t="s">
        <v>2235</v>
      </c>
      <c r="N1102" s="211" t="s">
        <v>2205</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2206</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7" t="s">
        <v>2207</v>
      </c>
      <c r="C1103" s="191" t="s">
        <v>1086</v>
      </c>
      <c r="D1103" s="191" t="s">
        <v>1087</v>
      </c>
      <c r="E1103" s="191" t="s">
        <v>1151</v>
      </c>
      <c r="F1103" s="186" t="s">
        <v>1171</v>
      </c>
      <c r="G1103" s="186"/>
      <c r="H1103" s="186" t="s">
        <v>1172</v>
      </c>
      <c r="I1103" s="186"/>
      <c r="J1103" s="43">
        <v>523</v>
      </c>
      <c r="K1103" s="186" t="s">
        <v>310</v>
      </c>
      <c r="L1103" s="188" t="s">
        <v>2235</v>
      </c>
      <c r="N1103" s="211" t="s">
        <v>2205</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2206</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2" t="s">
        <v>2204</v>
      </c>
      <c r="C1104" s="309" t="s">
        <v>1086</v>
      </c>
      <c r="D1104" s="309" t="s">
        <v>1174</v>
      </c>
      <c r="E1104" s="309" t="s">
        <v>1175</v>
      </c>
      <c r="F1104" s="311"/>
      <c r="G1104" s="311"/>
      <c r="H1104" s="311"/>
      <c r="I1104" s="311"/>
      <c r="J1104" s="310">
        <v>525</v>
      </c>
      <c r="K1104" s="311" t="s">
        <v>310</v>
      </c>
      <c r="L1104" s="314" t="s">
        <v>2236</v>
      </c>
      <c r="N1104" s="294" t="s">
        <v>2205</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2206</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2" t="s">
        <v>2204</v>
      </c>
      <c r="C1105" s="292" t="s">
        <v>1086</v>
      </c>
      <c r="D1105" s="292" t="s">
        <v>1181</v>
      </c>
      <c r="E1105" s="292" t="s">
        <v>1182</v>
      </c>
      <c r="F1105" s="292"/>
      <c r="G1105" s="292"/>
      <c r="H1105" s="292"/>
      <c r="I1105" s="292"/>
      <c r="J1105" s="292"/>
      <c r="K1105" s="292"/>
      <c r="L1105" s="292"/>
      <c r="N1105" s="294" t="s">
        <v>2205</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2206</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7" t="s">
        <v>2207</v>
      </c>
      <c r="C1106" s="183" t="s">
        <v>1086</v>
      </c>
      <c r="D1106" s="183" t="s">
        <v>1181</v>
      </c>
      <c r="E1106" s="183" t="s">
        <v>1182</v>
      </c>
      <c r="F1106" s="186" t="s">
        <v>493</v>
      </c>
      <c r="G1106" s="186"/>
      <c r="H1106" s="186" t="s">
        <v>1089</v>
      </c>
      <c r="I1106" s="186"/>
      <c r="J1106" s="43">
        <v>114</v>
      </c>
      <c r="K1106" s="186" t="s">
        <v>310</v>
      </c>
      <c r="L1106" s="188" t="s">
        <v>2235</v>
      </c>
      <c r="N1106" s="211" t="s">
        <v>2205</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2206</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7" t="s">
        <v>2207</v>
      </c>
      <c r="C1107" s="191" t="s">
        <v>1086</v>
      </c>
      <c r="D1107" s="191" t="s">
        <v>1181</v>
      </c>
      <c r="E1107" s="191" t="s">
        <v>1182</v>
      </c>
      <c r="F1107" s="186" t="s">
        <v>501</v>
      </c>
      <c r="G1107" s="186"/>
      <c r="H1107" s="186" t="s">
        <v>1096</v>
      </c>
      <c r="I1107" s="186"/>
      <c r="J1107" s="43">
        <v>115</v>
      </c>
      <c r="K1107" s="186" t="s">
        <v>310</v>
      </c>
      <c r="L1107" s="188" t="s">
        <v>2235</v>
      </c>
      <c r="N1107" s="211" t="s">
        <v>2205</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2206</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7" t="s">
        <v>2207</v>
      </c>
      <c r="C1108" s="191" t="s">
        <v>1086</v>
      </c>
      <c r="D1108" s="191" t="s">
        <v>1181</v>
      </c>
      <c r="E1108" s="191" t="s">
        <v>1182</v>
      </c>
      <c r="F1108" s="186" t="s">
        <v>523</v>
      </c>
      <c r="G1108" s="186"/>
      <c r="H1108" s="186" t="s">
        <v>1098</v>
      </c>
      <c r="I1108" s="186"/>
      <c r="J1108" s="43">
        <v>750</v>
      </c>
      <c r="K1108" s="186" t="s">
        <v>332</v>
      </c>
      <c r="L1108" s="188"/>
      <c r="N1108" s="211" t="s">
        <v>2205</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2206</v>
      </c>
      <c r="Q1108" s="290" t="s">
        <v>310</v>
      </c>
      <c r="R1108" s="290" t="str">
        <f t="shared" si="94"/>
        <v xml:space="preserve">Buildings: Envelope </v>
      </c>
      <c r="S1108" s="290" t="str">
        <f t="shared" si="84"/>
        <v>//**Buildings: Envelope : **</v>
      </c>
      <c r="T1108" s="277" t="str">
        <f t="shared" si="93"/>
        <v/>
      </c>
    </row>
    <row r="1109" spans="1:22" x14ac:dyDescent="0.25">
      <c r="A1109" s="277" t="s">
        <v>2207</v>
      </c>
      <c r="C1109" s="191" t="s">
        <v>1086</v>
      </c>
      <c r="D1109" s="191" t="s">
        <v>1181</v>
      </c>
      <c r="E1109" s="191" t="s">
        <v>1182</v>
      </c>
      <c r="F1109" s="186" t="s">
        <v>503</v>
      </c>
      <c r="G1109" s="186"/>
      <c r="H1109" s="186" t="s">
        <v>1100</v>
      </c>
      <c r="I1109" s="186"/>
      <c r="J1109" s="43">
        <v>117</v>
      </c>
      <c r="K1109" s="186" t="s">
        <v>310</v>
      </c>
      <c r="L1109" s="188" t="s">
        <v>2235</v>
      </c>
      <c r="N1109" s="211" t="s">
        <v>2205</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2206</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7" t="s">
        <v>2207</v>
      </c>
      <c r="C1110" s="191" t="s">
        <v>1086</v>
      </c>
      <c r="D1110" s="191" t="s">
        <v>1181</v>
      </c>
      <c r="E1110" s="191" t="s">
        <v>1182</v>
      </c>
      <c r="F1110" s="186" t="s">
        <v>505</v>
      </c>
      <c r="G1110" s="186"/>
      <c r="H1110" s="186" t="s">
        <v>1102</v>
      </c>
      <c r="I1110" s="186"/>
      <c r="J1110" s="43">
        <v>118</v>
      </c>
      <c r="K1110" s="186" t="s">
        <v>310</v>
      </c>
      <c r="L1110" s="188" t="s">
        <v>2235</v>
      </c>
      <c r="N1110" s="211" t="s">
        <v>2205</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2206</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7" t="s">
        <v>2207</v>
      </c>
      <c r="C1111" s="191" t="s">
        <v>1086</v>
      </c>
      <c r="D1111" s="191" t="s">
        <v>1181</v>
      </c>
      <c r="E1111" s="191" t="s">
        <v>1182</v>
      </c>
      <c r="F1111" s="186" t="s">
        <v>507</v>
      </c>
      <c r="G1111" s="186"/>
      <c r="H1111" s="186" t="s">
        <v>1104</v>
      </c>
      <c r="I1111" s="186"/>
      <c r="J1111" s="43">
        <v>119</v>
      </c>
      <c r="K1111" s="186" t="s">
        <v>310</v>
      </c>
      <c r="L1111" s="188" t="s">
        <v>2235</v>
      </c>
      <c r="N1111" s="211" t="s">
        <v>2205</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2206</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5" x14ac:dyDescent="0.25">
      <c r="A1112" s="293" t="s">
        <v>2204</v>
      </c>
      <c r="B1112" s="279"/>
      <c r="C1112" s="293" t="s">
        <v>1086</v>
      </c>
      <c r="D1112" s="293" t="s">
        <v>1181</v>
      </c>
      <c r="E1112" s="293" t="s">
        <v>1191</v>
      </c>
      <c r="F1112" s="293"/>
      <c r="G1112" s="293"/>
      <c r="H1112" s="293" t="s">
        <v>619</v>
      </c>
      <c r="I1112" s="293"/>
      <c r="J1112" s="293">
        <v>120</v>
      </c>
      <c r="K1112" s="293" t="s">
        <v>310</v>
      </c>
      <c r="L1112" s="293" t="s">
        <v>2235</v>
      </c>
      <c r="M1112" s="279"/>
      <c r="N1112" s="295" t="s">
        <v>2205</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2206</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60" x14ac:dyDescent="0.25">
      <c r="A1113" s="293" t="s">
        <v>2204</v>
      </c>
      <c r="B1113" s="279"/>
      <c r="C1113" s="293" t="s">
        <v>1086</v>
      </c>
      <c r="D1113" s="293" t="s">
        <v>1181</v>
      </c>
      <c r="E1113" s="293" t="s">
        <v>1194</v>
      </c>
      <c r="F1113" s="293"/>
      <c r="G1113" s="293"/>
      <c r="H1113" s="293"/>
      <c r="I1113" s="293"/>
      <c r="J1113" s="293"/>
      <c r="K1113" s="293"/>
      <c r="L1113" s="293"/>
      <c r="M1113" s="279"/>
      <c r="N1113" s="295" t="s">
        <v>2205</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2206</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25">
      <c r="A1114" s="277" t="s">
        <v>2207</v>
      </c>
      <c r="C1114" s="334" t="s">
        <v>1086</v>
      </c>
      <c r="D1114" s="335" t="s">
        <v>1181</v>
      </c>
      <c r="E1114" s="334" t="s">
        <v>1194</v>
      </c>
      <c r="F1114" s="336" t="s">
        <v>578</v>
      </c>
      <c r="G1114" s="336"/>
      <c r="H1114" s="337" t="s">
        <v>1110</v>
      </c>
      <c r="I1114" s="336"/>
      <c r="J1114" s="338">
        <v>121</v>
      </c>
      <c r="K1114" s="336" t="s">
        <v>310</v>
      </c>
      <c r="L1114" s="339"/>
      <c r="N1114" s="211" t="s">
        <v>2205</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2206</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25">
      <c r="A1115" s="277" t="s">
        <v>2207</v>
      </c>
      <c r="C1115" s="335" t="s">
        <v>1086</v>
      </c>
      <c r="D1115" s="335" t="s">
        <v>1181</v>
      </c>
      <c r="E1115" s="335" t="s">
        <v>1194</v>
      </c>
      <c r="F1115" s="337" t="s">
        <v>585</v>
      </c>
      <c r="G1115" s="340"/>
      <c r="H1115" s="337" t="s">
        <v>1113</v>
      </c>
      <c r="I1115" s="336"/>
      <c r="J1115" s="338">
        <v>122</v>
      </c>
      <c r="K1115" s="336" t="s">
        <v>310</v>
      </c>
      <c r="L1115" s="339"/>
      <c r="N1115" s="211" t="s">
        <v>2205</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2206</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25">
      <c r="A1116" s="277" t="s">
        <v>2207</v>
      </c>
      <c r="C1116" s="335" t="s">
        <v>1086</v>
      </c>
      <c r="D1116" s="335" t="s">
        <v>1181</v>
      </c>
      <c r="E1116" s="335" t="s">
        <v>1194</v>
      </c>
      <c r="F1116" s="337" t="s">
        <v>588</v>
      </c>
      <c r="G1116" s="340"/>
      <c r="H1116" s="337" t="s">
        <v>1115</v>
      </c>
      <c r="I1116" s="336"/>
      <c r="J1116" s="338">
        <v>123</v>
      </c>
      <c r="K1116" s="336" t="s">
        <v>310</v>
      </c>
      <c r="L1116" s="339"/>
      <c r="N1116" s="211" t="s">
        <v>2205</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2206</v>
      </c>
      <c r="Q1116" s="290" t="s">
        <v>310</v>
      </c>
      <c r="R1116" s="290" t="str">
        <f t="shared" si="96"/>
        <v xml:space="preserve">Electricity: Nuclear </v>
      </c>
      <c r="S1116" s="290" t="str">
        <f t="shared" si="95"/>
        <v>//**Electricity: Nuclear : **</v>
      </c>
      <c r="T1116" s="277" t="str">
        <f t="shared" si="93"/>
        <v>//**Electricity: Nuclear : **</v>
      </c>
    </row>
    <row r="1117" spans="1:22" x14ac:dyDescent="0.25">
      <c r="A1117" s="277" t="s">
        <v>2207</v>
      </c>
      <c r="C1117" s="335" t="s">
        <v>1086</v>
      </c>
      <c r="D1117" s="335" t="s">
        <v>1181</v>
      </c>
      <c r="E1117" s="335" t="s">
        <v>1194</v>
      </c>
      <c r="F1117" s="337" t="s">
        <v>591</v>
      </c>
      <c r="G1117" s="340"/>
      <c r="H1117" s="337" t="s">
        <v>1117</v>
      </c>
      <c r="I1117" s="336"/>
      <c r="J1117" s="338">
        <v>751</v>
      </c>
      <c r="K1117" s="336" t="s">
        <v>332</v>
      </c>
      <c r="L1117" s="339"/>
      <c r="N1117" s="211" t="s">
        <v>2205</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2206</v>
      </c>
      <c r="Q1117" s="290" t="s">
        <v>310</v>
      </c>
      <c r="R1117" s="290" t="str">
        <f t="shared" si="96"/>
        <v xml:space="preserve">Electricity: Hydro </v>
      </c>
      <c r="S1117" s="290" t="str">
        <f t="shared" si="95"/>
        <v>//**Electricity: Hydro : **</v>
      </c>
      <c r="T1117" s="277" t="str">
        <f t="shared" si="93"/>
        <v/>
      </c>
    </row>
    <row r="1118" spans="1:22" x14ac:dyDescent="0.25">
      <c r="A1118" s="277" t="s">
        <v>2207</v>
      </c>
      <c r="C1118" s="335" t="s">
        <v>1086</v>
      </c>
      <c r="D1118" s="335" t="s">
        <v>1181</v>
      </c>
      <c r="E1118" s="335" t="s">
        <v>1194</v>
      </c>
      <c r="F1118" s="337" t="s">
        <v>594</v>
      </c>
      <c r="G1118" s="340"/>
      <c r="H1118" s="337" t="s">
        <v>1119</v>
      </c>
      <c r="I1118" s="336"/>
      <c r="J1118" s="338">
        <v>752</v>
      </c>
      <c r="K1118" s="336" t="s">
        <v>332</v>
      </c>
      <c r="L1118" s="339"/>
      <c r="N1118" s="211" t="s">
        <v>2205</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2206</v>
      </c>
      <c r="Q1118" s="290" t="s">
        <v>310</v>
      </c>
      <c r="R1118" s="290" t="str">
        <f t="shared" si="96"/>
        <v xml:space="preserve">Electricity: Onshore Wind </v>
      </c>
      <c r="S1118" s="290" t="str">
        <f t="shared" si="95"/>
        <v>//**Electricity: Onshore Wind : **</v>
      </c>
      <c r="T1118" s="277" t="str">
        <f t="shared" si="93"/>
        <v/>
      </c>
    </row>
    <row r="1119" spans="1:22" x14ac:dyDescent="0.25">
      <c r="A1119" s="277" t="s">
        <v>2207</v>
      </c>
      <c r="C1119" s="335" t="s">
        <v>1086</v>
      </c>
      <c r="D1119" s="335" t="s">
        <v>1181</v>
      </c>
      <c r="E1119" s="335" t="s">
        <v>1194</v>
      </c>
      <c r="F1119" s="337" t="s">
        <v>596</v>
      </c>
      <c r="G1119" s="340"/>
      <c r="H1119" s="337" t="s">
        <v>1121</v>
      </c>
      <c r="I1119" s="336"/>
      <c r="J1119" s="338">
        <v>753</v>
      </c>
      <c r="K1119" s="336" t="s">
        <v>332</v>
      </c>
      <c r="L1119" s="339"/>
      <c r="N1119" s="211" t="s">
        <v>2205</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2206</v>
      </c>
      <c r="Q1119" s="290" t="s">
        <v>310</v>
      </c>
      <c r="R1119" s="290" t="str">
        <f t="shared" si="96"/>
        <v xml:space="preserve">Electricity: Solar PV </v>
      </c>
      <c r="S1119" s="290" t="str">
        <f t="shared" si="95"/>
        <v>//**Electricity: Solar PV : **</v>
      </c>
      <c r="T1119" s="277" t="str">
        <f t="shared" si="93"/>
        <v/>
      </c>
    </row>
    <row r="1120" spans="1:22" x14ac:dyDescent="0.25">
      <c r="A1120" s="277" t="s">
        <v>2207</v>
      </c>
      <c r="C1120" s="335" t="s">
        <v>1086</v>
      </c>
      <c r="D1120" s="335" t="s">
        <v>1181</v>
      </c>
      <c r="E1120" s="335" t="s">
        <v>1194</v>
      </c>
      <c r="F1120" s="337" t="s">
        <v>598</v>
      </c>
      <c r="G1120" s="340"/>
      <c r="H1120" s="337" t="s">
        <v>1123</v>
      </c>
      <c r="I1120" s="336"/>
      <c r="J1120" s="338">
        <v>754</v>
      </c>
      <c r="K1120" s="336" t="s">
        <v>332</v>
      </c>
      <c r="L1120" s="339"/>
      <c r="N1120" s="211" t="s">
        <v>2205</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2206</v>
      </c>
      <c r="Q1120" s="290" t="s">
        <v>310</v>
      </c>
      <c r="R1120" s="290" t="str">
        <f t="shared" si="96"/>
        <v xml:space="preserve">Electricity: Solar Thermal </v>
      </c>
      <c r="S1120" s="290" t="str">
        <f t="shared" si="95"/>
        <v>//**Electricity: Solar Thermal : **</v>
      </c>
      <c r="T1120" s="277" t="str">
        <f t="shared" si="93"/>
        <v/>
      </c>
    </row>
    <row r="1121" spans="1:21" x14ac:dyDescent="0.25">
      <c r="A1121" s="277" t="s">
        <v>2207</v>
      </c>
      <c r="C1121" s="335" t="s">
        <v>1086</v>
      </c>
      <c r="D1121" s="335" t="s">
        <v>1181</v>
      </c>
      <c r="E1121" s="335" t="s">
        <v>1194</v>
      </c>
      <c r="F1121" s="337" t="s">
        <v>600</v>
      </c>
      <c r="G1121" s="340"/>
      <c r="H1121" s="337" t="s">
        <v>1125</v>
      </c>
      <c r="I1121" s="336"/>
      <c r="J1121" s="338">
        <v>124</v>
      </c>
      <c r="K1121" s="336" t="s">
        <v>310</v>
      </c>
      <c r="L1121" s="339"/>
      <c r="N1121" s="211" t="s">
        <v>2205</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2206</v>
      </c>
      <c r="Q1121" s="290" t="s">
        <v>310</v>
      </c>
      <c r="R1121" s="290" t="str">
        <f t="shared" si="96"/>
        <v xml:space="preserve">Electricity: Biomass </v>
      </c>
      <c r="S1121" s="290" t="str">
        <f t="shared" si="95"/>
        <v>//**Electricity: Biomass : **</v>
      </c>
      <c r="T1121" s="277" t="str">
        <f t="shared" si="93"/>
        <v>//**Electricity: Biomass : **</v>
      </c>
    </row>
    <row r="1122" spans="1:21" x14ac:dyDescent="0.25">
      <c r="A1122" s="277" t="s">
        <v>2207</v>
      </c>
      <c r="C1122" s="335" t="s">
        <v>1086</v>
      </c>
      <c r="D1122" s="335" t="s">
        <v>1181</v>
      </c>
      <c r="E1122" s="335" t="s">
        <v>1194</v>
      </c>
      <c r="F1122" s="337" t="s">
        <v>606</v>
      </c>
      <c r="G1122" s="340"/>
      <c r="H1122" s="337" t="s">
        <v>1127</v>
      </c>
      <c r="I1122" s="336"/>
      <c r="J1122" s="338">
        <v>193</v>
      </c>
      <c r="K1122" s="336" t="s">
        <v>310</v>
      </c>
      <c r="L1122" s="339"/>
      <c r="N1122" s="211" t="s">
        <v>2205</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2206</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25">
      <c r="A1123" s="277" t="s">
        <v>2207</v>
      </c>
      <c r="C1123" s="335" t="s">
        <v>1086</v>
      </c>
      <c r="D1123" s="335" t="s">
        <v>1181</v>
      </c>
      <c r="E1123" s="335" t="s">
        <v>1194</v>
      </c>
      <c r="F1123" s="337" t="s">
        <v>608</v>
      </c>
      <c r="G1123" s="340"/>
      <c r="H1123" s="337" t="s">
        <v>1129</v>
      </c>
      <c r="I1123" s="336"/>
      <c r="J1123" s="338">
        <v>181</v>
      </c>
      <c r="K1123" s="336" t="s">
        <v>310</v>
      </c>
      <c r="L1123" s="339"/>
      <c r="N1123" s="211" t="s">
        <v>2205</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2206</v>
      </c>
      <c r="Q1123" s="290" t="s">
        <v>310</v>
      </c>
      <c r="R1123" s="290" t="str">
        <f t="shared" si="96"/>
        <v xml:space="preserve">Electricity: Lignite </v>
      </c>
      <c r="S1123" s="290" t="str">
        <f t="shared" si="95"/>
        <v>//**Electricity: Lignite : **</v>
      </c>
      <c r="T1123" s="277" t="str">
        <f t="shared" si="93"/>
        <v>//**Electricity: Lignite : **</v>
      </c>
    </row>
    <row r="1124" spans="1:21" x14ac:dyDescent="0.25">
      <c r="A1124" s="277" t="s">
        <v>2207</v>
      </c>
      <c r="C1124" s="335" t="s">
        <v>1086</v>
      </c>
      <c r="D1124" s="335" t="s">
        <v>1181</v>
      </c>
      <c r="E1124" s="335" t="s">
        <v>1194</v>
      </c>
      <c r="F1124" s="337" t="s">
        <v>611</v>
      </c>
      <c r="G1124" s="340"/>
      <c r="H1124" s="337" t="s">
        <v>1131</v>
      </c>
      <c r="I1124" s="336"/>
      <c r="J1124" s="338">
        <v>755</v>
      </c>
      <c r="K1124" s="336" t="s">
        <v>332</v>
      </c>
      <c r="L1124" s="339"/>
      <c r="N1124" s="211" t="s">
        <v>2205</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2206</v>
      </c>
      <c r="Q1124" s="290" t="s">
        <v>310</v>
      </c>
      <c r="R1124" s="290" t="str">
        <f t="shared" si="96"/>
        <v xml:space="preserve">Electricity: Offshore Wind </v>
      </c>
      <c r="S1124" s="290" t="str">
        <f t="shared" si="95"/>
        <v>//**Electricity: Offshore Wind : **</v>
      </c>
      <c r="T1124" s="277" t="str">
        <f t="shared" si="93"/>
        <v/>
      </c>
    </row>
    <row r="1125" spans="1:21" s="293" customFormat="1" ht="409.5" x14ac:dyDescent="0.25">
      <c r="A1125" s="293" t="s">
        <v>2204</v>
      </c>
      <c r="B1125" s="279"/>
      <c r="C1125" s="293" t="s">
        <v>1086</v>
      </c>
      <c r="D1125" s="293" t="s">
        <v>1181</v>
      </c>
      <c r="E1125" s="293" t="s">
        <v>1202</v>
      </c>
      <c r="M1125" s="279"/>
      <c r="N1125" s="295" t="s">
        <v>2205</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2206</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7" t="s">
        <v>2207</v>
      </c>
      <c r="C1126" s="183" t="s">
        <v>1086</v>
      </c>
      <c r="D1126" s="191" t="s">
        <v>1181</v>
      </c>
      <c r="E1126" s="183" t="s">
        <v>1202</v>
      </c>
      <c r="F1126" s="183" t="s">
        <v>2120</v>
      </c>
      <c r="G1126" s="186"/>
      <c r="H1126" s="193" t="s">
        <v>2119</v>
      </c>
      <c r="I1126" s="186"/>
      <c r="J1126" s="43">
        <v>1487</v>
      </c>
      <c r="K1126" s="186" t="s">
        <v>310</v>
      </c>
      <c r="L1126" s="186" t="s">
        <v>2235</v>
      </c>
      <c r="N1126" s="211" t="s">
        <v>2205</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2206</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7" t="s">
        <v>2207</v>
      </c>
      <c r="C1127" s="191" t="s">
        <v>1086</v>
      </c>
      <c r="D1127" s="191" t="s">
        <v>1181</v>
      </c>
      <c r="E1127" s="191" t="s">
        <v>1202</v>
      </c>
      <c r="F1127" s="183" t="s">
        <v>2118</v>
      </c>
      <c r="G1127" s="186"/>
      <c r="H1127" s="193" t="s">
        <v>2117</v>
      </c>
      <c r="I1127" s="186"/>
      <c r="J1127" s="43">
        <v>1488</v>
      </c>
      <c r="K1127" s="186" t="s">
        <v>310</v>
      </c>
      <c r="L1127" s="201" t="s">
        <v>2235</v>
      </c>
      <c r="N1127" s="211" t="s">
        <v>2205</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2206</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7" t="s">
        <v>2207</v>
      </c>
      <c r="C1128" s="191" t="s">
        <v>1086</v>
      </c>
      <c r="D1128" s="191" t="s">
        <v>1181</v>
      </c>
      <c r="E1128" s="191" t="s">
        <v>1202</v>
      </c>
      <c r="F1128" s="183" t="s">
        <v>2116</v>
      </c>
      <c r="G1128" s="186"/>
      <c r="H1128" s="193" t="s">
        <v>2115</v>
      </c>
      <c r="I1128" s="186"/>
      <c r="J1128" s="43">
        <v>1489</v>
      </c>
      <c r="K1128" s="186" t="s">
        <v>310</v>
      </c>
      <c r="L1128" s="201" t="s">
        <v>2235</v>
      </c>
      <c r="N1128" s="211" t="s">
        <v>2205</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2206</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7" t="s">
        <v>2207</v>
      </c>
      <c r="C1129" s="191" t="s">
        <v>1086</v>
      </c>
      <c r="D1129" s="191" t="s">
        <v>1181</v>
      </c>
      <c r="E1129" s="191" t="s">
        <v>1202</v>
      </c>
      <c r="F1129" s="183" t="s">
        <v>2114</v>
      </c>
      <c r="G1129" s="186"/>
      <c r="H1129" s="193" t="s">
        <v>2113</v>
      </c>
      <c r="I1129" s="186"/>
      <c r="J1129" s="43">
        <v>1490</v>
      </c>
      <c r="K1129" s="186" t="s">
        <v>310</v>
      </c>
      <c r="L1129" s="201" t="s">
        <v>2235</v>
      </c>
      <c r="N1129" s="211" t="s">
        <v>2205</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2206</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7" t="s">
        <v>2207</v>
      </c>
      <c r="C1130" s="191" t="s">
        <v>1086</v>
      </c>
      <c r="D1130" s="191" t="s">
        <v>1181</v>
      </c>
      <c r="E1130" s="191" t="s">
        <v>1202</v>
      </c>
      <c r="F1130" s="183" t="s">
        <v>2112</v>
      </c>
      <c r="G1130" s="186"/>
      <c r="H1130" s="193" t="s">
        <v>2111</v>
      </c>
      <c r="I1130" s="186"/>
      <c r="J1130" s="43">
        <v>1491</v>
      </c>
      <c r="K1130" s="186" t="s">
        <v>310</v>
      </c>
      <c r="L1130" s="201" t="s">
        <v>2235</v>
      </c>
      <c r="N1130" s="211" t="s">
        <v>2205</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2206</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7" t="s">
        <v>2207</v>
      </c>
      <c r="C1131" s="191" t="s">
        <v>1086</v>
      </c>
      <c r="D1131" s="191" t="s">
        <v>1181</v>
      </c>
      <c r="E1131" s="191" t="s">
        <v>1202</v>
      </c>
      <c r="F1131" s="183" t="s">
        <v>2110</v>
      </c>
      <c r="G1131" s="186"/>
      <c r="H1131" s="193" t="s">
        <v>2109</v>
      </c>
      <c r="I1131" s="186"/>
      <c r="J1131" s="43">
        <v>1492</v>
      </c>
      <c r="K1131" s="186" t="s">
        <v>310</v>
      </c>
      <c r="L1131" s="201" t="s">
        <v>2235</v>
      </c>
      <c r="N1131" s="211" t="s">
        <v>2205</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2206</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7" t="s">
        <v>2207</v>
      </c>
      <c r="C1132" s="191" t="s">
        <v>1086</v>
      </c>
      <c r="D1132" s="191" t="s">
        <v>1181</v>
      </c>
      <c r="E1132" s="191" t="s">
        <v>1202</v>
      </c>
      <c r="F1132" s="183" t="s">
        <v>2108</v>
      </c>
      <c r="G1132" s="186"/>
      <c r="H1132" s="193" t="s">
        <v>2107</v>
      </c>
      <c r="I1132" s="186"/>
      <c r="J1132" s="43">
        <v>1493</v>
      </c>
      <c r="K1132" s="186" t="s">
        <v>310</v>
      </c>
      <c r="L1132" s="201" t="s">
        <v>2235</v>
      </c>
      <c r="N1132" s="211" t="s">
        <v>2205</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2206</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7" t="s">
        <v>2207</v>
      </c>
      <c r="C1133" s="191" t="s">
        <v>1086</v>
      </c>
      <c r="D1133" s="191" t="s">
        <v>1181</v>
      </c>
      <c r="E1133" s="191" t="s">
        <v>1202</v>
      </c>
      <c r="F1133" s="183" t="s">
        <v>2106</v>
      </c>
      <c r="G1133" s="186"/>
      <c r="H1133" s="193" t="s">
        <v>2105</v>
      </c>
      <c r="I1133" s="186"/>
      <c r="J1133" s="43">
        <v>1494</v>
      </c>
      <c r="K1133" s="186" t="s">
        <v>310</v>
      </c>
      <c r="L1133" s="201" t="s">
        <v>2235</v>
      </c>
      <c r="N1133" s="211" t="s">
        <v>2205</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2206</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7" t="s">
        <v>2207</v>
      </c>
      <c r="C1134" s="191" t="s">
        <v>1086</v>
      </c>
      <c r="D1134" s="191" t="s">
        <v>1181</v>
      </c>
      <c r="E1134" s="191" t="s">
        <v>1202</v>
      </c>
      <c r="F1134" s="183" t="s">
        <v>2104</v>
      </c>
      <c r="G1134" s="186"/>
      <c r="H1134" s="193" t="s">
        <v>2103</v>
      </c>
      <c r="I1134" s="186"/>
      <c r="J1134" s="43">
        <v>1495</v>
      </c>
      <c r="K1134" s="186" t="s">
        <v>310</v>
      </c>
      <c r="L1134" s="201" t="s">
        <v>2235</v>
      </c>
      <c r="N1134" s="211" t="s">
        <v>2205</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2206</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7" t="s">
        <v>2207</v>
      </c>
      <c r="C1135" s="191" t="s">
        <v>1086</v>
      </c>
      <c r="D1135" s="191" t="s">
        <v>1181</v>
      </c>
      <c r="E1135" s="191" t="s">
        <v>1202</v>
      </c>
      <c r="F1135" s="183" t="s">
        <v>2102</v>
      </c>
      <c r="G1135" s="186"/>
      <c r="H1135" s="193" t="s">
        <v>1141</v>
      </c>
      <c r="I1135" s="186"/>
      <c r="J1135" s="43">
        <v>1496</v>
      </c>
      <c r="K1135" s="186" t="s">
        <v>310</v>
      </c>
      <c r="L1135" s="201" t="s">
        <v>2235</v>
      </c>
      <c r="N1135" s="211" t="s">
        <v>2205</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2206</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7" t="s">
        <v>2207</v>
      </c>
      <c r="C1136" s="191" t="s">
        <v>1086</v>
      </c>
      <c r="D1136" s="191" t="s">
        <v>1181</v>
      </c>
      <c r="E1136" s="191" t="s">
        <v>1202</v>
      </c>
      <c r="F1136" s="183" t="s">
        <v>2101</v>
      </c>
      <c r="G1136" s="186"/>
      <c r="H1136" s="193" t="s">
        <v>2100</v>
      </c>
      <c r="I1136" s="186"/>
      <c r="J1136" s="43">
        <v>1497</v>
      </c>
      <c r="K1136" s="186" t="s">
        <v>310</v>
      </c>
      <c r="L1136" s="201" t="s">
        <v>2235</v>
      </c>
      <c r="N1136" s="211" t="s">
        <v>2205</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2206</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7" t="s">
        <v>2207</v>
      </c>
      <c r="C1137" s="191" t="s">
        <v>1086</v>
      </c>
      <c r="D1137" s="191" t="s">
        <v>1181</v>
      </c>
      <c r="E1137" s="191" t="s">
        <v>1202</v>
      </c>
      <c r="F1137" s="183" t="s">
        <v>2099</v>
      </c>
      <c r="G1137" s="186"/>
      <c r="H1137" s="193" t="s">
        <v>2098</v>
      </c>
      <c r="I1137" s="186"/>
      <c r="J1137" s="43">
        <v>1498</v>
      </c>
      <c r="K1137" s="186" t="s">
        <v>310</v>
      </c>
      <c r="L1137" s="201" t="s">
        <v>2235</v>
      </c>
      <c r="N1137" s="211" t="s">
        <v>2205</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2206</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7" t="s">
        <v>2207</v>
      </c>
      <c r="C1138" s="191" t="s">
        <v>1086</v>
      </c>
      <c r="D1138" s="191" t="s">
        <v>1181</v>
      </c>
      <c r="E1138" s="191" t="s">
        <v>1202</v>
      </c>
      <c r="F1138" s="183" t="s">
        <v>2097</v>
      </c>
      <c r="G1138" s="186"/>
      <c r="H1138" s="193" t="s">
        <v>2096</v>
      </c>
      <c r="I1138" s="186"/>
      <c r="J1138" s="43">
        <v>1499</v>
      </c>
      <c r="K1138" s="186" t="s">
        <v>310</v>
      </c>
      <c r="L1138" s="201" t="s">
        <v>2235</v>
      </c>
      <c r="N1138" s="211" t="s">
        <v>2205</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2206</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7" t="s">
        <v>2207</v>
      </c>
      <c r="C1139" s="191" t="s">
        <v>1086</v>
      </c>
      <c r="D1139" s="191" t="s">
        <v>1181</v>
      </c>
      <c r="E1139" s="191" t="s">
        <v>1202</v>
      </c>
      <c r="F1139" s="183" t="s">
        <v>2095</v>
      </c>
      <c r="G1139" s="186"/>
      <c r="H1139" s="193" t="s">
        <v>1139</v>
      </c>
      <c r="I1139" s="186"/>
      <c r="J1139" s="43">
        <v>1500</v>
      </c>
      <c r="K1139" s="186" t="s">
        <v>310</v>
      </c>
      <c r="L1139" s="201" t="s">
        <v>2235</v>
      </c>
      <c r="N1139" s="211" t="s">
        <v>2205</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2206</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7" t="s">
        <v>2207</v>
      </c>
      <c r="C1140" s="191" t="s">
        <v>1086</v>
      </c>
      <c r="D1140" s="191" t="s">
        <v>1181</v>
      </c>
      <c r="E1140" s="191" t="s">
        <v>1202</v>
      </c>
      <c r="F1140" s="183" t="s">
        <v>2094</v>
      </c>
      <c r="G1140" s="186"/>
      <c r="H1140" s="193" t="s">
        <v>2093</v>
      </c>
      <c r="I1140" s="186"/>
      <c r="J1140" s="43">
        <v>1501</v>
      </c>
      <c r="K1140" s="186" t="s">
        <v>310</v>
      </c>
      <c r="L1140" s="201" t="s">
        <v>2235</v>
      </c>
      <c r="N1140" s="211" t="s">
        <v>2205</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2206</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7" t="s">
        <v>2207</v>
      </c>
      <c r="C1141" s="191" t="s">
        <v>1086</v>
      </c>
      <c r="D1141" s="191" t="s">
        <v>1181</v>
      </c>
      <c r="E1141" s="191" t="s">
        <v>1202</v>
      </c>
      <c r="F1141" s="183" t="s">
        <v>2092</v>
      </c>
      <c r="G1141" s="186"/>
      <c r="H1141" s="193" t="s">
        <v>2091</v>
      </c>
      <c r="I1141" s="186"/>
      <c r="J1141" s="43">
        <v>1502</v>
      </c>
      <c r="K1141" s="186" t="s">
        <v>310</v>
      </c>
      <c r="L1141" s="201" t="s">
        <v>2235</v>
      </c>
      <c r="N1141" s="211" t="s">
        <v>2205</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2206</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7" t="s">
        <v>2207</v>
      </c>
      <c r="C1142" s="191" t="s">
        <v>1086</v>
      </c>
      <c r="D1142" s="191" t="s">
        <v>1181</v>
      </c>
      <c r="E1142" s="191" t="s">
        <v>1202</v>
      </c>
      <c r="F1142" s="183" t="s">
        <v>2090</v>
      </c>
      <c r="G1142" s="186"/>
      <c r="H1142" s="193" t="s">
        <v>2089</v>
      </c>
      <c r="I1142" s="186"/>
      <c r="J1142" s="43">
        <v>1503</v>
      </c>
      <c r="K1142" s="186" t="s">
        <v>310</v>
      </c>
      <c r="L1142" s="201" t="s">
        <v>2235</v>
      </c>
      <c r="N1142" s="211" t="s">
        <v>2205</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2206</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7" t="s">
        <v>2207</v>
      </c>
      <c r="C1143" s="191" t="s">
        <v>1086</v>
      </c>
      <c r="D1143" s="191" t="s">
        <v>1181</v>
      </c>
      <c r="E1143" s="191" t="s">
        <v>1202</v>
      </c>
      <c r="F1143" s="183" t="s">
        <v>2088</v>
      </c>
      <c r="G1143" s="186"/>
      <c r="H1143" s="193" t="s">
        <v>2087</v>
      </c>
      <c r="I1143" s="186"/>
      <c r="J1143" s="43">
        <v>1504</v>
      </c>
      <c r="K1143" s="186" t="s">
        <v>310</v>
      </c>
      <c r="L1143" s="201" t="s">
        <v>2235</v>
      </c>
      <c r="N1143" s="211" t="s">
        <v>2205</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2206</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7" t="s">
        <v>2207</v>
      </c>
      <c r="C1144" s="191" t="s">
        <v>1086</v>
      </c>
      <c r="D1144" s="191" t="s">
        <v>1181</v>
      </c>
      <c r="E1144" s="191" t="s">
        <v>1202</v>
      </c>
      <c r="F1144" s="183" t="s">
        <v>2086</v>
      </c>
      <c r="G1144" s="186"/>
      <c r="H1144" s="193" t="s">
        <v>2085</v>
      </c>
      <c r="I1144" s="186"/>
      <c r="J1144" s="43">
        <v>1505</v>
      </c>
      <c r="K1144" s="186" t="s">
        <v>310</v>
      </c>
      <c r="L1144" s="201" t="s">
        <v>2235</v>
      </c>
      <c r="N1144" s="211" t="s">
        <v>2205</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2206</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7" t="s">
        <v>2207</v>
      </c>
      <c r="C1145" s="191" t="s">
        <v>1086</v>
      </c>
      <c r="D1145" s="191" t="s">
        <v>1181</v>
      </c>
      <c r="E1145" s="191" t="s">
        <v>1202</v>
      </c>
      <c r="F1145" s="183" t="s">
        <v>2084</v>
      </c>
      <c r="G1145" s="186"/>
      <c r="H1145" s="193" t="s">
        <v>2083</v>
      </c>
      <c r="I1145" s="186"/>
      <c r="J1145" s="43">
        <v>1506</v>
      </c>
      <c r="K1145" s="186" t="s">
        <v>310</v>
      </c>
      <c r="L1145" s="201" t="s">
        <v>2235</v>
      </c>
      <c r="N1145" s="211" t="s">
        <v>2205</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2206</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7" t="s">
        <v>2207</v>
      </c>
      <c r="C1146" s="191" t="s">
        <v>1086</v>
      </c>
      <c r="D1146" s="191" t="s">
        <v>1181</v>
      </c>
      <c r="E1146" s="191" t="s">
        <v>1202</v>
      </c>
      <c r="F1146" s="183" t="s">
        <v>2082</v>
      </c>
      <c r="G1146" s="186"/>
      <c r="H1146" s="193" t="s">
        <v>2081</v>
      </c>
      <c r="I1146" s="186"/>
      <c r="J1146" s="43">
        <v>1507</v>
      </c>
      <c r="K1146" s="186" t="s">
        <v>310</v>
      </c>
      <c r="L1146" s="201" t="s">
        <v>2235</v>
      </c>
      <c r="N1146" s="211" t="s">
        <v>2205</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2206</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7" t="s">
        <v>2207</v>
      </c>
      <c r="C1147" s="191" t="s">
        <v>1086</v>
      </c>
      <c r="D1147" s="191" t="s">
        <v>1181</v>
      </c>
      <c r="E1147" s="191" t="s">
        <v>1202</v>
      </c>
      <c r="F1147" s="183" t="s">
        <v>2080</v>
      </c>
      <c r="G1147" s="186"/>
      <c r="H1147" s="193" t="s">
        <v>2079</v>
      </c>
      <c r="I1147" s="186"/>
      <c r="J1147" s="43">
        <v>1508</v>
      </c>
      <c r="K1147" s="186" t="s">
        <v>310</v>
      </c>
      <c r="L1147" s="201" t="s">
        <v>2235</v>
      </c>
      <c r="N1147" s="211" t="s">
        <v>2205</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2206</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7" t="s">
        <v>2207</v>
      </c>
      <c r="C1148" s="191" t="s">
        <v>1086</v>
      </c>
      <c r="D1148" s="191" t="s">
        <v>1181</v>
      </c>
      <c r="E1148" s="191" t="s">
        <v>1202</v>
      </c>
      <c r="F1148" s="183" t="s">
        <v>2078</v>
      </c>
      <c r="G1148" s="186"/>
      <c r="H1148" s="193" t="s">
        <v>2077</v>
      </c>
      <c r="I1148" s="186"/>
      <c r="J1148" s="43">
        <v>1509</v>
      </c>
      <c r="K1148" s="186" t="s">
        <v>310</v>
      </c>
      <c r="L1148" s="201" t="s">
        <v>2235</v>
      </c>
      <c r="N1148" s="211" t="s">
        <v>2205</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2206</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7" t="s">
        <v>2207</v>
      </c>
      <c r="C1149" s="191" t="s">
        <v>1086</v>
      </c>
      <c r="D1149" s="191" t="s">
        <v>1181</v>
      </c>
      <c r="E1149" s="191" t="s">
        <v>1202</v>
      </c>
      <c r="F1149" s="183" t="s">
        <v>2076</v>
      </c>
      <c r="G1149" s="186"/>
      <c r="H1149" s="193" t="s">
        <v>2075</v>
      </c>
      <c r="I1149" s="186"/>
      <c r="J1149" s="43">
        <v>1510</v>
      </c>
      <c r="K1149" s="186" t="s">
        <v>310</v>
      </c>
      <c r="L1149" s="201" t="s">
        <v>2235</v>
      </c>
      <c r="N1149" s="211" t="s">
        <v>2205</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2206</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7" t="s">
        <v>2207</v>
      </c>
      <c r="C1150" s="191" t="s">
        <v>1086</v>
      </c>
      <c r="D1150" s="191" t="s">
        <v>1181</v>
      </c>
      <c r="E1150" s="191" t="s">
        <v>1202</v>
      </c>
      <c r="F1150" s="183" t="s">
        <v>2074</v>
      </c>
      <c r="G1150" s="186"/>
      <c r="H1150" s="193" t="s">
        <v>2073</v>
      </c>
      <c r="I1150" s="186"/>
      <c r="J1150" s="43">
        <v>1511</v>
      </c>
      <c r="K1150" s="186" t="s">
        <v>310</v>
      </c>
      <c r="L1150" s="201" t="s">
        <v>2235</v>
      </c>
      <c r="N1150" s="211" t="s">
        <v>2205</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2206</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85" x14ac:dyDescent="0.25">
      <c r="A1151" s="293" t="s">
        <v>2204</v>
      </c>
      <c r="B1151" s="279"/>
      <c r="C1151" s="293" t="s">
        <v>1086</v>
      </c>
      <c r="D1151" s="293" t="s">
        <v>1181</v>
      </c>
      <c r="E1151" s="293" t="s">
        <v>1212</v>
      </c>
      <c r="M1151" s="279"/>
      <c r="N1151" s="294" t="s">
        <v>2205</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2206</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7" t="s">
        <v>2207</v>
      </c>
      <c r="C1152" s="183" t="s">
        <v>1086</v>
      </c>
      <c r="D1152" s="191" t="s">
        <v>1181</v>
      </c>
      <c r="E1152" s="183" t="s">
        <v>1212</v>
      </c>
      <c r="F1152" s="186" t="s">
        <v>1152</v>
      </c>
      <c r="G1152" s="186"/>
      <c r="H1152" s="186" t="s">
        <v>1153</v>
      </c>
      <c r="I1152" s="186"/>
      <c r="J1152" s="43">
        <v>133</v>
      </c>
      <c r="K1152" s="186" t="s">
        <v>310</v>
      </c>
      <c r="L1152" s="186" t="s">
        <v>2235</v>
      </c>
      <c r="N1152" s="211" t="s">
        <v>2205</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2206</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7" t="s">
        <v>2207</v>
      </c>
      <c r="C1153" s="191" t="s">
        <v>1086</v>
      </c>
      <c r="D1153" s="191" t="s">
        <v>1181</v>
      </c>
      <c r="E1153" s="191" t="s">
        <v>1212</v>
      </c>
      <c r="F1153" s="186" t="s">
        <v>1156</v>
      </c>
      <c r="G1153" s="186"/>
      <c r="H1153" s="186" t="s">
        <v>1157</v>
      </c>
      <c r="I1153" s="186"/>
      <c r="J1153" s="43">
        <v>134</v>
      </c>
      <c r="K1153" s="186" t="s">
        <v>310</v>
      </c>
      <c r="L1153" s="188" t="s">
        <v>2235</v>
      </c>
      <c r="N1153" s="211" t="s">
        <v>2205</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2206</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7" t="s">
        <v>2207</v>
      </c>
      <c r="C1154" s="191" t="s">
        <v>1086</v>
      </c>
      <c r="D1154" s="191" t="s">
        <v>1181</v>
      </c>
      <c r="E1154" s="191" t="s">
        <v>1212</v>
      </c>
      <c r="F1154" s="186" t="s">
        <v>1159</v>
      </c>
      <c r="G1154" s="186"/>
      <c r="H1154" s="186" t="s">
        <v>1160</v>
      </c>
      <c r="I1154" s="186"/>
      <c r="J1154" s="43">
        <v>135</v>
      </c>
      <c r="K1154" s="186" t="s">
        <v>310</v>
      </c>
      <c r="L1154" s="188" t="s">
        <v>2235</v>
      </c>
      <c r="N1154" s="211" t="s">
        <v>2205</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2206</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7" t="s">
        <v>2207</v>
      </c>
      <c r="C1155" s="191" t="s">
        <v>1086</v>
      </c>
      <c r="D1155" s="191" t="s">
        <v>1181</v>
      </c>
      <c r="E1155" s="191" t="s">
        <v>1212</v>
      </c>
      <c r="F1155" s="186" t="s">
        <v>1162</v>
      </c>
      <c r="G1155" s="186"/>
      <c r="H1155" s="186" t="s">
        <v>1163</v>
      </c>
      <c r="I1155" s="186"/>
      <c r="J1155" s="43">
        <v>136</v>
      </c>
      <c r="K1155" s="186" t="s">
        <v>310</v>
      </c>
      <c r="L1155" s="188" t="s">
        <v>2235</v>
      </c>
      <c r="N1155" s="211" t="s">
        <v>2205</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2206</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7" t="s">
        <v>2207</v>
      </c>
      <c r="C1156" s="191" t="s">
        <v>1086</v>
      </c>
      <c r="D1156" s="191" t="s">
        <v>1181</v>
      </c>
      <c r="E1156" s="191" t="s">
        <v>1212</v>
      </c>
      <c r="F1156" s="186" t="s">
        <v>1165</v>
      </c>
      <c r="G1156" s="186"/>
      <c r="H1156" s="186" t="s">
        <v>1166</v>
      </c>
      <c r="I1156" s="186"/>
      <c r="J1156" s="43">
        <v>137</v>
      </c>
      <c r="K1156" s="186" t="s">
        <v>310</v>
      </c>
      <c r="L1156" s="188" t="s">
        <v>2235</v>
      </c>
      <c r="N1156" s="211" t="s">
        <v>2205</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2206</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7" t="s">
        <v>2207</v>
      </c>
      <c r="C1157" s="191" t="s">
        <v>1086</v>
      </c>
      <c r="D1157" s="191" t="s">
        <v>1181</v>
      </c>
      <c r="E1157" s="191" t="s">
        <v>1212</v>
      </c>
      <c r="F1157" s="186" t="s">
        <v>1168</v>
      </c>
      <c r="G1157" s="186"/>
      <c r="H1157" s="186" t="s">
        <v>1169</v>
      </c>
      <c r="I1157" s="186"/>
      <c r="J1157" s="43">
        <v>138</v>
      </c>
      <c r="K1157" s="186" t="s">
        <v>310</v>
      </c>
      <c r="L1157" s="188" t="s">
        <v>2235</v>
      </c>
      <c r="N1157" s="211" t="s">
        <v>2205</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2206</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7" t="s">
        <v>2207</v>
      </c>
      <c r="C1158" s="191" t="s">
        <v>1086</v>
      </c>
      <c r="D1158" s="191" t="s">
        <v>1181</v>
      </c>
      <c r="E1158" s="191" t="s">
        <v>1212</v>
      </c>
      <c r="F1158" s="186" t="s">
        <v>1171</v>
      </c>
      <c r="G1158" s="186"/>
      <c r="H1158" s="186" t="s">
        <v>1172</v>
      </c>
      <c r="I1158" s="186"/>
      <c r="J1158" s="43">
        <v>524</v>
      </c>
      <c r="K1158" s="186" t="s">
        <v>310</v>
      </c>
      <c r="L1158" s="188" t="s">
        <v>2235</v>
      </c>
      <c r="N1158" s="211" t="s">
        <v>2205</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2206</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5" x14ac:dyDescent="0.25">
      <c r="A1159" s="292" t="s">
        <v>2204</v>
      </c>
      <c r="B1159" s="278"/>
      <c r="C1159" s="312" t="s">
        <v>1221</v>
      </c>
      <c r="D1159" s="312" t="s">
        <v>1222</v>
      </c>
      <c r="E1159" s="312" t="s">
        <v>1223</v>
      </c>
      <c r="F1159" s="312"/>
      <c r="G1159" s="312"/>
      <c r="H1159" s="312"/>
      <c r="I1159" s="312"/>
      <c r="J1159" s="325">
        <v>543</v>
      </c>
      <c r="K1159" s="312" t="s">
        <v>332</v>
      </c>
      <c r="L1159" s="341" t="s">
        <v>2355</v>
      </c>
      <c r="M1159" s="278"/>
      <c r="N1159" s="294" t="s">
        <v>2205</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2206</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55" x14ac:dyDescent="0.25">
      <c r="A1160" s="292" t="s">
        <v>2204</v>
      </c>
      <c r="C1160" s="292" t="s">
        <v>1228</v>
      </c>
      <c r="D1160" s="292" t="s">
        <v>1229</v>
      </c>
      <c r="E1160" s="292" t="str">
        <f>E1161</f>
        <v>GRA for Carbon Tax Revenue</v>
      </c>
      <c r="N1160" s="294" t="s">
        <v>2205</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2206</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7" t="s">
        <v>2207</v>
      </c>
      <c r="C1161" s="183" t="s">
        <v>1228</v>
      </c>
      <c r="D1161" s="183" t="s">
        <v>1229</v>
      </c>
      <c r="E1161" s="183" t="s">
        <v>1230</v>
      </c>
      <c r="F1161" s="183" t="s">
        <v>1231</v>
      </c>
      <c r="G1161" s="183"/>
      <c r="H1161" s="183" t="s">
        <v>1232</v>
      </c>
      <c r="I1161" s="183"/>
      <c r="J1161" s="43">
        <v>545</v>
      </c>
      <c r="K1161" s="183" t="s">
        <v>310</v>
      </c>
      <c r="L1161" s="163" t="s">
        <v>2237</v>
      </c>
      <c r="N1161" s="211" t="s">
        <v>2205</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2206</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7" t="s">
        <v>2207</v>
      </c>
      <c r="C1162" s="191" t="s">
        <v>1228</v>
      </c>
      <c r="D1162" s="191" t="s">
        <v>1229</v>
      </c>
      <c r="E1162" s="191" t="s">
        <v>1230</v>
      </c>
      <c r="F1162" s="183" t="s">
        <v>1237</v>
      </c>
      <c r="G1162" s="183"/>
      <c r="H1162" s="183" t="s">
        <v>1238</v>
      </c>
      <c r="I1162" s="183"/>
      <c r="J1162" s="43">
        <v>546</v>
      </c>
      <c r="K1162" s="191" t="s">
        <v>310</v>
      </c>
      <c r="L1162" s="163" t="s">
        <v>2237</v>
      </c>
      <c r="N1162" s="211" t="s">
        <v>2205</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2206</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7" t="s">
        <v>2207</v>
      </c>
      <c r="C1163" s="191" t="s">
        <v>1228</v>
      </c>
      <c r="D1163" s="191" t="s">
        <v>1229</v>
      </c>
      <c r="E1163" s="191" t="s">
        <v>1230</v>
      </c>
      <c r="F1163" s="183" t="s">
        <v>1240</v>
      </c>
      <c r="G1163" s="183"/>
      <c r="H1163" s="183" t="s">
        <v>1241</v>
      </c>
      <c r="I1163" s="183"/>
      <c r="J1163" s="43">
        <v>547</v>
      </c>
      <c r="K1163" s="191" t="s">
        <v>310</v>
      </c>
      <c r="L1163" s="163" t="s">
        <v>2237</v>
      </c>
      <c r="N1163" s="211" t="s">
        <v>2205</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2206</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7" t="s">
        <v>2207</v>
      </c>
      <c r="C1164" s="191" t="s">
        <v>1228</v>
      </c>
      <c r="D1164" s="191" t="s">
        <v>1229</v>
      </c>
      <c r="E1164" s="191" t="s">
        <v>1230</v>
      </c>
      <c r="F1164" s="183" t="s">
        <v>1243</v>
      </c>
      <c r="G1164" s="183"/>
      <c r="H1164" s="183" t="s">
        <v>1244</v>
      </c>
      <c r="I1164" s="183"/>
      <c r="J1164" s="43">
        <v>548</v>
      </c>
      <c r="K1164" s="191" t="s">
        <v>310</v>
      </c>
      <c r="L1164" s="163" t="s">
        <v>2237</v>
      </c>
      <c r="N1164" s="211" t="s">
        <v>2205</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2206</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7" t="s">
        <v>2207</v>
      </c>
      <c r="C1165" s="191" t="s">
        <v>1228</v>
      </c>
      <c r="D1165" s="191" t="s">
        <v>1229</v>
      </c>
      <c r="E1165" s="191" t="s">
        <v>1230</v>
      </c>
      <c r="F1165" s="183" t="s">
        <v>1246</v>
      </c>
      <c r="G1165" s="183"/>
      <c r="H1165" s="183" t="s">
        <v>1247</v>
      </c>
      <c r="I1165" s="183"/>
      <c r="J1165" s="43">
        <v>549</v>
      </c>
      <c r="K1165" s="191" t="s">
        <v>310</v>
      </c>
      <c r="L1165" s="163" t="s">
        <v>2237</v>
      </c>
      <c r="N1165" s="211" t="s">
        <v>2205</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2206</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55" x14ac:dyDescent="0.25">
      <c r="A1166" s="292" t="s">
        <v>2204</v>
      </c>
      <c r="B1166" s="278"/>
      <c r="C1166" s="292" t="s">
        <v>1228</v>
      </c>
      <c r="D1166" s="292" t="s">
        <v>1249</v>
      </c>
      <c r="E1166" s="292" t="str">
        <f>E1167</f>
        <v>GRA for Fuel Tax Revenue</v>
      </c>
      <c r="M1166" s="278"/>
      <c r="N1166" s="294" t="s">
        <v>2205</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2206</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7" t="s">
        <v>2207</v>
      </c>
      <c r="C1167" s="183" t="s">
        <v>1228</v>
      </c>
      <c r="D1167" s="183" t="s">
        <v>1249</v>
      </c>
      <c r="E1167" s="183" t="s">
        <v>1250</v>
      </c>
      <c r="F1167" s="183" t="s">
        <v>1231</v>
      </c>
      <c r="G1167" s="183"/>
      <c r="H1167" s="183" t="s">
        <v>1232</v>
      </c>
      <c r="I1167" s="183"/>
      <c r="J1167" s="43">
        <v>550</v>
      </c>
      <c r="K1167" s="183" t="s">
        <v>310</v>
      </c>
      <c r="L1167" s="242" t="s">
        <v>2237</v>
      </c>
      <c r="N1167" s="211" t="s">
        <v>2205</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2206</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7" t="s">
        <v>2207</v>
      </c>
      <c r="C1168" s="191" t="s">
        <v>1228</v>
      </c>
      <c r="D1168" s="191" t="s">
        <v>1249</v>
      </c>
      <c r="E1168" s="191" t="s">
        <v>1250</v>
      </c>
      <c r="F1168" s="183" t="s">
        <v>1237</v>
      </c>
      <c r="G1168" s="183"/>
      <c r="H1168" s="183" t="s">
        <v>1238</v>
      </c>
      <c r="I1168" s="183"/>
      <c r="J1168" s="43">
        <v>551</v>
      </c>
      <c r="K1168" s="191" t="s">
        <v>310</v>
      </c>
      <c r="L1168" s="242" t="s">
        <v>2237</v>
      </c>
      <c r="N1168" s="211" t="s">
        <v>2205</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2206</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7" t="s">
        <v>2207</v>
      </c>
      <c r="C1169" s="191" t="s">
        <v>1228</v>
      </c>
      <c r="D1169" s="191" t="s">
        <v>1249</v>
      </c>
      <c r="E1169" s="191" t="s">
        <v>1250</v>
      </c>
      <c r="F1169" s="183" t="s">
        <v>1240</v>
      </c>
      <c r="G1169" s="183"/>
      <c r="H1169" s="183" t="s">
        <v>1241</v>
      </c>
      <c r="I1169" s="183"/>
      <c r="J1169" s="43">
        <v>552</v>
      </c>
      <c r="K1169" s="191" t="s">
        <v>310</v>
      </c>
      <c r="L1169" s="242" t="s">
        <v>2237</v>
      </c>
      <c r="N1169" s="211" t="s">
        <v>2205</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2206</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7" t="s">
        <v>2207</v>
      </c>
      <c r="C1170" s="191" t="s">
        <v>1228</v>
      </c>
      <c r="D1170" s="191" t="s">
        <v>1249</v>
      </c>
      <c r="E1170" s="191" t="s">
        <v>1250</v>
      </c>
      <c r="F1170" s="183" t="s">
        <v>1243</v>
      </c>
      <c r="G1170" s="183"/>
      <c r="H1170" s="183" t="s">
        <v>1244</v>
      </c>
      <c r="I1170" s="183"/>
      <c r="J1170" s="43">
        <v>553</v>
      </c>
      <c r="K1170" s="191" t="s">
        <v>310</v>
      </c>
      <c r="L1170" s="242" t="s">
        <v>2237</v>
      </c>
      <c r="N1170" s="211" t="s">
        <v>2205</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2206</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7" t="s">
        <v>2207</v>
      </c>
      <c r="C1171" s="191" t="s">
        <v>1228</v>
      </c>
      <c r="D1171" s="191" t="s">
        <v>1249</v>
      </c>
      <c r="E1171" s="191" t="s">
        <v>1250</v>
      </c>
      <c r="F1171" s="183" t="s">
        <v>1246</v>
      </c>
      <c r="G1171" s="183"/>
      <c r="H1171" s="183" t="s">
        <v>1247</v>
      </c>
      <c r="I1171" s="183"/>
      <c r="J1171" s="43">
        <v>554</v>
      </c>
      <c r="K1171" s="191" t="s">
        <v>310</v>
      </c>
      <c r="L1171" s="242" t="s">
        <v>2237</v>
      </c>
      <c r="N1171" s="211" t="s">
        <v>2205</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2206</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55" x14ac:dyDescent="0.25">
      <c r="A1172" s="292" t="s">
        <v>2204</v>
      </c>
      <c r="B1172" s="278"/>
      <c r="C1172" s="292" t="s">
        <v>1228</v>
      </c>
      <c r="D1172" s="292" t="s">
        <v>414</v>
      </c>
      <c r="E1172" s="292" t="str">
        <f>E1173</f>
        <v>GRA for EV Subsidy</v>
      </c>
      <c r="M1172" s="278"/>
      <c r="N1172" s="294" t="s">
        <v>2205</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2206</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7" t="s">
        <v>2207</v>
      </c>
      <c r="C1173" s="183" t="s">
        <v>1228</v>
      </c>
      <c r="D1173" s="183" t="s">
        <v>414</v>
      </c>
      <c r="E1173" s="183" t="s">
        <v>1252</v>
      </c>
      <c r="F1173" s="183" t="s">
        <v>1231</v>
      </c>
      <c r="G1173" s="183"/>
      <c r="H1173" s="183" t="s">
        <v>1232</v>
      </c>
      <c r="I1173" s="183"/>
      <c r="J1173" s="43">
        <v>555</v>
      </c>
      <c r="K1173" s="183" t="s">
        <v>310</v>
      </c>
      <c r="L1173" s="242" t="s">
        <v>2237</v>
      </c>
      <c r="N1173" s="211" t="s">
        <v>2205</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2206</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7" t="s">
        <v>2207</v>
      </c>
      <c r="C1174" s="191" t="s">
        <v>1228</v>
      </c>
      <c r="D1174" s="191" t="s">
        <v>414</v>
      </c>
      <c r="E1174" s="191" t="s">
        <v>1252</v>
      </c>
      <c r="F1174" s="183" t="s">
        <v>1237</v>
      </c>
      <c r="G1174" s="183"/>
      <c r="H1174" s="183" t="s">
        <v>1238</v>
      </c>
      <c r="I1174" s="183"/>
      <c r="J1174" s="43">
        <v>556</v>
      </c>
      <c r="K1174" s="191" t="s">
        <v>310</v>
      </c>
      <c r="L1174" s="242" t="s">
        <v>2237</v>
      </c>
      <c r="N1174" s="211" t="s">
        <v>2205</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2206</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7" t="s">
        <v>2207</v>
      </c>
      <c r="C1175" s="191" t="s">
        <v>1228</v>
      </c>
      <c r="D1175" s="191" t="s">
        <v>414</v>
      </c>
      <c r="E1175" s="191" t="s">
        <v>1252</v>
      </c>
      <c r="F1175" s="183" t="s">
        <v>1240</v>
      </c>
      <c r="G1175" s="183"/>
      <c r="H1175" s="183" t="s">
        <v>1241</v>
      </c>
      <c r="I1175" s="183"/>
      <c r="J1175" s="43">
        <v>557</v>
      </c>
      <c r="K1175" s="191" t="s">
        <v>310</v>
      </c>
      <c r="L1175" s="242" t="s">
        <v>2237</v>
      </c>
      <c r="N1175" s="211" t="s">
        <v>2205</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2206</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7" t="s">
        <v>2207</v>
      </c>
      <c r="C1176" s="191" t="s">
        <v>1228</v>
      </c>
      <c r="D1176" s="191" t="s">
        <v>414</v>
      </c>
      <c r="E1176" s="191" t="s">
        <v>1252</v>
      </c>
      <c r="F1176" s="183" t="s">
        <v>1243</v>
      </c>
      <c r="G1176" s="183"/>
      <c r="H1176" s="183" t="s">
        <v>1244</v>
      </c>
      <c r="I1176" s="183"/>
      <c r="J1176" s="43">
        <v>558</v>
      </c>
      <c r="K1176" s="191" t="s">
        <v>310</v>
      </c>
      <c r="L1176" s="242" t="s">
        <v>2237</v>
      </c>
      <c r="N1176" s="211" t="s">
        <v>2205</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2206</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7" t="s">
        <v>2207</v>
      </c>
      <c r="C1177" s="191" t="s">
        <v>1228</v>
      </c>
      <c r="D1177" s="191" t="s">
        <v>414</v>
      </c>
      <c r="E1177" s="191" t="s">
        <v>1252</v>
      </c>
      <c r="F1177" s="183" t="s">
        <v>1246</v>
      </c>
      <c r="G1177" s="183"/>
      <c r="H1177" s="183" t="s">
        <v>1247</v>
      </c>
      <c r="I1177" s="183"/>
      <c r="J1177" s="43">
        <v>559</v>
      </c>
      <c r="K1177" s="191" t="s">
        <v>310</v>
      </c>
      <c r="L1177" s="242" t="s">
        <v>2237</v>
      </c>
      <c r="N1177" s="211" t="s">
        <v>2205</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2206</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55" x14ac:dyDescent="0.25">
      <c r="A1178" s="292" t="s">
        <v>2204</v>
      </c>
      <c r="B1178" s="278"/>
      <c r="C1178" s="292" t="s">
        <v>1228</v>
      </c>
      <c r="D1178" s="292" t="s">
        <v>1254</v>
      </c>
      <c r="E1178" s="292" t="str">
        <f>E1179</f>
        <v>GRA for Electricity Generation Subsidies</v>
      </c>
      <c r="M1178" s="278"/>
      <c r="N1178" s="294" t="s">
        <v>2205</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2206</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7" t="s">
        <v>2207</v>
      </c>
      <c r="C1179" s="183" t="s">
        <v>1228</v>
      </c>
      <c r="D1179" s="183" t="s">
        <v>1254</v>
      </c>
      <c r="E1179" s="183" t="s">
        <v>1255</v>
      </c>
      <c r="F1179" s="183" t="s">
        <v>1231</v>
      </c>
      <c r="G1179" s="183"/>
      <c r="H1179" s="183" t="s">
        <v>1232</v>
      </c>
      <c r="I1179" s="183"/>
      <c r="J1179" s="43">
        <v>560</v>
      </c>
      <c r="K1179" s="183" t="s">
        <v>310</v>
      </c>
      <c r="L1179" s="242" t="s">
        <v>2237</v>
      </c>
      <c r="N1179" s="211" t="s">
        <v>2205</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2206</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7" t="s">
        <v>2207</v>
      </c>
      <c r="C1180" s="191" t="s">
        <v>1228</v>
      </c>
      <c r="D1180" s="191" t="s">
        <v>1254</v>
      </c>
      <c r="E1180" s="191" t="s">
        <v>1255</v>
      </c>
      <c r="F1180" s="183" t="s">
        <v>1237</v>
      </c>
      <c r="G1180" s="183"/>
      <c r="H1180" s="183" t="s">
        <v>1238</v>
      </c>
      <c r="I1180" s="183"/>
      <c r="J1180" s="43">
        <v>561</v>
      </c>
      <c r="K1180" s="191" t="s">
        <v>310</v>
      </c>
      <c r="L1180" s="242" t="s">
        <v>2237</v>
      </c>
      <c r="N1180" s="211" t="s">
        <v>2205</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2206</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7" t="s">
        <v>2207</v>
      </c>
      <c r="C1181" s="191" t="s">
        <v>1228</v>
      </c>
      <c r="D1181" s="191" t="s">
        <v>1254</v>
      </c>
      <c r="E1181" s="191" t="s">
        <v>1255</v>
      </c>
      <c r="F1181" s="183" t="s">
        <v>1240</v>
      </c>
      <c r="G1181" s="183"/>
      <c r="H1181" s="183" t="s">
        <v>1241</v>
      </c>
      <c r="I1181" s="183"/>
      <c r="J1181" s="43">
        <v>562</v>
      </c>
      <c r="K1181" s="191" t="s">
        <v>310</v>
      </c>
      <c r="L1181" s="242" t="s">
        <v>2237</v>
      </c>
      <c r="N1181" s="211" t="s">
        <v>2205</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2206</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7" t="s">
        <v>2207</v>
      </c>
      <c r="C1182" s="191" t="s">
        <v>1228</v>
      </c>
      <c r="D1182" s="191" t="s">
        <v>1254</v>
      </c>
      <c r="E1182" s="191" t="s">
        <v>1255</v>
      </c>
      <c r="F1182" s="183" t="s">
        <v>1243</v>
      </c>
      <c r="G1182" s="183"/>
      <c r="H1182" s="183" t="s">
        <v>1244</v>
      </c>
      <c r="I1182" s="183"/>
      <c r="J1182" s="43">
        <v>563</v>
      </c>
      <c r="K1182" s="191" t="s">
        <v>310</v>
      </c>
      <c r="L1182" s="242" t="s">
        <v>2237</v>
      </c>
      <c r="N1182" s="211" t="s">
        <v>2205</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2206</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7" t="s">
        <v>2207</v>
      </c>
      <c r="C1183" s="191" t="s">
        <v>1228</v>
      </c>
      <c r="D1183" s="191" t="s">
        <v>1254</v>
      </c>
      <c r="E1183" s="191" t="s">
        <v>1255</v>
      </c>
      <c r="F1183" s="183" t="s">
        <v>1246</v>
      </c>
      <c r="G1183" s="183"/>
      <c r="H1183" s="183" t="s">
        <v>1247</v>
      </c>
      <c r="I1183" s="183"/>
      <c r="J1183" s="43">
        <v>564</v>
      </c>
      <c r="K1183" s="191" t="s">
        <v>310</v>
      </c>
      <c r="L1183" s="242" t="s">
        <v>2237</v>
      </c>
      <c r="N1183" s="211" t="s">
        <v>2205</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2206</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55" x14ac:dyDescent="0.25">
      <c r="A1184" s="292" t="s">
        <v>2204</v>
      </c>
      <c r="B1184" s="278"/>
      <c r="C1184" s="292" t="s">
        <v>1228</v>
      </c>
      <c r="D1184" s="292" t="s">
        <v>1257</v>
      </c>
      <c r="E1184" s="292" t="str">
        <f>E1185</f>
        <v>GRA for Electricity Capacity Construction Subsidies</v>
      </c>
      <c r="M1184" s="278"/>
      <c r="N1184" s="294" t="s">
        <v>2205</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2206</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7" t="s">
        <v>2207</v>
      </c>
      <c r="C1185" s="183" t="s">
        <v>1228</v>
      </c>
      <c r="D1185" s="183" t="s">
        <v>1257</v>
      </c>
      <c r="E1185" s="183" t="s">
        <v>1258</v>
      </c>
      <c r="F1185" s="183" t="s">
        <v>1231</v>
      </c>
      <c r="G1185" s="183"/>
      <c r="H1185" s="183" t="s">
        <v>1232</v>
      </c>
      <c r="I1185" s="183"/>
      <c r="J1185" s="43">
        <v>565</v>
      </c>
      <c r="K1185" s="183" t="s">
        <v>310</v>
      </c>
      <c r="L1185" s="242" t="s">
        <v>2237</v>
      </c>
      <c r="N1185" s="211" t="s">
        <v>2205</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2206</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7" t="s">
        <v>2207</v>
      </c>
      <c r="C1186" s="191" t="s">
        <v>1228</v>
      </c>
      <c r="D1186" s="191" t="s">
        <v>1257</v>
      </c>
      <c r="E1186" s="191" t="s">
        <v>1258</v>
      </c>
      <c r="F1186" s="183" t="s">
        <v>1237</v>
      </c>
      <c r="G1186" s="183"/>
      <c r="H1186" s="183" t="s">
        <v>1238</v>
      </c>
      <c r="I1186" s="183"/>
      <c r="J1186" s="43">
        <v>566</v>
      </c>
      <c r="K1186" s="191" t="s">
        <v>310</v>
      </c>
      <c r="L1186" s="242" t="s">
        <v>2237</v>
      </c>
      <c r="N1186" s="211" t="s">
        <v>2205</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2206</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7" t="s">
        <v>2207</v>
      </c>
      <c r="C1187" s="191" t="s">
        <v>1228</v>
      </c>
      <c r="D1187" s="191" t="s">
        <v>1257</v>
      </c>
      <c r="E1187" s="191" t="s">
        <v>1258</v>
      </c>
      <c r="F1187" s="183" t="s">
        <v>1240</v>
      </c>
      <c r="G1187" s="183"/>
      <c r="H1187" s="183" t="s">
        <v>1241</v>
      </c>
      <c r="I1187" s="183"/>
      <c r="J1187" s="43">
        <v>567</v>
      </c>
      <c r="K1187" s="191" t="s">
        <v>310</v>
      </c>
      <c r="L1187" s="242" t="s">
        <v>2237</v>
      </c>
      <c r="N1187" s="211" t="s">
        <v>2205</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2206</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7" t="s">
        <v>2207</v>
      </c>
      <c r="C1188" s="191" t="s">
        <v>1228</v>
      </c>
      <c r="D1188" s="191" t="s">
        <v>1257</v>
      </c>
      <c r="E1188" s="191" t="s">
        <v>1258</v>
      </c>
      <c r="F1188" s="183" t="s">
        <v>1243</v>
      </c>
      <c r="G1188" s="183"/>
      <c r="H1188" s="183" t="s">
        <v>1244</v>
      </c>
      <c r="I1188" s="183"/>
      <c r="J1188" s="43">
        <v>568</v>
      </c>
      <c r="K1188" s="191" t="s">
        <v>310</v>
      </c>
      <c r="L1188" s="242" t="s">
        <v>2237</v>
      </c>
      <c r="N1188" s="211" t="s">
        <v>2205</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2206</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7" t="s">
        <v>2207</v>
      </c>
      <c r="C1189" s="191" t="s">
        <v>1228</v>
      </c>
      <c r="D1189" s="191" t="s">
        <v>1257</v>
      </c>
      <c r="E1189" s="191" t="s">
        <v>1258</v>
      </c>
      <c r="F1189" s="183" t="s">
        <v>1246</v>
      </c>
      <c r="G1189" s="183"/>
      <c r="H1189" s="183" t="s">
        <v>1247</v>
      </c>
      <c r="I1189" s="183"/>
      <c r="J1189" s="43">
        <v>569</v>
      </c>
      <c r="K1189" s="191" t="s">
        <v>310</v>
      </c>
      <c r="L1189" s="242" t="s">
        <v>2237</v>
      </c>
      <c r="N1189" s="211" t="s">
        <v>2205</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2206</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55" x14ac:dyDescent="0.25">
      <c r="A1190" s="292" t="s">
        <v>2204</v>
      </c>
      <c r="B1190" s="278"/>
      <c r="C1190" s="292" t="s">
        <v>1228</v>
      </c>
      <c r="D1190" s="292" t="s">
        <v>543</v>
      </c>
      <c r="E1190" s="292" t="str">
        <f>E1191</f>
        <v>GRA for Distributed Solar Subsidy</v>
      </c>
      <c r="M1190" s="278"/>
      <c r="N1190" s="294" t="s">
        <v>2205</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2206</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7" t="s">
        <v>2207</v>
      </c>
      <c r="C1191" s="183" t="s">
        <v>1228</v>
      </c>
      <c r="D1191" s="183" t="s">
        <v>543</v>
      </c>
      <c r="E1191" s="183" t="s">
        <v>1260</v>
      </c>
      <c r="F1191" s="183" t="s">
        <v>1231</v>
      </c>
      <c r="G1191" s="183"/>
      <c r="H1191" s="183" t="s">
        <v>1232</v>
      </c>
      <c r="I1191" s="183"/>
      <c r="J1191" s="43">
        <v>570</v>
      </c>
      <c r="K1191" s="183" t="s">
        <v>310</v>
      </c>
      <c r="L1191" s="242" t="s">
        <v>2237</v>
      </c>
      <c r="N1191" s="211" t="s">
        <v>2205</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2206</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7" t="s">
        <v>2207</v>
      </c>
      <c r="C1192" s="191" t="s">
        <v>1228</v>
      </c>
      <c r="D1192" s="191" t="s">
        <v>543</v>
      </c>
      <c r="E1192" s="191" t="s">
        <v>1260</v>
      </c>
      <c r="F1192" s="183" t="s">
        <v>1237</v>
      </c>
      <c r="G1192" s="183"/>
      <c r="H1192" s="183" t="s">
        <v>1238</v>
      </c>
      <c r="I1192" s="183"/>
      <c r="J1192" s="43">
        <v>571</v>
      </c>
      <c r="K1192" s="191" t="s">
        <v>310</v>
      </c>
      <c r="L1192" s="242" t="s">
        <v>2237</v>
      </c>
      <c r="N1192" s="211" t="s">
        <v>2205</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2206</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7" t="s">
        <v>2207</v>
      </c>
      <c r="C1193" s="191" t="s">
        <v>1228</v>
      </c>
      <c r="D1193" s="191" t="s">
        <v>543</v>
      </c>
      <c r="E1193" s="191" t="s">
        <v>1260</v>
      </c>
      <c r="F1193" s="183" t="s">
        <v>1240</v>
      </c>
      <c r="G1193" s="183"/>
      <c r="H1193" s="183" t="s">
        <v>1241</v>
      </c>
      <c r="I1193" s="183"/>
      <c r="J1193" s="43">
        <v>572</v>
      </c>
      <c r="K1193" s="191" t="s">
        <v>310</v>
      </c>
      <c r="L1193" s="242" t="s">
        <v>2237</v>
      </c>
      <c r="N1193" s="211" t="s">
        <v>2205</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2206</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7" t="s">
        <v>2207</v>
      </c>
      <c r="C1194" s="191" t="s">
        <v>1228</v>
      </c>
      <c r="D1194" s="191" t="s">
        <v>543</v>
      </c>
      <c r="E1194" s="191" t="s">
        <v>1260</v>
      </c>
      <c r="F1194" s="183" t="s">
        <v>1243</v>
      </c>
      <c r="G1194" s="183"/>
      <c r="H1194" s="183" t="s">
        <v>1244</v>
      </c>
      <c r="I1194" s="183"/>
      <c r="J1194" s="43">
        <v>573</v>
      </c>
      <c r="K1194" s="191" t="s">
        <v>310</v>
      </c>
      <c r="L1194" s="242" t="s">
        <v>2237</v>
      </c>
      <c r="N1194" s="211" t="s">
        <v>2205</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2206</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7" t="s">
        <v>2207</v>
      </c>
      <c r="C1195" s="191" t="s">
        <v>1228</v>
      </c>
      <c r="D1195" s="191" t="s">
        <v>543</v>
      </c>
      <c r="E1195" s="191" t="s">
        <v>1260</v>
      </c>
      <c r="F1195" s="183" t="s">
        <v>1246</v>
      </c>
      <c r="G1195" s="183"/>
      <c r="H1195" s="183" t="s">
        <v>1247</v>
      </c>
      <c r="I1195" s="183"/>
      <c r="J1195" s="43">
        <v>574</v>
      </c>
      <c r="K1195" s="191" t="s">
        <v>310</v>
      </c>
      <c r="L1195" s="242" t="s">
        <v>2237</v>
      </c>
      <c r="N1195" s="211" t="s">
        <v>2205</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2206</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55" x14ac:dyDescent="0.25">
      <c r="A1196" s="292" t="s">
        <v>2204</v>
      </c>
      <c r="B1196" s="278"/>
      <c r="C1196" s="292" t="s">
        <v>1228</v>
      </c>
      <c r="D1196" s="292" t="s">
        <v>1262</v>
      </c>
      <c r="E1196" s="292" t="str">
        <f>E1197</f>
        <v>GRA for Fuel Subsidies</v>
      </c>
      <c r="M1196" s="278"/>
      <c r="N1196" s="294" t="s">
        <v>2205</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2206</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7" t="s">
        <v>2207</v>
      </c>
      <c r="C1197" s="183" t="s">
        <v>1228</v>
      </c>
      <c r="D1197" s="183" t="s">
        <v>1262</v>
      </c>
      <c r="E1197" s="183" t="s">
        <v>1263</v>
      </c>
      <c r="F1197" s="183" t="s">
        <v>1231</v>
      </c>
      <c r="G1197" s="183"/>
      <c r="H1197" s="183" t="s">
        <v>1232</v>
      </c>
      <c r="I1197" s="183"/>
      <c r="J1197" s="43">
        <v>575</v>
      </c>
      <c r="K1197" s="183" t="s">
        <v>310</v>
      </c>
      <c r="L1197" s="242" t="s">
        <v>2237</v>
      </c>
      <c r="N1197" s="211" t="s">
        <v>2205</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2206</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7" t="s">
        <v>2207</v>
      </c>
      <c r="C1198" s="191" t="s">
        <v>1228</v>
      </c>
      <c r="D1198" s="191" t="s">
        <v>1262</v>
      </c>
      <c r="E1198" s="191" t="s">
        <v>1263</v>
      </c>
      <c r="F1198" s="183" t="s">
        <v>1237</v>
      </c>
      <c r="G1198" s="183"/>
      <c r="H1198" s="183" t="s">
        <v>1238</v>
      </c>
      <c r="I1198" s="183"/>
      <c r="J1198" s="43">
        <v>576</v>
      </c>
      <c r="K1198" s="191" t="s">
        <v>310</v>
      </c>
      <c r="L1198" s="242" t="s">
        <v>2237</v>
      </c>
      <c r="N1198" s="211" t="s">
        <v>2205</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2206</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7" t="s">
        <v>2207</v>
      </c>
      <c r="C1199" s="191" t="s">
        <v>1228</v>
      </c>
      <c r="D1199" s="191" t="s">
        <v>1262</v>
      </c>
      <c r="E1199" s="191" t="s">
        <v>1263</v>
      </c>
      <c r="F1199" s="183" t="s">
        <v>1240</v>
      </c>
      <c r="G1199" s="183"/>
      <c r="H1199" s="183" t="s">
        <v>1241</v>
      </c>
      <c r="I1199" s="183"/>
      <c r="J1199" s="43">
        <v>577</v>
      </c>
      <c r="K1199" s="191" t="s">
        <v>310</v>
      </c>
      <c r="L1199" s="242" t="s">
        <v>2237</v>
      </c>
      <c r="N1199" s="211" t="s">
        <v>2205</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2206</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7" t="s">
        <v>2207</v>
      </c>
      <c r="C1200" s="191" t="s">
        <v>1228</v>
      </c>
      <c r="D1200" s="191" t="s">
        <v>1262</v>
      </c>
      <c r="E1200" s="191" t="s">
        <v>1263</v>
      </c>
      <c r="F1200" s="183" t="s">
        <v>1243</v>
      </c>
      <c r="G1200" s="183"/>
      <c r="H1200" s="183" t="s">
        <v>1244</v>
      </c>
      <c r="I1200" s="183"/>
      <c r="J1200" s="43">
        <v>578</v>
      </c>
      <c r="K1200" s="191" t="s">
        <v>310</v>
      </c>
      <c r="L1200" s="242" t="s">
        <v>2237</v>
      </c>
      <c r="N1200" s="211" t="s">
        <v>2205</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2206</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7" t="s">
        <v>2207</v>
      </c>
      <c r="C1201" s="191" t="s">
        <v>1228</v>
      </c>
      <c r="D1201" s="191" t="s">
        <v>1262</v>
      </c>
      <c r="E1201" s="191" t="s">
        <v>1263</v>
      </c>
      <c r="F1201" s="183" t="s">
        <v>1246</v>
      </c>
      <c r="G1201" s="183"/>
      <c r="H1201" s="183" t="s">
        <v>1247</v>
      </c>
      <c r="I1201" s="183"/>
      <c r="J1201" s="43">
        <v>579</v>
      </c>
      <c r="K1201" s="191" t="s">
        <v>310</v>
      </c>
      <c r="L1201" s="242" t="s">
        <v>2237</v>
      </c>
      <c r="N1201" s="211" t="s">
        <v>2205</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2206</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55" x14ac:dyDescent="0.25">
      <c r="A1202" s="292" t="s">
        <v>2204</v>
      </c>
      <c r="B1202" s="278"/>
      <c r="C1202" s="292" t="s">
        <v>1228</v>
      </c>
      <c r="D1202" s="292" t="s">
        <v>1265</v>
      </c>
      <c r="E1202" s="292" t="str">
        <f>E1203</f>
        <v>GRA for National Debt Interest</v>
      </c>
      <c r="M1202" s="278"/>
      <c r="N1202" s="294" t="s">
        <v>2205</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2206</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7" t="s">
        <v>2207</v>
      </c>
      <c r="C1203" s="183" t="s">
        <v>1228</v>
      </c>
      <c r="D1203" s="183" t="s">
        <v>1265</v>
      </c>
      <c r="E1203" s="183" t="s">
        <v>1266</v>
      </c>
      <c r="F1203" s="183" t="s">
        <v>1231</v>
      </c>
      <c r="G1203" s="183"/>
      <c r="H1203" s="183" t="s">
        <v>1232</v>
      </c>
      <c r="I1203" s="183"/>
      <c r="J1203" s="43">
        <v>580</v>
      </c>
      <c r="K1203" s="183" t="s">
        <v>310</v>
      </c>
      <c r="L1203" s="242" t="s">
        <v>2237</v>
      </c>
      <c r="N1203" s="211" t="s">
        <v>2205</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2206</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7" t="s">
        <v>2207</v>
      </c>
      <c r="C1204" s="191" t="s">
        <v>1228</v>
      </c>
      <c r="D1204" s="191" t="s">
        <v>1265</v>
      </c>
      <c r="E1204" s="191" t="s">
        <v>1266</v>
      </c>
      <c r="F1204" s="183" t="s">
        <v>1237</v>
      </c>
      <c r="G1204" s="183"/>
      <c r="H1204" s="183" t="s">
        <v>1238</v>
      </c>
      <c r="I1204" s="183"/>
      <c r="J1204" s="43">
        <v>581</v>
      </c>
      <c r="K1204" s="191" t="s">
        <v>310</v>
      </c>
      <c r="L1204" s="242" t="s">
        <v>2237</v>
      </c>
      <c r="N1204" s="211" t="s">
        <v>2205</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2206</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7" t="s">
        <v>2207</v>
      </c>
      <c r="C1205" s="191" t="s">
        <v>1228</v>
      </c>
      <c r="D1205" s="191" t="s">
        <v>1265</v>
      </c>
      <c r="E1205" s="191" t="s">
        <v>1266</v>
      </c>
      <c r="F1205" s="183" t="s">
        <v>1240</v>
      </c>
      <c r="G1205" s="183"/>
      <c r="H1205" s="183" t="s">
        <v>1241</v>
      </c>
      <c r="I1205" s="183"/>
      <c r="J1205" s="43">
        <v>582</v>
      </c>
      <c r="K1205" s="191" t="s">
        <v>310</v>
      </c>
      <c r="L1205" s="242" t="s">
        <v>2237</v>
      </c>
      <c r="N1205" s="211" t="s">
        <v>2205</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2206</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7" t="s">
        <v>2207</v>
      </c>
      <c r="C1206" s="191" t="s">
        <v>1228</v>
      </c>
      <c r="D1206" s="191" t="s">
        <v>1265</v>
      </c>
      <c r="E1206" s="191" t="s">
        <v>1266</v>
      </c>
      <c r="F1206" s="183" t="s">
        <v>1243</v>
      </c>
      <c r="G1206" s="183"/>
      <c r="H1206" s="183" t="s">
        <v>1244</v>
      </c>
      <c r="I1206" s="183"/>
      <c r="J1206" s="43">
        <v>583</v>
      </c>
      <c r="K1206" s="191" t="s">
        <v>310</v>
      </c>
      <c r="L1206" s="242" t="s">
        <v>2237</v>
      </c>
      <c r="N1206" s="211" t="s">
        <v>2205</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2206</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7" t="s">
        <v>2207</v>
      </c>
      <c r="C1207" s="191" t="s">
        <v>1228</v>
      </c>
      <c r="D1207" s="191" t="s">
        <v>1265</v>
      </c>
      <c r="E1207" s="191" t="s">
        <v>1266</v>
      </c>
      <c r="F1207" s="183" t="s">
        <v>1246</v>
      </c>
      <c r="G1207" s="183"/>
      <c r="H1207" s="183" t="s">
        <v>1247</v>
      </c>
      <c r="I1207" s="183"/>
      <c r="J1207" s="43">
        <v>584</v>
      </c>
      <c r="K1207" s="191" t="s">
        <v>310</v>
      </c>
      <c r="L1207" s="242" t="s">
        <v>2237</v>
      </c>
      <c r="N1207" s="211" t="s">
        <v>2205</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2206</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55" x14ac:dyDescent="0.25">
      <c r="A1208" s="292" t="s">
        <v>2204</v>
      </c>
      <c r="B1208" s="278"/>
      <c r="C1208" s="292" t="s">
        <v>1228</v>
      </c>
      <c r="D1208" s="292" t="s">
        <v>1268</v>
      </c>
      <c r="E1208" s="292" t="str">
        <f>E1209</f>
        <v>GRA for Remaining Government Cash Flow Changes</v>
      </c>
      <c r="M1208" s="278"/>
      <c r="N1208" s="294" t="s">
        <v>2205</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2206</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7" t="s">
        <v>2207</v>
      </c>
      <c r="C1209" s="183" t="s">
        <v>1228</v>
      </c>
      <c r="D1209" s="183" t="s">
        <v>1268</v>
      </c>
      <c r="E1209" s="183" t="s">
        <v>1269</v>
      </c>
      <c r="F1209" s="183" t="s">
        <v>1231</v>
      </c>
      <c r="G1209" s="183"/>
      <c r="H1209" s="183" t="s">
        <v>1232</v>
      </c>
      <c r="I1209" s="183"/>
      <c r="J1209" s="43">
        <v>585</v>
      </c>
      <c r="K1209" s="183" t="s">
        <v>310</v>
      </c>
      <c r="L1209" s="242" t="s">
        <v>2237</v>
      </c>
      <c r="N1209" s="211" t="s">
        <v>2205</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2206</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7" t="s">
        <v>2207</v>
      </c>
      <c r="C1210" s="191" t="s">
        <v>1228</v>
      </c>
      <c r="D1210" s="191" t="s">
        <v>1268</v>
      </c>
      <c r="E1210" s="191" t="s">
        <v>1269</v>
      </c>
      <c r="F1210" s="183" t="s">
        <v>1237</v>
      </c>
      <c r="G1210" s="183"/>
      <c r="H1210" s="183" t="s">
        <v>1238</v>
      </c>
      <c r="I1210" s="183"/>
      <c r="J1210" s="43">
        <v>586</v>
      </c>
      <c r="K1210" s="191" t="s">
        <v>310</v>
      </c>
      <c r="L1210" s="242" t="s">
        <v>2237</v>
      </c>
      <c r="N1210" s="211" t="s">
        <v>2205</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2206</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25">
      <c r="A1211" s="277" t="s">
        <v>2207</v>
      </c>
      <c r="B1211" s="278"/>
      <c r="C1211" s="191" t="s">
        <v>1228</v>
      </c>
      <c r="D1211" s="191" t="s">
        <v>1268</v>
      </c>
      <c r="E1211" s="191" t="s">
        <v>1269</v>
      </c>
      <c r="F1211" s="183" t="s">
        <v>1240</v>
      </c>
      <c r="G1211" s="183"/>
      <c r="H1211" s="183" t="s">
        <v>1241</v>
      </c>
      <c r="I1211" s="183"/>
      <c r="J1211" s="43">
        <v>587</v>
      </c>
      <c r="K1211" s="191" t="s">
        <v>310</v>
      </c>
      <c r="L1211" s="242" t="s">
        <v>2237</v>
      </c>
      <c r="M1211" s="278"/>
      <c r="N1211" s="211" t="s">
        <v>2205</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2206</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25">
      <c r="A1212" s="277" t="s">
        <v>2207</v>
      </c>
      <c r="B1212" s="278"/>
      <c r="C1212" s="191" t="s">
        <v>1228</v>
      </c>
      <c r="D1212" s="191" t="s">
        <v>1268</v>
      </c>
      <c r="E1212" s="191" t="s">
        <v>1269</v>
      </c>
      <c r="F1212" s="183" t="s">
        <v>1243</v>
      </c>
      <c r="G1212" s="183"/>
      <c r="H1212" s="183" t="s">
        <v>1244</v>
      </c>
      <c r="I1212" s="183"/>
      <c r="J1212" s="43">
        <v>588</v>
      </c>
      <c r="K1212" s="191" t="s">
        <v>310</v>
      </c>
      <c r="L1212" s="242" t="s">
        <v>2237</v>
      </c>
      <c r="M1212" s="278"/>
      <c r="N1212" s="211" t="s">
        <v>2205</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2206</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25">
      <c r="A1213" s="277" t="s">
        <v>2207</v>
      </c>
      <c r="B1213" s="278"/>
      <c r="C1213" s="191" t="s">
        <v>1228</v>
      </c>
      <c r="D1213" s="191" t="s">
        <v>1268</v>
      </c>
      <c r="E1213" s="191" t="s">
        <v>1269</v>
      </c>
      <c r="F1213" s="183" t="s">
        <v>1246</v>
      </c>
      <c r="G1213" s="183"/>
      <c r="H1213" s="183" t="s">
        <v>1247</v>
      </c>
      <c r="I1213" s="183"/>
      <c r="J1213" s="43">
        <v>589</v>
      </c>
      <c r="K1213" s="191" t="s">
        <v>310</v>
      </c>
      <c r="L1213" s="242" t="s">
        <v>2237</v>
      </c>
      <c r="M1213" s="278"/>
      <c r="N1213" s="211" t="s">
        <v>2205</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2206</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RowHeight="15" x14ac:dyDescent="0.25"/>
  <cols>
    <col min="1" max="1" width="20.140625" style="271" customWidth="1"/>
    <col min="2" max="2" width="43.7109375" style="271" customWidth="1"/>
    <col min="3" max="3" width="44.7109375" style="271" customWidth="1"/>
    <col min="4" max="4" width="14" style="271" customWidth="1"/>
    <col min="5" max="5" width="158.140625" style="272" customWidth="1"/>
    <col min="6" max="16384" width="9.140625" style="271"/>
  </cols>
  <sheetData>
    <row r="1" spans="1:5" x14ac:dyDescent="0.25">
      <c r="A1" s="29" t="s">
        <v>2186</v>
      </c>
    </row>
    <row r="2" spans="1:5" x14ac:dyDescent="0.25">
      <c r="A2" s="6" t="s">
        <v>2187</v>
      </c>
    </row>
    <row r="3" spans="1:5" x14ac:dyDescent="0.25">
      <c r="A3" s="274" t="s">
        <v>283</v>
      </c>
      <c r="B3" s="274" t="s">
        <v>284</v>
      </c>
      <c r="C3" s="274" t="s">
        <v>285</v>
      </c>
      <c r="D3" s="274" t="s">
        <v>2238</v>
      </c>
      <c r="E3" s="273" t="s">
        <v>2239</v>
      </c>
    </row>
    <row r="4" spans="1:5" ht="45" x14ac:dyDescent="0.25">
      <c r="A4" s="271" t="s">
        <v>304</v>
      </c>
      <c r="B4" s="271" t="s">
        <v>305</v>
      </c>
      <c r="C4" s="271" t="s">
        <v>306</v>
      </c>
      <c r="D4" s="275" t="s">
        <v>2240</v>
      </c>
      <c r="E4" s="297" t="s">
        <v>2367</v>
      </c>
    </row>
    <row r="5" spans="1:5" ht="30" x14ac:dyDescent="0.25">
      <c r="A5" s="271" t="s">
        <v>304</v>
      </c>
      <c r="B5" s="271" t="s">
        <v>371</v>
      </c>
      <c r="C5" s="271" t="s">
        <v>372</v>
      </c>
      <c r="D5" s="275" t="s">
        <v>2240</v>
      </c>
      <c r="E5" s="297" t="s">
        <v>2241</v>
      </c>
    </row>
    <row r="6" spans="1:5" ht="45" x14ac:dyDescent="0.25">
      <c r="A6" s="271" t="s">
        <v>304</v>
      </c>
      <c r="B6" s="271" t="s">
        <v>378</v>
      </c>
      <c r="C6" s="271" t="s">
        <v>379</v>
      </c>
      <c r="D6" s="275" t="s">
        <v>2240</v>
      </c>
      <c r="E6" s="297" t="s">
        <v>2242</v>
      </c>
    </row>
    <row r="7" spans="1:5" ht="45" x14ac:dyDescent="0.25">
      <c r="A7" s="271" t="s">
        <v>304</v>
      </c>
      <c r="B7" s="271" t="s">
        <v>2188</v>
      </c>
      <c r="C7" s="271" t="s">
        <v>387</v>
      </c>
      <c r="D7" s="275" t="s">
        <v>2240</v>
      </c>
      <c r="E7" s="297" t="s">
        <v>2243</v>
      </c>
    </row>
    <row r="8" spans="1:5" ht="30" x14ac:dyDescent="0.25">
      <c r="A8" s="271" t="s">
        <v>304</v>
      </c>
      <c r="B8" s="271" t="s">
        <v>412</v>
      </c>
      <c r="C8" s="271" t="s">
        <v>413</v>
      </c>
      <c r="D8" s="275" t="s">
        <v>2240</v>
      </c>
      <c r="E8" s="297" t="s">
        <v>2244</v>
      </c>
    </row>
    <row r="9" spans="1:5" ht="30" x14ac:dyDescent="0.25">
      <c r="A9" s="271" t="s">
        <v>304</v>
      </c>
      <c r="B9" s="271" t="s">
        <v>420</v>
      </c>
      <c r="C9" s="271" t="s">
        <v>421</v>
      </c>
      <c r="D9" s="275" t="s">
        <v>2240</v>
      </c>
      <c r="E9" s="297" t="s">
        <v>2245</v>
      </c>
    </row>
    <row r="10" spans="1:5" ht="30" x14ac:dyDescent="0.25">
      <c r="A10" s="271" t="s">
        <v>304</v>
      </c>
      <c r="B10" s="271" t="s">
        <v>429</v>
      </c>
      <c r="C10" s="271" t="s">
        <v>430</v>
      </c>
      <c r="D10" s="275" t="s">
        <v>2240</v>
      </c>
      <c r="E10" s="297" t="s">
        <v>2246</v>
      </c>
    </row>
    <row r="11" spans="1:5" ht="45" x14ac:dyDescent="0.25">
      <c r="A11" s="271" t="s">
        <v>304</v>
      </c>
      <c r="B11" s="271" t="s">
        <v>2189</v>
      </c>
      <c r="C11" s="271" t="s">
        <v>456</v>
      </c>
      <c r="D11" s="275" t="s">
        <v>2240</v>
      </c>
      <c r="E11" s="297" t="s">
        <v>2247</v>
      </c>
    </row>
    <row r="12" spans="1:5" ht="30" x14ac:dyDescent="0.25">
      <c r="A12" s="271" t="s">
        <v>304</v>
      </c>
      <c r="B12" s="271" t="s">
        <v>471</v>
      </c>
      <c r="C12" s="271" t="s">
        <v>472</v>
      </c>
      <c r="D12" s="275" t="s">
        <v>2240</v>
      </c>
      <c r="E12" s="297" t="s">
        <v>2248</v>
      </c>
    </row>
    <row r="13" spans="1:5" x14ac:dyDescent="0.25">
      <c r="A13" s="271" t="s">
        <v>304</v>
      </c>
      <c r="B13" s="271" t="s">
        <v>479</v>
      </c>
      <c r="C13" s="271" t="s">
        <v>480</v>
      </c>
      <c r="D13" s="275" t="s">
        <v>2240</v>
      </c>
      <c r="E13" s="297" t="s">
        <v>2249</v>
      </c>
    </row>
    <row r="14" spans="1:5" ht="30" x14ac:dyDescent="0.25">
      <c r="A14" s="271" t="s">
        <v>490</v>
      </c>
      <c r="B14" s="271" t="s">
        <v>491</v>
      </c>
      <c r="C14" s="271" t="s">
        <v>492</v>
      </c>
      <c r="D14" s="275" t="s">
        <v>2240</v>
      </c>
      <c r="E14" s="297" t="s">
        <v>2250</v>
      </c>
    </row>
    <row r="15" spans="1:5" ht="30" x14ac:dyDescent="0.25">
      <c r="A15" s="271" t="s">
        <v>490</v>
      </c>
      <c r="B15" s="271" t="s">
        <v>515</v>
      </c>
      <c r="C15" s="271" t="s">
        <v>516</v>
      </c>
      <c r="D15" s="275" t="s">
        <v>2240</v>
      </c>
      <c r="E15" s="297" t="s">
        <v>2251</v>
      </c>
    </row>
    <row r="16" spans="1:5" ht="45" x14ac:dyDescent="0.25">
      <c r="A16" s="271" t="s">
        <v>490</v>
      </c>
      <c r="B16" s="271" t="s">
        <v>525</v>
      </c>
      <c r="C16" s="271" t="s">
        <v>526</v>
      </c>
      <c r="D16" s="275" t="s">
        <v>2240</v>
      </c>
      <c r="E16" s="297" t="s">
        <v>2252</v>
      </c>
    </row>
    <row r="17" spans="1:5" ht="30" x14ac:dyDescent="0.25">
      <c r="A17" s="271" t="s">
        <v>490</v>
      </c>
      <c r="B17" s="271" t="s">
        <v>533</v>
      </c>
      <c r="C17" s="271" t="s">
        <v>534</v>
      </c>
      <c r="D17" s="275" t="s">
        <v>2240</v>
      </c>
      <c r="E17" s="297" t="s">
        <v>2253</v>
      </c>
    </row>
    <row r="18" spans="1:5" x14ac:dyDescent="0.25">
      <c r="A18" s="271" t="s">
        <v>490</v>
      </c>
      <c r="B18" s="271" t="s">
        <v>543</v>
      </c>
      <c r="C18" s="271" t="s">
        <v>544</v>
      </c>
      <c r="D18" s="275" t="s">
        <v>2240</v>
      </c>
      <c r="E18" s="297" t="s">
        <v>2254</v>
      </c>
    </row>
    <row r="19" spans="1:5" ht="30" x14ac:dyDescent="0.25">
      <c r="A19" s="271" t="s">
        <v>490</v>
      </c>
      <c r="B19" s="271" t="s">
        <v>551</v>
      </c>
      <c r="C19" s="271" t="s">
        <v>552</v>
      </c>
      <c r="D19" s="275" t="s">
        <v>2240</v>
      </c>
      <c r="E19" s="297" t="s">
        <v>2255</v>
      </c>
    </row>
    <row r="20" spans="1:5" ht="30" x14ac:dyDescent="0.25">
      <c r="A20" s="271" t="s">
        <v>490</v>
      </c>
      <c r="B20" s="271" t="s">
        <v>557</v>
      </c>
      <c r="C20" s="271" t="s">
        <v>558</v>
      </c>
      <c r="D20" s="275" t="s">
        <v>2240</v>
      </c>
      <c r="E20" s="297" t="s">
        <v>2256</v>
      </c>
    </row>
    <row r="21" spans="1:5" ht="30" x14ac:dyDescent="0.25">
      <c r="A21" s="271" t="s">
        <v>490</v>
      </c>
      <c r="B21" s="271" t="s">
        <v>567</v>
      </c>
      <c r="C21" s="271" t="s">
        <v>568</v>
      </c>
      <c r="D21" s="275" t="s">
        <v>2240</v>
      </c>
      <c r="E21" s="297" t="s">
        <v>2257</v>
      </c>
    </row>
    <row r="22" spans="1:5" x14ac:dyDescent="0.25">
      <c r="A22" s="271" t="s">
        <v>575</v>
      </c>
      <c r="B22" s="271" t="s">
        <v>580</v>
      </c>
      <c r="C22" s="271" t="s">
        <v>577</v>
      </c>
      <c r="D22" s="275" t="s">
        <v>2240</v>
      </c>
      <c r="E22" s="297" t="s">
        <v>2258</v>
      </c>
    </row>
    <row r="23" spans="1:5" x14ac:dyDescent="0.25">
      <c r="A23" s="271" t="s">
        <v>575</v>
      </c>
      <c r="B23" s="271" t="s">
        <v>619</v>
      </c>
      <c r="C23" s="271" t="s">
        <v>620</v>
      </c>
      <c r="D23" s="275" t="s">
        <v>2240</v>
      </c>
      <c r="E23" s="297" t="s">
        <v>2259</v>
      </c>
    </row>
    <row r="24" spans="1:5" ht="75" x14ac:dyDescent="0.25">
      <c r="A24" s="271" t="s">
        <v>575</v>
      </c>
      <c r="B24" s="271" t="s">
        <v>627</v>
      </c>
      <c r="C24" s="271" t="s">
        <v>628</v>
      </c>
      <c r="D24" s="275" t="s">
        <v>2240</v>
      </c>
      <c r="E24" s="297" t="s">
        <v>2260</v>
      </c>
    </row>
    <row r="25" spans="1:5" ht="30" x14ac:dyDescent="0.25">
      <c r="A25" s="271" t="s">
        <v>575</v>
      </c>
      <c r="B25" s="271" t="s">
        <v>634</v>
      </c>
      <c r="C25" s="271" t="s">
        <v>635</v>
      </c>
      <c r="D25" s="275" t="s">
        <v>2240</v>
      </c>
      <c r="E25" s="297" t="s">
        <v>2261</v>
      </c>
    </row>
    <row r="26" spans="1:5" ht="30" x14ac:dyDescent="0.25">
      <c r="A26" s="271" t="s">
        <v>575</v>
      </c>
      <c r="B26" s="271" t="s">
        <v>642</v>
      </c>
      <c r="C26" s="271" t="s">
        <v>643</v>
      </c>
      <c r="D26" s="275" t="s">
        <v>2240</v>
      </c>
      <c r="E26" s="297" t="s">
        <v>2262</v>
      </c>
    </row>
    <row r="27" spans="1:5" x14ac:dyDescent="0.25">
      <c r="A27" s="271" t="s">
        <v>575</v>
      </c>
      <c r="B27" s="271" t="s">
        <v>647</v>
      </c>
      <c r="C27" s="271" t="s">
        <v>648</v>
      </c>
      <c r="D27" s="275" t="s">
        <v>2240</v>
      </c>
      <c r="E27" s="298"/>
    </row>
    <row r="28" spans="1:5" ht="30" x14ac:dyDescent="0.25">
      <c r="A28" s="271" t="s">
        <v>575</v>
      </c>
      <c r="B28" s="271" t="s">
        <v>650</v>
      </c>
      <c r="C28" s="271" t="s">
        <v>651</v>
      </c>
      <c r="D28" s="275" t="s">
        <v>2240</v>
      </c>
      <c r="E28" s="297" t="s">
        <v>2263</v>
      </c>
    </row>
    <row r="29" spans="1:5" x14ac:dyDescent="0.25">
      <c r="A29" s="271" t="s">
        <v>575</v>
      </c>
      <c r="B29" s="271" t="s">
        <v>656</v>
      </c>
      <c r="C29" s="271" t="s">
        <v>657</v>
      </c>
      <c r="D29" s="275" t="s">
        <v>2240</v>
      </c>
      <c r="E29" s="297" t="s">
        <v>2264</v>
      </c>
    </row>
    <row r="30" spans="1:5" x14ac:dyDescent="0.25">
      <c r="A30" s="271" t="s">
        <v>575</v>
      </c>
      <c r="B30" s="271" t="s">
        <v>666</v>
      </c>
      <c r="C30" s="271" t="s">
        <v>667</v>
      </c>
      <c r="D30" s="275" t="s">
        <v>2240</v>
      </c>
      <c r="E30" s="297" t="s">
        <v>2265</v>
      </c>
    </row>
    <row r="31" spans="1:5" ht="30" x14ac:dyDescent="0.25">
      <c r="A31" s="271" t="s">
        <v>575</v>
      </c>
      <c r="B31" s="271" t="s">
        <v>672</v>
      </c>
      <c r="C31" s="271" t="s">
        <v>673</v>
      </c>
      <c r="D31" s="275" t="s">
        <v>2240</v>
      </c>
      <c r="E31" s="297" t="s">
        <v>2266</v>
      </c>
    </row>
    <row r="32" spans="1:5" x14ac:dyDescent="0.25">
      <c r="A32" s="271" t="s">
        <v>575</v>
      </c>
      <c r="B32" s="271" t="s">
        <v>682</v>
      </c>
      <c r="C32" s="271" t="s">
        <v>683</v>
      </c>
      <c r="D32" s="275" t="s">
        <v>2240</v>
      </c>
      <c r="E32" s="298" t="s">
        <v>2267</v>
      </c>
    </row>
    <row r="33" spans="1:5" ht="30" x14ac:dyDescent="0.25">
      <c r="A33" s="271" t="s">
        <v>575</v>
      </c>
      <c r="B33" s="271" t="s">
        <v>684</v>
      </c>
      <c r="C33" s="271" t="s">
        <v>685</v>
      </c>
      <c r="D33" s="275" t="s">
        <v>2240</v>
      </c>
      <c r="E33" s="298" t="s">
        <v>2358</v>
      </c>
    </row>
    <row r="34" spans="1:5" x14ac:dyDescent="0.25">
      <c r="A34" s="271" t="s">
        <v>575</v>
      </c>
      <c r="B34" s="271" t="s">
        <v>688</v>
      </c>
      <c r="C34" s="271" t="s">
        <v>689</v>
      </c>
      <c r="D34" s="275" t="s">
        <v>2240</v>
      </c>
      <c r="E34" s="297" t="s">
        <v>2268</v>
      </c>
    </row>
    <row r="35" spans="1:5" x14ac:dyDescent="0.25">
      <c r="A35" s="271" t="s">
        <v>575</v>
      </c>
      <c r="B35" s="271" t="s">
        <v>691</v>
      </c>
      <c r="C35" s="271" t="s">
        <v>692</v>
      </c>
      <c r="D35" s="275" t="s">
        <v>2240</v>
      </c>
      <c r="E35" s="297" t="s">
        <v>2269</v>
      </c>
    </row>
    <row r="36" spans="1:5" ht="30" x14ac:dyDescent="0.25">
      <c r="A36" s="271" t="s">
        <v>575</v>
      </c>
      <c r="B36" s="271" t="s">
        <v>699</v>
      </c>
      <c r="C36" s="271" t="s">
        <v>700</v>
      </c>
      <c r="D36" s="275" t="s">
        <v>2240</v>
      </c>
      <c r="E36" s="298" t="s">
        <v>2270</v>
      </c>
    </row>
    <row r="37" spans="1:5" ht="30" x14ac:dyDescent="0.25">
      <c r="A37" s="271" t="s">
        <v>575</v>
      </c>
      <c r="B37" s="271" t="s">
        <v>717</v>
      </c>
      <c r="C37" s="271" t="s">
        <v>718</v>
      </c>
      <c r="D37" s="275" t="s">
        <v>2240</v>
      </c>
      <c r="E37" s="297" t="s">
        <v>2271</v>
      </c>
    </row>
    <row r="38" spans="1:5" x14ac:dyDescent="0.25">
      <c r="A38" s="271" t="s">
        <v>575</v>
      </c>
      <c r="B38" s="271" t="s">
        <v>726</v>
      </c>
      <c r="C38" s="271" t="s">
        <v>727</v>
      </c>
      <c r="D38" s="275" t="s">
        <v>2240</v>
      </c>
      <c r="E38" s="297" t="s">
        <v>2272</v>
      </c>
    </row>
    <row r="39" spans="1:5" ht="30" x14ac:dyDescent="0.25">
      <c r="A39" s="271" t="s">
        <v>575</v>
      </c>
      <c r="B39" s="271" t="s">
        <v>735</v>
      </c>
      <c r="C39" s="271" t="s">
        <v>736</v>
      </c>
      <c r="D39" s="275" t="s">
        <v>2240</v>
      </c>
      <c r="E39" s="298" t="s">
        <v>2273</v>
      </c>
    </row>
    <row r="40" spans="1:5" x14ac:dyDescent="0.25">
      <c r="A40" s="271" t="s">
        <v>575</v>
      </c>
      <c r="B40" s="271" t="s">
        <v>747</v>
      </c>
      <c r="C40" s="271" t="s">
        <v>748</v>
      </c>
      <c r="D40" s="275" t="s">
        <v>2240</v>
      </c>
      <c r="E40" s="298" t="s">
        <v>2274</v>
      </c>
    </row>
    <row r="41" spans="1:5" ht="60" x14ac:dyDescent="0.25">
      <c r="A41" s="271" t="s">
        <v>753</v>
      </c>
      <c r="B41" s="271" t="s">
        <v>619</v>
      </c>
      <c r="C41" s="271" t="s">
        <v>754</v>
      </c>
      <c r="D41" s="275" t="s">
        <v>2240</v>
      </c>
      <c r="E41" s="298" t="s">
        <v>2363</v>
      </c>
    </row>
    <row r="42" spans="1:5" x14ac:dyDescent="0.25">
      <c r="A42" s="271" t="s">
        <v>753</v>
      </c>
      <c r="B42" s="271" t="s">
        <v>778</v>
      </c>
      <c r="C42" s="271" t="s">
        <v>779</v>
      </c>
      <c r="D42" s="275" t="s">
        <v>2240</v>
      </c>
      <c r="E42" s="297" t="s">
        <v>2275</v>
      </c>
    </row>
    <row r="43" spans="1:5" ht="30" x14ac:dyDescent="0.25">
      <c r="A43" s="271" t="s">
        <v>753</v>
      </c>
      <c r="B43" s="271" t="s">
        <v>785</v>
      </c>
      <c r="C43" s="271" t="s">
        <v>786</v>
      </c>
      <c r="D43" s="275" t="s">
        <v>2240</v>
      </c>
      <c r="E43" s="297" t="s">
        <v>2276</v>
      </c>
    </row>
    <row r="44" spans="1:5" ht="45" x14ac:dyDescent="0.25">
      <c r="A44" s="271" t="s">
        <v>753</v>
      </c>
      <c r="B44" s="271" t="s">
        <v>791</v>
      </c>
      <c r="C44" s="271" t="s">
        <v>792</v>
      </c>
      <c r="D44" s="275" t="s">
        <v>2240</v>
      </c>
      <c r="E44" s="297" t="s">
        <v>2277</v>
      </c>
    </row>
    <row r="45" spans="1:5" ht="60" x14ac:dyDescent="0.25">
      <c r="A45" s="271" t="s">
        <v>753</v>
      </c>
      <c r="B45" s="271" t="s">
        <v>797</v>
      </c>
      <c r="C45" s="271" t="s">
        <v>798</v>
      </c>
      <c r="D45" s="275" t="s">
        <v>2240</v>
      </c>
      <c r="E45" s="297" t="s">
        <v>2362</v>
      </c>
    </row>
    <row r="46" spans="1:5" x14ac:dyDescent="0.25">
      <c r="A46" s="271" t="s">
        <v>753</v>
      </c>
      <c r="B46" s="271" t="s">
        <v>824</v>
      </c>
      <c r="C46" s="271" t="s">
        <v>825</v>
      </c>
      <c r="D46" s="275" t="s">
        <v>2240</v>
      </c>
      <c r="E46" s="297" t="s">
        <v>2278</v>
      </c>
    </row>
    <row r="47" spans="1:5" ht="90" x14ac:dyDescent="0.25">
      <c r="A47" s="271" t="s">
        <v>753</v>
      </c>
      <c r="B47" s="271" t="s">
        <v>830</v>
      </c>
      <c r="C47" s="271" t="s">
        <v>831</v>
      </c>
      <c r="D47" s="275" t="s">
        <v>2240</v>
      </c>
      <c r="E47" s="298" t="s">
        <v>2364</v>
      </c>
    </row>
    <row r="48" spans="1:5" x14ac:dyDescent="0.25">
      <c r="A48" s="271" t="s">
        <v>753</v>
      </c>
      <c r="B48" s="271" t="s">
        <v>869</v>
      </c>
      <c r="C48" s="271" t="s">
        <v>870</v>
      </c>
      <c r="D48" s="275" t="s">
        <v>2240</v>
      </c>
      <c r="E48" s="297" t="s">
        <v>2279</v>
      </c>
    </row>
    <row r="49" spans="1:5" ht="30" x14ac:dyDescent="0.25">
      <c r="A49" s="271" t="s">
        <v>753</v>
      </c>
      <c r="B49" s="271" t="s">
        <v>876</v>
      </c>
      <c r="C49" s="271" t="s">
        <v>877</v>
      </c>
      <c r="D49" s="275" t="s">
        <v>2240</v>
      </c>
      <c r="E49" s="297" t="s">
        <v>2280</v>
      </c>
    </row>
    <row r="50" spans="1:5" ht="30" x14ac:dyDescent="0.25">
      <c r="A50" s="271" t="s">
        <v>753</v>
      </c>
      <c r="B50" s="271" t="s">
        <v>880</v>
      </c>
      <c r="C50" s="271" t="s">
        <v>881</v>
      </c>
      <c r="D50" s="275" t="s">
        <v>2240</v>
      </c>
      <c r="E50" s="297" t="s">
        <v>2281</v>
      </c>
    </row>
    <row r="51" spans="1:5" ht="30" x14ac:dyDescent="0.25">
      <c r="A51" s="271" t="s">
        <v>753</v>
      </c>
      <c r="B51" s="271" t="s">
        <v>884</v>
      </c>
      <c r="C51" s="271" t="s">
        <v>885</v>
      </c>
      <c r="D51" s="275" t="s">
        <v>2240</v>
      </c>
      <c r="E51" s="297" t="s">
        <v>2282</v>
      </c>
    </row>
    <row r="52" spans="1:5" x14ac:dyDescent="0.25">
      <c r="A52" s="271" t="s">
        <v>753</v>
      </c>
      <c r="B52" s="271" t="s">
        <v>888</v>
      </c>
      <c r="C52" s="271" t="s">
        <v>889</v>
      </c>
      <c r="D52" s="275" t="s">
        <v>2240</v>
      </c>
      <c r="E52" s="297"/>
    </row>
    <row r="53" spans="1:5" ht="30" x14ac:dyDescent="0.25">
      <c r="A53" s="271" t="s">
        <v>753</v>
      </c>
      <c r="B53" s="271" t="s">
        <v>900</v>
      </c>
      <c r="C53" s="271" t="s">
        <v>901</v>
      </c>
      <c r="D53" s="275" t="s">
        <v>2240</v>
      </c>
      <c r="E53" s="297" t="s">
        <v>2283</v>
      </c>
    </row>
    <row r="54" spans="1:5" ht="30" x14ac:dyDescent="0.25">
      <c r="A54" s="271" t="s">
        <v>753</v>
      </c>
      <c r="B54" s="271" t="s">
        <v>909</v>
      </c>
      <c r="C54" s="271" t="s">
        <v>910</v>
      </c>
      <c r="D54" s="275" t="s">
        <v>2240</v>
      </c>
      <c r="E54" s="297" t="s">
        <v>2284</v>
      </c>
    </row>
    <row r="55" spans="1:5" ht="30" x14ac:dyDescent="0.25">
      <c r="A55" s="271" t="s">
        <v>753</v>
      </c>
      <c r="B55" s="271" t="s">
        <v>917</v>
      </c>
      <c r="C55" s="271" t="s">
        <v>918</v>
      </c>
      <c r="D55" s="275" t="s">
        <v>2240</v>
      </c>
      <c r="E55" s="297" t="s">
        <v>2285</v>
      </c>
    </row>
    <row r="56" spans="1:5" x14ac:dyDescent="0.25">
      <c r="A56" s="271" t="s">
        <v>930</v>
      </c>
      <c r="B56" s="271" t="s">
        <v>931</v>
      </c>
      <c r="C56" s="271" t="s">
        <v>932</v>
      </c>
      <c r="D56" s="275" t="s">
        <v>2240</v>
      </c>
      <c r="E56" s="297" t="s">
        <v>2286</v>
      </c>
    </row>
    <row r="57" spans="1:5" x14ac:dyDescent="0.25">
      <c r="A57" s="271" t="s">
        <v>930</v>
      </c>
      <c r="B57" s="271" t="s">
        <v>937</v>
      </c>
      <c r="C57" s="271" t="s">
        <v>938</v>
      </c>
      <c r="D57" s="275" t="s">
        <v>2240</v>
      </c>
      <c r="E57" s="297" t="s">
        <v>2287</v>
      </c>
    </row>
    <row r="58" spans="1:5" x14ac:dyDescent="0.25">
      <c r="A58" s="271" t="s">
        <v>930</v>
      </c>
      <c r="B58" s="271" t="s">
        <v>942</v>
      </c>
      <c r="C58" s="271" t="s">
        <v>943</v>
      </c>
      <c r="D58" s="275" t="s">
        <v>2240</v>
      </c>
      <c r="E58" s="297" t="s">
        <v>2288</v>
      </c>
    </row>
    <row r="59" spans="1:5" x14ac:dyDescent="0.25">
      <c r="A59" s="271" t="s">
        <v>930</v>
      </c>
      <c r="B59" s="271" t="s">
        <v>946</v>
      </c>
      <c r="C59" s="271" t="s">
        <v>947</v>
      </c>
      <c r="D59" s="275" t="s">
        <v>2240</v>
      </c>
      <c r="E59" s="297" t="s">
        <v>2289</v>
      </c>
    </row>
    <row r="60" spans="1:5" ht="45" x14ac:dyDescent="0.25">
      <c r="A60" s="271" t="s">
        <v>930</v>
      </c>
      <c r="B60" s="271" t="s">
        <v>952</v>
      </c>
      <c r="C60" s="271" t="s">
        <v>953</v>
      </c>
      <c r="D60" s="275" t="s">
        <v>2240</v>
      </c>
      <c r="E60" s="297" t="s">
        <v>2290</v>
      </c>
    </row>
    <row r="61" spans="1:5" x14ac:dyDescent="0.25">
      <c r="A61" s="271" t="s">
        <v>930</v>
      </c>
      <c r="B61" s="271" t="s">
        <v>958</v>
      </c>
      <c r="C61" s="271" t="s">
        <v>959</v>
      </c>
      <c r="D61" s="275" t="s">
        <v>2240</v>
      </c>
      <c r="E61" s="297" t="s">
        <v>2291</v>
      </c>
    </row>
    <row r="62" spans="1:5" ht="30" x14ac:dyDescent="0.25">
      <c r="A62" s="271" t="s">
        <v>930</v>
      </c>
      <c r="B62" s="271" t="s">
        <v>964</v>
      </c>
      <c r="C62" s="271" t="s">
        <v>965</v>
      </c>
      <c r="D62" s="275" t="s">
        <v>2240</v>
      </c>
      <c r="E62" s="297" t="s">
        <v>2292</v>
      </c>
    </row>
    <row r="63" spans="1:5" x14ac:dyDescent="0.25">
      <c r="A63" s="271" t="s">
        <v>930</v>
      </c>
      <c r="B63" s="271" t="s">
        <v>970</v>
      </c>
      <c r="C63" s="271" t="s">
        <v>971</v>
      </c>
      <c r="D63" s="275" t="s">
        <v>2240</v>
      </c>
      <c r="E63" s="297"/>
    </row>
    <row r="64" spans="1:5" ht="60" x14ac:dyDescent="0.25">
      <c r="A64" s="271" t="s">
        <v>930</v>
      </c>
      <c r="B64" s="271" t="s">
        <v>974</v>
      </c>
      <c r="C64" s="271" t="s">
        <v>975</v>
      </c>
      <c r="D64" s="275" t="s">
        <v>2240</v>
      </c>
      <c r="E64" s="297" t="s">
        <v>2360</v>
      </c>
    </row>
    <row r="65" spans="1:5" ht="30" x14ac:dyDescent="0.25">
      <c r="A65" s="271" t="s">
        <v>981</v>
      </c>
      <c r="B65" s="271" t="s">
        <v>982</v>
      </c>
      <c r="C65" s="271" t="s">
        <v>983</v>
      </c>
      <c r="D65" s="275" t="s">
        <v>2240</v>
      </c>
      <c r="E65" s="297" t="s">
        <v>2293</v>
      </c>
    </row>
    <row r="66" spans="1:5" x14ac:dyDescent="0.25">
      <c r="A66" s="271" t="s">
        <v>981</v>
      </c>
      <c r="B66" s="271" t="s">
        <v>990</v>
      </c>
      <c r="C66" s="271" t="s">
        <v>991</v>
      </c>
      <c r="D66" s="275" t="s">
        <v>2240</v>
      </c>
      <c r="E66" s="297" t="s">
        <v>2294</v>
      </c>
    </row>
    <row r="67" spans="1:5" ht="30" x14ac:dyDescent="0.25">
      <c r="A67" s="271" t="s">
        <v>981</v>
      </c>
      <c r="B67" s="271" t="s">
        <v>998</v>
      </c>
      <c r="C67" s="271" t="s">
        <v>999</v>
      </c>
      <c r="D67" s="275" t="s">
        <v>2240</v>
      </c>
      <c r="E67" s="297" t="s">
        <v>2295</v>
      </c>
    </row>
    <row r="68" spans="1:5" ht="75" x14ac:dyDescent="0.25">
      <c r="A68" s="271" t="s">
        <v>1005</v>
      </c>
      <c r="B68" s="271" t="s">
        <v>1006</v>
      </c>
      <c r="C68" s="271" t="s">
        <v>1007</v>
      </c>
      <c r="D68" s="275" t="s">
        <v>2240</v>
      </c>
      <c r="E68" s="297" t="s">
        <v>2365</v>
      </c>
    </row>
    <row r="69" spans="1:5" x14ac:dyDescent="0.25">
      <c r="A69" s="271" t="s">
        <v>1005</v>
      </c>
      <c r="B69" s="271" t="s">
        <v>1025</v>
      </c>
      <c r="C69" s="271" t="s">
        <v>1026</v>
      </c>
      <c r="D69" s="275" t="s">
        <v>2240</v>
      </c>
      <c r="E69" s="297" t="s">
        <v>2296</v>
      </c>
    </row>
    <row r="70" spans="1:5" x14ac:dyDescent="0.25">
      <c r="A70" s="271" t="s">
        <v>1005</v>
      </c>
      <c r="B70" s="271" t="s">
        <v>1056</v>
      </c>
      <c r="C70" s="271" t="s">
        <v>1057</v>
      </c>
      <c r="D70" s="275" t="s">
        <v>2240</v>
      </c>
      <c r="E70" s="297"/>
    </row>
    <row r="71" spans="1:5" x14ac:dyDescent="0.25">
      <c r="A71" s="271" t="s">
        <v>1005</v>
      </c>
      <c r="B71" s="271" t="s">
        <v>1060</v>
      </c>
      <c r="C71" s="271" t="s">
        <v>1061</v>
      </c>
      <c r="D71" s="275" t="s">
        <v>2240</v>
      </c>
      <c r="E71" s="297" t="s">
        <v>2297</v>
      </c>
    </row>
    <row r="72" spans="1:5" x14ac:dyDescent="0.25">
      <c r="A72" s="271" t="s">
        <v>1005</v>
      </c>
      <c r="B72" s="271" t="s">
        <v>1065</v>
      </c>
      <c r="C72" s="271" t="s">
        <v>1066</v>
      </c>
      <c r="D72" s="275" t="s">
        <v>2240</v>
      </c>
      <c r="E72" s="297"/>
    </row>
    <row r="73" spans="1:5" x14ac:dyDescent="0.25">
      <c r="A73" s="271" t="s">
        <v>1005</v>
      </c>
      <c r="B73" s="271" t="s">
        <v>1068</v>
      </c>
      <c r="C73" s="271" t="s">
        <v>1066</v>
      </c>
      <c r="D73" s="275" t="s">
        <v>2240</v>
      </c>
      <c r="E73" s="297"/>
    </row>
    <row r="74" spans="1:5" x14ac:dyDescent="0.25">
      <c r="A74" s="271" t="s">
        <v>1005</v>
      </c>
      <c r="B74" s="271" t="s">
        <v>1069</v>
      </c>
      <c r="C74" s="271" t="s">
        <v>1069</v>
      </c>
      <c r="D74" s="275" t="s">
        <v>2240</v>
      </c>
      <c r="E74" s="297" t="s">
        <v>2298</v>
      </c>
    </row>
    <row r="75" spans="1:5" x14ac:dyDescent="0.25">
      <c r="A75" s="271" t="s">
        <v>1005</v>
      </c>
      <c r="B75" s="271" t="s">
        <v>1074</v>
      </c>
      <c r="C75" s="271" t="s">
        <v>1075</v>
      </c>
      <c r="D75" s="275" t="s">
        <v>2240</v>
      </c>
      <c r="E75" s="297" t="s">
        <v>2299</v>
      </c>
    </row>
    <row r="76" spans="1:5" ht="75" x14ac:dyDescent="0.25">
      <c r="A76" s="271" t="s">
        <v>1086</v>
      </c>
      <c r="B76" s="271" t="s">
        <v>1087</v>
      </c>
      <c r="C76" s="271" t="s">
        <v>1088</v>
      </c>
      <c r="D76" s="275" t="s">
        <v>2240</v>
      </c>
      <c r="E76" s="297" t="s">
        <v>2361</v>
      </c>
    </row>
    <row r="77" spans="1:5" ht="45" x14ac:dyDescent="0.25">
      <c r="A77" s="271" t="s">
        <v>1086</v>
      </c>
      <c r="B77" s="271" t="s">
        <v>1087</v>
      </c>
      <c r="C77" s="271" t="s">
        <v>1106</v>
      </c>
      <c r="D77" s="275" t="s">
        <v>2240</v>
      </c>
      <c r="E77" s="297" t="s">
        <v>2300</v>
      </c>
    </row>
    <row r="78" spans="1:5" ht="45" x14ac:dyDescent="0.25">
      <c r="A78" s="271" t="s">
        <v>1086</v>
      </c>
      <c r="B78" s="271" t="s">
        <v>1087</v>
      </c>
      <c r="C78" s="271" t="s">
        <v>1109</v>
      </c>
      <c r="D78" s="275" t="s">
        <v>2240</v>
      </c>
      <c r="E78" s="297" t="s">
        <v>2300</v>
      </c>
    </row>
    <row r="79" spans="1:5" ht="45" x14ac:dyDescent="0.25">
      <c r="A79" s="271" t="s">
        <v>1086</v>
      </c>
      <c r="B79" s="271" t="s">
        <v>1087</v>
      </c>
      <c r="C79" s="271" t="s">
        <v>1133</v>
      </c>
      <c r="D79" s="275" t="s">
        <v>2240</v>
      </c>
      <c r="E79" s="297" t="s">
        <v>2300</v>
      </c>
    </row>
    <row r="80" spans="1:5" ht="45" x14ac:dyDescent="0.25">
      <c r="A80" s="271" t="s">
        <v>1086</v>
      </c>
      <c r="B80" s="271" t="s">
        <v>1087</v>
      </c>
      <c r="C80" s="271" t="s">
        <v>1151</v>
      </c>
      <c r="D80" s="275" t="s">
        <v>2240</v>
      </c>
      <c r="E80" s="297" t="s">
        <v>2300</v>
      </c>
    </row>
    <row r="81" spans="1:5" ht="75" x14ac:dyDescent="0.25">
      <c r="A81" s="271" t="s">
        <v>1086</v>
      </c>
      <c r="B81" s="271" t="s">
        <v>1174</v>
      </c>
      <c r="C81" s="271" t="s">
        <v>1175</v>
      </c>
      <c r="D81" s="275" t="s">
        <v>2240</v>
      </c>
      <c r="E81" s="297" t="s">
        <v>2301</v>
      </c>
    </row>
    <row r="82" spans="1:5" ht="75" x14ac:dyDescent="0.25">
      <c r="A82" s="271" t="s">
        <v>1086</v>
      </c>
      <c r="B82" s="271" t="s">
        <v>1181</v>
      </c>
      <c r="C82" s="271" t="s">
        <v>1182</v>
      </c>
      <c r="D82" s="275" t="s">
        <v>2240</v>
      </c>
      <c r="E82" s="297" t="s">
        <v>2366</v>
      </c>
    </row>
    <row r="83" spans="1:5" ht="45" x14ac:dyDescent="0.25">
      <c r="A83" s="271" t="s">
        <v>1086</v>
      </c>
      <c r="B83" s="271" t="s">
        <v>1181</v>
      </c>
      <c r="C83" s="271" t="s">
        <v>1191</v>
      </c>
      <c r="D83" s="275" t="s">
        <v>2240</v>
      </c>
      <c r="E83" s="297" t="s">
        <v>2302</v>
      </c>
    </row>
    <row r="84" spans="1:5" ht="45" x14ac:dyDescent="0.25">
      <c r="A84" s="271" t="s">
        <v>1086</v>
      </c>
      <c r="B84" s="271" t="s">
        <v>1181</v>
      </c>
      <c r="C84" s="271" t="s">
        <v>1194</v>
      </c>
      <c r="D84" s="275" t="s">
        <v>2240</v>
      </c>
      <c r="E84" s="297" t="s">
        <v>2302</v>
      </c>
    </row>
    <row r="85" spans="1:5" ht="45" x14ac:dyDescent="0.25">
      <c r="A85" s="271" t="s">
        <v>1086</v>
      </c>
      <c r="B85" s="271" t="s">
        <v>1181</v>
      </c>
      <c r="C85" s="271" t="s">
        <v>1202</v>
      </c>
      <c r="D85" s="275" t="s">
        <v>2240</v>
      </c>
      <c r="E85" s="297" t="s">
        <v>2302</v>
      </c>
    </row>
    <row r="86" spans="1:5" ht="45" x14ac:dyDescent="0.25">
      <c r="A86" s="271" t="s">
        <v>1086</v>
      </c>
      <c r="B86" s="271" t="s">
        <v>1181</v>
      </c>
      <c r="C86" s="271" t="s">
        <v>1212</v>
      </c>
      <c r="D86" s="275" t="s">
        <v>2240</v>
      </c>
      <c r="E86" s="297" t="s">
        <v>2302</v>
      </c>
    </row>
    <row r="87" spans="1:5" ht="45" x14ac:dyDescent="0.25">
      <c r="A87" s="271" t="s">
        <v>1221</v>
      </c>
      <c r="B87" s="271" t="s">
        <v>1222</v>
      </c>
      <c r="C87" s="271" t="s">
        <v>1223</v>
      </c>
      <c r="D87" s="275" t="s">
        <v>2240</v>
      </c>
      <c r="E87" s="297" t="s">
        <v>2303</v>
      </c>
    </row>
    <row r="88" spans="1:5" ht="105" x14ac:dyDescent="0.25">
      <c r="A88" s="271" t="s">
        <v>1228</v>
      </c>
      <c r="B88" s="271" t="s">
        <v>1229</v>
      </c>
      <c r="C88" s="271" t="s">
        <v>1230</v>
      </c>
      <c r="D88" s="275" t="s">
        <v>2240</v>
      </c>
      <c r="E88" s="297" t="s">
        <v>2304</v>
      </c>
    </row>
    <row r="89" spans="1:5" ht="105" x14ac:dyDescent="0.25">
      <c r="A89" s="271" t="s">
        <v>1228</v>
      </c>
      <c r="B89" s="271" t="s">
        <v>1249</v>
      </c>
      <c r="C89" s="271" t="s">
        <v>1250</v>
      </c>
      <c r="D89" s="275" t="s">
        <v>2240</v>
      </c>
      <c r="E89" s="297" t="s">
        <v>2304</v>
      </c>
    </row>
    <row r="90" spans="1:5" ht="105" x14ac:dyDescent="0.25">
      <c r="A90" s="271" t="s">
        <v>1228</v>
      </c>
      <c r="B90" s="271" t="s">
        <v>414</v>
      </c>
      <c r="C90" s="271" t="s">
        <v>1252</v>
      </c>
      <c r="D90" s="275" t="s">
        <v>2240</v>
      </c>
      <c r="E90" s="297" t="s">
        <v>2304</v>
      </c>
    </row>
    <row r="91" spans="1:5" ht="105" x14ac:dyDescent="0.25">
      <c r="A91" s="271" t="s">
        <v>1228</v>
      </c>
      <c r="B91" s="271" t="s">
        <v>1254</v>
      </c>
      <c r="C91" s="271" t="s">
        <v>1255</v>
      </c>
      <c r="D91" s="275" t="s">
        <v>2240</v>
      </c>
      <c r="E91" s="297" t="s">
        <v>2304</v>
      </c>
    </row>
    <row r="92" spans="1:5" ht="105" x14ac:dyDescent="0.25">
      <c r="A92" s="271" t="s">
        <v>1228</v>
      </c>
      <c r="B92" s="271" t="s">
        <v>1257</v>
      </c>
      <c r="C92" s="271" t="s">
        <v>1258</v>
      </c>
      <c r="D92" s="275" t="s">
        <v>2240</v>
      </c>
      <c r="E92" s="297" t="s">
        <v>2304</v>
      </c>
    </row>
    <row r="93" spans="1:5" ht="105" x14ac:dyDescent="0.25">
      <c r="A93" s="271" t="s">
        <v>1228</v>
      </c>
      <c r="B93" s="271" t="s">
        <v>543</v>
      </c>
      <c r="C93" s="271" t="s">
        <v>1260</v>
      </c>
      <c r="D93" s="275" t="s">
        <v>2240</v>
      </c>
      <c r="E93" s="297" t="s">
        <v>2304</v>
      </c>
    </row>
    <row r="94" spans="1:5" ht="105" x14ac:dyDescent="0.25">
      <c r="A94" s="271" t="s">
        <v>1228</v>
      </c>
      <c r="B94" s="271" t="s">
        <v>1262</v>
      </c>
      <c r="C94" s="271" t="s">
        <v>1263</v>
      </c>
      <c r="D94" s="275" t="s">
        <v>2240</v>
      </c>
      <c r="E94" s="297" t="s">
        <v>2304</v>
      </c>
    </row>
    <row r="95" spans="1:5" ht="105" x14ac:dyDescent="0.25">
      <c r="A95" s="271" t="s">
        <v>1228</v>
      </c>
      <c r="B95" s="271" t="s">
        <v>1265</v>
      </c>
      <c r="C95" s="271" t="s">
        <v>1266</v>
      </c>
      <c r="D95" s="275" t="s">
        <v>2240</v>
      </c>
      <c r="E95" s="297" t="s">
        <v>2304</v>
      </c>
    </row>
    <row r="96" spans="1:5" ht="105" x14ac:dyDescent="0.25">
      <c r="A96" s="271" t="s">
        <v>1228</v>
      </c>
      <c r="B96" s="271" t="s">
        <v>1268</v>
      </c>
      <c r="C96" s="271" t="s">
        <v>1269</v>
      </c>
      <c r="D96" s="275" t="s">
        <v>2240</v>
      </c>
      <c r="E96" s="297" t="s">
        <v>2304</v>
      </c>
    </row>
    <row r="99" spans="4:4" x14ac:dyDescent="0.25">
      <c r="D99" s="276"/>
    </row>
    <row r="100" spans="4:4" x14ac:dyDescent="0.25">
      <c r="D100" s="276"/>
    </row>
    <row r="101" spans="4:4" x14ac:dyDescent="0.25">
      <c r="D101" s="276"/>
    </row>
    <row r="102" spans="4:4" x14ac:dyDescent="0.25">
      <c r="D102" s="276"/>
    </row>
    <row r="103" spans="4:4" x14ac:dyDescent="0.25">
      <c r="D103" s="276"/>
    </row>
    <row r="104" spans="4:4" x14ac:dyDescent="0.25">
      <c r="D104" s="276"/>
    </row>
    <row r="105" spans="4:4" x14ac:dyDescent="0.25">
      <c r="D105" s="276"/>
    </row>
    <row r="106" spans="4:4" x14ac:dyDescent="0.2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abSelected="1" topLeftCell="H1082" zoomScale="80" zoomScaleNormal="80" workbookViewId="0">
      <selection activeCell="Q1118" sqref="Q1118"/>
    </sheetView>
  </sheetViews>
  <sheetFormatPr defaultColWidth="9.140625" defaultRowHeight="15" x14ac:dyDescent="0.25"/>
  <cols>
    <col min="1" max="1" width="18" style="353" customWidth="1"/>
    <col min="2" max="2" width="28.42578125" style="357" customWidth="1"/>
    <col min="3" max="3" width="28.42578125" style="183" customWidth="1"/>
    <col min="4" max="5" width="18.85546875" style="183" customWidth="1"/>
    <col min="6" max="7" width="23.140625" style="183" customWidth="1"/>
    <col min="8" max="8" width="19.42578125" style="43" customWidth="1"/>
    <col min="9" max="9" width="21.28515625" style="357" customWidth="1"/>
    <col min="10" max="10" width="21.28515625" style="43" customWidth="1"/>
    <col min="11" max="11" width="16.85546875" style="183" customWidth="1"/>
    <col min="12" max="12" width="19" style="183" customWidth="1"/>
    <col min="13" max="14" width="19.140625" style="183" customWidth="1"/>
    <col min="15" max="15" width="28.42578125" style="183" customWidth="1"/>
    <col min="16" max="16" width="100.7109375" style="183" customWidth="1"/>
    <col min="17" max="17" width="52.42578125" style="183" customWidth="1"/>
    <col min="18" max="18" width="43.42578125" style="184" customWidth="1"/>
    <col min="19" max="19" width="34.140625" style="200" customWidth="1"/>
    <col min="20" max="20" width="37.28515625" style="183" customWidth="1"/>
    <col min="21" max="21" width="27" style="183" customWidth="1"/>
    <col min="22" max="16384" width="9.140625" style="183"/>
  </cols>
  <sheetData>
    <row r="1" spans="1:21" x14ac:dyDescent="0.2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2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2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2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2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2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2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2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2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2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2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2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2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2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2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2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2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2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2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2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2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2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2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2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2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2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2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2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2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2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2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2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2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2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2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2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2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2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2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2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2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2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2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2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2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2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2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2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2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2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2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2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2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2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2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2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2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2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2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2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2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2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2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2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2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2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2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2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2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2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2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2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2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2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2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2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2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2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2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2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2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2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2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2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2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2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2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2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2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2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2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2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2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2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2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2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2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2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2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2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2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2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2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2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2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2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2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2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2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2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2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2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2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2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2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2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2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2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2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2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2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2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2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2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2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2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ht="404.25" customHeight="1" x14ac:dyDescent="0.2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377"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2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2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2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2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2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2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2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2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2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2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2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2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2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2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2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2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2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2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2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2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2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2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2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2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2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2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2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2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2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2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2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2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2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2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2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2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2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2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2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2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2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2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2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2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2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Louisiana.//**Natural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2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Louisiana.//**Natural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2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Louisiana.//**Natural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2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Louisiana.//**Natural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2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Louisiana.//**Natural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2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Louisiana.//**Natural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2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Louisiana.//**Natural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2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Louisiana.//**Natural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2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Louisiana.//**Natural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2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Louisiana.//**Natural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2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Louisiana.//**Natural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2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Louisiana.//**Natural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2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Louisiana.//**Natural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2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Louisiana.//**Natural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2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Louisiana.//**Natural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2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Louisiana.//**Natural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2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2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2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2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2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2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2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2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2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2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2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2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2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2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2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2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2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2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2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2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2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2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2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2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2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2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2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2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2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2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2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2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2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2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2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2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2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2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2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2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2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2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2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2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2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2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2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2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2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2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2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2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2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2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2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2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2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2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2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2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2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2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2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2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2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2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2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2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2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2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2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2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2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2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2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2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2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2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2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2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2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2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2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2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2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2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2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2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2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2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2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2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2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2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2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2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2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2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2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2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2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2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2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2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2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2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2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2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2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2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2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2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2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2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2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2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2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2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2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2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2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2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2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2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2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2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2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2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2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2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2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2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2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2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2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2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2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2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2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2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2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2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2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2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2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2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2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2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2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2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2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2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2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2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2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2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2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2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2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2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2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2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2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2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2120</v>
      </c>
      <c r="E351" s="193" t="s">
        <v>756</v>
      </c>
      <c r="F351" s="183" t="s">
        <v>2152</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2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2120</v>
      </c>
      <c r="E352" s="193" t="s">
        <v>762</v>
      </c>
      <c r="F352" s="183" t="s">
        <v>2152</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2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2118</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2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2118</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2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2116</v>
      </c>
      <c r="E355" s="193" t="s">
        <v>756</v>
      </c>
      <c r="F355" s="183" t="s">
        <v>2122</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2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2116</v>
      </c>
      <c r="E356" s="193" t="s">
        <v>762</v>
      </c>
      <c r="F356" s="183" t="s">
        <v>2122</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2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2114</v>
      </c>
      <c r="E357" s="193" t="s">
        <v>756</v>
      </c>
      <c r="F357" s="183" t="s">
        <v>2151</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2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2114</v>
      </c>
      <c r="E358" s="193" t="s">
        <v>762</v>
      </c>
      <c r="F358" s="183" t="s">
        <v>2151</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2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2112</v>
      </c>
      <c r="E359" s="193" t="s">
        <v>756</v>
      </c>
      <c r="F359" s="183" t="s">
        <v>2150</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2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2112</v>
      </c>
      <c r="E360" s="193" t="s">
        <v>762</v>
      </c>
      <c r="F360" s="183" t="s">
        <v>2150</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2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2110</v>
      </c>
      <c r="E361" s="193" t="s">
        <v>756</v>
      </c>
      <c r="F361" s="183" t="s">
        <v>2149</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2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2110</v>
      </c>
      <c r="E362" s="193" t="s">
        <v>762</v>
      </c>
      <c r="F362" s="183" t="s">
        <v>2149</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2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2108</v>
      </c>
      <c r="E363" s="193" t="s">
        <v>756</v>
      </c>
      <c r="F363" s="183" t="s">
        <v>2148</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2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2108</v>
      </c>
      <c r="E364" s="193" t="s">
        <v>762</v>
      </c>
      <c r="F364" s="183" t="s">
        <v>2148</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2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2106</v>
      </c>
      <c r="E365" s="193" t="s">
        <v>756</v>
      </c>
      <c r="F365" s="183" t="s">
        <v>2147</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2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2106</v>
      </c>
      <c r="E366" s="193" t="s">
        <v>762</v>
      </c>
      <c r="F366" s="183" t="s">
        <v>2147</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2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2104</v>
      </c>
      <c r="E367" s="193" t="s">
        <v>756</v>
      </c>
      <c r="F367" s="183" t="s">
        <v>2146</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2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2104</v>
      </c>
      <c r="E368" s="193" t="s">
        <v>762</v>
      </c>
      <c r="F368" s="183" t="s">
        <v>2146</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2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2102</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2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2102</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2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2101</v>
      </c>
      <c r="E371" s="193" t="s">
        <v>756</v>
      </c>
      <c r="F371" s="183" t="s">
        <v>2145</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2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2101</v>
      </c>
      <c r="E372" s="193" t="s">
        <v>762</v>
      </c>
      <c r="F372" s="183" t="s">
        <v>2145</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2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2099</v>
      </c>
      <c r="E373" s="193" t="s">
        <v>756</v>
      </c>
      <c r="F373" s="183" t="s">
        <v>2144</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2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2099</v>
      </c>
      <c r="E374" s="193" t="s">
        <v>762</v>
      </c>
      <c r="F374" s="183" t="s">
        <v>2144</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2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2097</v>
      </c>
      <c r="E375" s="193" t="s">
        <v>756</v>
      </c>
      <c r="F375" s="183" t="s">
        <v>2143</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2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2097</v>
      </c>
      <c r="E376" s="193" t="s">
        <v>762</v>
      </c>
      <c r="F376" s="183" t="s">
        <v>2143</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2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2095</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2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2095</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2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2094</v>
      </c>
      <c r="E379" s="193" t="s">
        <v>756</v>
      </c>
      <c r="F379" s="183" t="s">
        <v>2142</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2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2094</v>
      </c>
      <c r="E380" s="193" t="s">
        <v>762</v>
      </c>
      <c r="F380" s="183" t="s">
        <v>2142</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2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2092</v>
      </c>
      <c r="E381" s="193" t="s">
        <v>756</v>
      </c>
      <c r="F381" s="183" t="s">
        <v>2141</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2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2092</v>
      </c>
      <c r="E382" s="193" t="s">
        <v>762</v>
      </c>
      <c r="F382" s="183" t="s">
        <v>2141</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2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2090</v>
      </c>
      <c r="E383" s="193" t="s">
        <v>756</v>
      </c>
      <c r="F383" s="183" t="s">
        <v>2140</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2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2090</v>
      </c>
      <c r="E384" s="193" t="s">
        <v>762</v>
      </c>
      <c r="F384" s="183" t="s">
        <v>2140</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2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2088</v>
      </c>
      <c r="E385" s="193" t="s">
        <v>756</v>
      </c>
      <c r="F385" s="183" t="s">
        <v>2139</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2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2088</v>
      </c>
      <c r="E386" s="193" t="s">
        <v>762</v>
      </c>
      <c r="F386" s="183" t="s">
        <v>2139</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2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2086</v>
      </c>
      <c r="E387" s="193" t="s">
        <v>756</v>
      </c>
      <c r="F387" s="183" t="s">
        <v>2138</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2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2086</v>
      </c>
      <c r="E388" s="193" t="s">
        <v>762</v>
      </c>
      <c r="F388" s="183" t="s">
        <v>2138</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2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2084</v>
      </c>
      <c r="E389" s="193" t="s">
        <v>756</v>
      </c>
      <c r="F389" s="183" t="s">
        <v>2137</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2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2084</v>
      </c>
      <c r="E390" s="193" t="s">
        <v>762</v>
      </c>
      <c r="F390" s="183" t="s">
        <v>2137</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2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2082</v>
      </c>
      <c r="E391" s="193" t="s">
        <v>756</v>
      </c>
      <c r="F391" s="183" t="s">
        <v>2136</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2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2082</v>
      </c>
      <c r="E392" s="193" t="s">
        <v>762</v>
      </c>
      <c r="F392" s="183" t="s">
        <v>2136</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2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2080</v>
      </c>
      <c r="E393" s="193" t="s">
        <v>756</v>
      </c>
      <c r="F393" s="183" t="s">
        <v>2135</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2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2080</v>
      </c>
      <c r="E394" s="193" t="s">
        <v>762</v>
      </c>
      <c r="F394" s="183" t="s">
        <v>2135</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2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2078</v>
      </c>
      <c r="E395" s="193" t="s">
        <v>756</v>
      </c>
      <c r="F395" s="183" t="s">
        <v>2121</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2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2078</v>
      </c>
      <c r="E396" s="193" t="s">
        <v>762</v>
      </c>
      <c r="F396" s="183" t="s">
        <v>2121</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2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2076</v>
      </c>
      <c r="E397" s="193" t="s">
        <v>756</v>
      </c>
      <c r="F397" s="183" t="s">
        <v>2134</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2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2076</v>
      </c>
      <c r="E398" s="193" t="s">
        <v>762</v>
      </c>
      <c r="F398" s="183" t="s">
        <v>2134</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2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2074</v>
      </c>
      <c r="E399" s="193" t="s">
        <v>756</v>
      </c>
      <c r="F399" s="183" t="s">
        <v>2124</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2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2074</v>
      </c>
      <c r="E400" s="193" t="s">
        <v>762</v>
      </c>
      <c r="F400" s="183" t="s">
        <v>2124</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2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2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2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2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2120</v>
      </c>
      <c r="E404" s="186" t="s">
        <v>799</v>
      </c>
      <c r="F404" s="183" t="s">
        <v>2152</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2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2120</v>
      </c>
      <c r="E405" s="186" t="s">
        <v>806</v>
      </c>
      <c r="F405" s="183" t="s">
        <v>2152</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2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2120</v>
      </c>
      <c r="E406" s="186" t="s">
        <v>808</v>
      </c>
      <c r="F406" s="183" t="s">
        <v>2152</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2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2120</v>
      </c>
      <c r="E407" s="186" t="s">
        <v>810</v>
      </c>
      <c r="F407" s="183" t="s">
        <v>2152</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2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2120</v>
      </c>
      <c r="E408" s="186" t="s">
        <v>812</v>
      </c>
      <c r="F408" s="183" t="s">
        <v>2152</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2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2120</v>
      </c>
      <c r="E409" s="186" t="s">
        <v>814</v>
      </c>
      <c r="F409" s="183" t="s">
        <v>2152</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2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2120</v>
      </c>
      <c r="E410" s="186" t="s">
        <v>816</v>
      </c>
      <c r="F410" s="183" t="s">
        <v>2152</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2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2120</v>
      </c>
      <c r="E411" s="186" t="s">
        <v>818</v>
      </c>
      <c r="F411" s="183" t="s">
        <v>2152</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2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2120</v>
      </c>
      <c r="E412" s="186" t="s">
        <v>820</v>
      </c>
      <c r="F412" s="183" t="s">
        <v>2152</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2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2120</v>
      </c>
      <c r="E413" s="186" t="s">
        <v>822</v>
      </c>
      <c r="F413" s="183" t="s">
        <v>2152</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2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2118</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2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2118</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2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2118</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2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2118</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2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2118</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2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2118</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2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2118</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2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2118</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2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2118</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2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2118</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2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2116</v>
      </c>
      <c r="E424" s="186" t="s">
        <v>799</v>
      </c>
      <c r="F424" s="183" t="s">
        <v>2122</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2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2116</v>
      </c>
      <c r="E425" s="186" t="s">
        <v>806</v>
      </c>
      <c r="F425" s="183" t="s">
        <v>2122</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2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2116</v>
      </c>
      <c r="E426" s="186" t="s">
        <v>808</v>
      </c>
      <c r="F426" s="183" t="s">
        <v>2122</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2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2116</v>
      </c>
      <c r="E427" s="186" t="s">
        <v>810</v>
      </c>
      <c r="F427" s="183" t="s">
        <v>2122</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2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2116</v>
      </c>
      <c r="E428" s="186" t="s">
        <v>812</v>
      </c>
      <c r="F428" s="183" t="s">
        <v>2122</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2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2116</v>
      </c>
      <c r="E429" s="186" t="s">
        <v>814</v>
      </c>
      <c r="F429" s="183" t="s">
        <v>2122</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2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2116</v>
      </c>
      <c r="E430" s="186" t="s">
        <v>816</v>
      </c>
      <c r="F430" s="183" t="s">
        <v>2122</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2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2116</v>
      </c>
      <c r="E431" s="186" t="s">
        <v>818</v>
      </c>
      <c r="F431" s="183" t="s">
        <v>2122</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2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2116</v>
      </c>
      <c r="E432" s="186" t="s">
        <v>820</v>
      </c>
      <c r="F432" s="183" t="s">
        <v>2122</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2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2116</v>
      </c>
      <c r="E433" s="186" t="s">
        <v>822</v>
      </c>
      <c r="F433" s="183" t="s">
        <v>2122</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2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2114</v>
      </c>
      <c r="E434" s="186" t="s">
        <v>799</v>
      </c>
      <c r="F434" s="183" t="s">
        <v>2151</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2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2114</v>
      </c>
      <c r="E435" s="186" t="s">
        <v>806</v>
      </c>
      <c r="F435" s="183" t="s">
        <v>2151</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2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2114</v>
      </c>
      <c r="E436" s="186" t="s">
        <v>808</v>
      </c>
      <c r="F436" s="183" t="s">
        <v>2151</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2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2114</v>
      </c>
      <c r="E437" s="186" t="s">
        <v>810</v>
      </c>
      <c r="F437" s="183" t="s">
        <v>2151</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2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2114</v>
      </c>
      <c r="E438" s="186" t="s">
        <v>812</v>
      </c>
      <c r="F438" s="183" t="s">
        <v>2151</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2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2114</v>
      </c>
      <c r="E439" s="186" t="s">
        <v>814</v>
      </c>
      <c r="F439" s="183" t="s">
        <v>2151</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2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2114</v>
      </c>
      <c r="E440" s="186" t="s">
        <v>816</v>
      </c>
      <c r="F440" s="183" t="s">
        <v>2151</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2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2114</v>
      </c>
      <c r="E441" s="186" t="s">
        <v>818</v>
      </c>
      <c r="F441" s="183" t="s">
        <v>2151</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2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2114</v>
      </c>
      <c r="E442" s="186" t="s">
        <v>820</v>
      </c>
      <c r="F442" s="183" t="s">
        <v>2151</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2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2114</v>
      </c>
      <c r="E443" s="186" t="s">
        <v>822</v>
      </c>
      <c r="F443" s="183" t="s">
        <v>2151</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2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2112</v>
      </c>
      <c r="E444" s="186" t="s">
        <v>799</v>
      </c>
      <c r="F444" s="183" t="s">
        <v>2150</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2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2112</v>
      </c>
      <c r="E445" s="186" t="s">
        <v>806</v>
      </c>
      <c r="F445" s="183" t="s">
        <v>2150</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2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2112</v>
      </c>
      <c r="E446" s="186" t="s">
        <v>808</v>
      </c>
      <c r="F446" s="183" t="s">
        <v>2150</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2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2112</v>
      </c>
      <c r="E447" s="186" t="s">
        <v>810</v>
      </c>
      <c r="F447" s="183" t="s">
        <v>2150</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2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2112</v>
      </c>
      <c r="E448" s="186" t="s">
        <v>812</v>
      </c>
      <c r="F448" s="183" t="s">
        <v>2150</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2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2112</v>
      </c>
      <c r="E449" s="186" t="s">
        <v>814</v>
      </c>
      <c r="F449" s="183" t="s">
        <v>2150</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2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2112</v>
      </c>
      <c r="E450" s="186" t="s">
        <v>816</v>
      </c>
      <c r="F450" s="183" t="s">
        <v>2150</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2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2112</v>
      </c>
      <c r="E451" s="186" t="s">
        <v>818</v>
      </c>
      <c r="F451" s="183" t="s">
        <v>2150</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2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2112</v>
      </c>
      <c r="E452" s="186" t="s">
        <v>820</v>
      </c>
      <c r="F452" s="183" t="s">
        <v>2150</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2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2112</v>
      </c>
      <c r="E453" s="186" t="s">
        <v>822</v>
      </c>
      <c r="F453" s="183" t="s">
        <v>2150</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2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2110</v>
      </c>
      <c r="E454" s="186" t="s">
        <v>799</v>
      </c>
      <c r="F454" s="183" t="s">
        <v>2149</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2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2110</v>
      </c>
      <c r="E455" s="186" t="s">
        <v>806</v>
      </c>
      <c r="F455" s="183" t="s">
        <v>2149</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2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2110</v>
      </c>
      <c r="E456" s="186" t="s">
        <v>808</v>
      </c>
      <c r="F456" s="183" t="s">
        <v>2149</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2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2110</v>
      </c>
      <c r="E457" s="186" t="s">
        <v>810</v>
      </c>
      <c r="F457" s="183" t="s">
        <v>2149</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2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2110</v>
      </c>
      <c r="E458" s="186" t="s">
        <v>812</v>
      </c>
      <c r="F458" s="183" t="s">
        <v>2149</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2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2110</v>
      </c>
      <c r="E459" s="186" t="s">
        <v>814</v>
      </c>
      <c r="F459" s="183" t="s">
        <v>2149</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2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2110</v>
      </c>
      <c r="E460" s="186" t="s">
        <v>816</v>
      </c>
      <c r="F460" s="183" t="s">
        <v>2149</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2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2110</v>
      </c>
      <c r="E461" s="186" t="s">
        <v>818</v>
      </c>
      <c r="F461" s="183" t="s">
        <v>2149</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2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2110</v>
      </c>
      <c r="E462" s="186" t="s">
        <v>820</v>
      </c>
      <c r="F462" s="183" t="s">
        <v>2149</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2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2110</v>
      </c>
      <c r="E463" s="186" t="s">
        <v>822</v>
      </c>
      <c r="F463" s="183" t="s">
        <v>2149</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2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2108</v>
      </c>
      <c r="E464" s="186" t="s">
        <v>799</v>
      </c>
      <c r="F464" s="183" t="s">
        <v>2148</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2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2108</v>
      </c>
      <c r="E465" s="186" t="s">
        <v>806</v>
      </c>
      <c r="F465" s="183" t="s">
        <v>2148</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2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2108</v>
      </c>
      <c r="E466" s="186" t="s">
        <v>808</v>
      </c>
      <c r="F466" s="183" t="s">
        <v>2148</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2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2108</v>
      </c>
      <c r="E467" s="186" t="s">
        <v>810</v>
      </c>
      <c r="F467" s="183" t="s">
        <v>2148</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2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2108</v>
      </c>
      <c r="E468" s="186" t="s">
        <v>812</v>
      </c>
      <c r="F468" s="183" t="s">
        <v>2148</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2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2108</v>
      </c>
      <c r="E469" s="186" t="s">
        <v>814</v>
      </c>
      <c r="F469" s="183" t="s">
        <v>2148</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2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2108</v>
      </c>
      <c r="E470" s="186" t="s">
        <v>816</v>
      </c>
      <c r="F470" s="183" t="s">
        <v>2148</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2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2108</v>
      </c>
      <c r="E471" s="186" t="s">
        <v>818</v>
      </c>
      <c r="F471" s="183" t="s">
        <v>2148</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2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2108</v>
      </c>
      <c r="E472" s="186" t="s">
        <v>820</v>
      </c>
      <c r="F472" s="183" t="s">
        <v>2148</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2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2108</v>
      </c>
      <c r="E473" s="186" t="s">
        <v>822</v>
      </c>
      <c r="F473" s="183" t="s">
        <v>2148</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2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2106</v>
      </c>
      <c r="E474" s="186" t="s">
        <v>799</v>
      </c>
      <c r="F474" s="183" t="s">
        <v>2147</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2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2106</v>
      </c>
      <c r="E475" s="186" t="s">
        <v>806</v>
      </c>
      <c r="F475" s="183" t="s">
        <v>2147</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2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2106</v>
      </c>
      <c r="E476" s="186" t="s">
        <v>808</v>
      </c>
      <c r="F476" s="183" t="s">
        <v>2147</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2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2106</v>
      </c>
      <c r="E477" s="186" t="s">
        <v>810</v>
      </c>
      <c r="F477" s="183" t="s">
        <v>2147</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2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2106</v>
      </c>
      <c r="E478" s="186" t="s">
        <v>812</v>
      </c>
      <c r="F478" s="183" t="s">
        <v>2147</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2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2106</v>
      </c>
      <c r="E479" s="186" t="s">
        <v>814</v>
      </c>
      <c r="F479" s="183" t="s">
        <v>2147</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2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2106</v>
      </c>
      <c r="E480" s="186" t="s">
        <v>816</v>
      </c>
      <c r="F480" s="183" t="s">
        <v>2147</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2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2106</v>
      </c>
      <c r="E481" s="186" t="s">
        <v>818</v>
      </c>
      <c r="F481" s="183" t="s">
        <v>2147</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2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2106</v>
      </c>
      <c r="E482" s="186" t="s">
        <v>820</v>
      </c>
      <c r="F482" s="183" t="s">
        <v>2147</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2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2106</v>
      </c>
      <c r="E483" s="186" t="s">
        <v>822</v>
      </c>
      <c r="F483" s="183" t="s">
        <v>2147</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2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2104</v>
      </c>
      <c r="E484" s="186" t="s">
        <v>799</v>
      </c>
      <c r="F484" s="183" t="s">
        <v>2146</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2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2104</v>
      </c>
      <c r="E485" s="186" t="s">
        <v>806</v>
      </c>
      <c r="F485" s="183" t="s">
        <v>2146</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2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2104</v>
      </c>
      <c r="E486" s="186" t="s">
        <v>808</v>
      </c>
      <c r="F486" s="183" t="s">
        <v>2146</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2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2104</v>
      </c>
      <c r="E487" s="186" t="s">
        <v>810</v>
      </c>
      <c r="F487" s="183" t="s">
        <v>2146</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2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2104</v>
      </c>
      <c r="E488" s="186" t="s">
        <v>812</v>
      </c>
      <c r="F488" s="183" t="s">
        <v>2146</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2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2104</v>
      </c>
      <c r="E489" s="186" t="s">
        <v>814</v>
      </c>
      <c r="F489" s="183" t="s">
        <v>2146</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2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2104</v>
      </c>
      <c r="E490" s="186" t="s">
        <v>816</v>
      </c>
      <c r="F490" s="183" t="s">
        <v>2146</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2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2104</v>
      </c>
      <c r="E491" s="186" t="s">
        <v>818</v>
      </c>
      <c r="F491" s="183" t="s">
        <v>2146</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2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2104</v>
      </c>
      <c r="E492" s="186" t="s">
        <v>820</v>
      </c>
      <c r="F492" s="183" t="s">
        <v>2146</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2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2104</v>
      </c>
      <c r="E493" s="186" t="s">
        <v>822</v>
      </c>
      <c r="F493" s="183" t="s">
        <v>2146</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2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2102</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2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2102</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2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2102</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2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2102</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2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2102</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2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2102</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2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2102</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2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2102</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2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2102</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2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2102</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2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2101</v>
      </c>
      <c r="E504" s="186" t="s">
        <v>799</v>
      </c>
      <c r="F504" s="183" t="s">
        <v>2145</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2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2101</v>
      </c>
      <c r="E505" s="186" t="s">
        <v>806</v>
      </c>
      <c r="F505" s="183" t="s">
        <v>2145</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2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2101</v>
      </c>
      <c r="E506" s="186" t="s">
        <v>808</v>
      </c>
      <c r="F506" s="183" t="s">
        <v>2145</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2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2101</v>
      </c>
      <c r="E507" s="186" t="s">
        <v>810</v>
      </c>
      <c r="F507" s="183" t="s">
        <v>2145</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2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2101</v>
      </c>
      <c r="E508" s="186" t="s">
        <v>812</v>
      </c>
      <c r="F508" s="183" t="s">
        <v>2145</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2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2101</v>
      </c>
      <c r="E509" s="186" t="s">
        <v>814</v>
      </c>
      <c r="F509" s="183" t="s">
        <v>2145</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2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2101</v>
      </c>
      <c r="E510" s="186" t="s">
        <v>816</v>
      </c>
      <c r="F510" s="183" t="s">
        <v>2145</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2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2101</v>
      </c>
      <c r="E511" s="186" t="s">
        <v>818</v>
      </c>
      <c r="F511" s="183" t="s">
        <v>2145</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2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2101</v>
      </c>
      <c r="E512" s="186" t="s">
        <v>820</v>
      </c>
      <c r="F512" s="183" t="s">
        <v>2145</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2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2101</v>
      </c>
      <c r="E513" s="186" t="s">
        <v>822</v>
      </c>
      <c r="F513" s="183" t="s">
        <v>2145</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2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2099</v>
      </c>
      <c r="E514" s="186" t="s">
        <v>799</v>
      </c>
      <c r="F514" s="183" t="s">
        <v>2144</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2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2099</v>
      </c>
      <c r="E515" s="186" t="s">
        <v>806</v>
      </c>
      <c r="F515" s="183" t="s">
        <v>2144</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2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2099</v>
      </c>
      <c r="E516" s="186" t="s">
        <v>808</v>
      </c>
      <c r="F516" s="183" t="s">
        <v>2144</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2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2099</v>
      </c>
      <c r="E517" s="186" t="s">
        <v>810</v>
      </c>
      <c r="F517" s="183" t="s">
        <v>2144</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2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2099</v>
      </c>
      <c r="E518" s="186" t="s">
        <v>812</v>
      </c>
      <c r="F518" s="183" t="s">
        <v>2144</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2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2099</v>
      </c>
      <c r="E519" s="186" t="s">
        <v>814</v>
      </c>
      <c r="F519" s="183" t="s">
        <v>2144</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2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2099</v>
      </c>
      <c r="E520" s="186" t="s">
        <v>816</v>
      </c>
      <c r="F520" s="183" t="s">
        <v>2144</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2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2099</v>
      </c>
      <c r="E521" s="186" t="s">
        <v>818</v>
      </c>
      <c r="F521" s="183" t="s">
        <v>2144</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2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2099</v>
      </c>
      <c r="E522" s="186" t="s">
        <v>820</v>
      </c>
      <c r="F522" s="183" t="s">
        <v>2144</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2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2099</v>
      </c>
      <c r="E523" s="186" t="s">
        <v>822</v>
      </c>
      <c r="F523" s="183" t="s">
        <v>2144</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2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2097</v>
      </c>
      <c r="E524" s="186" t="s">
        <v>799</v>
      </c>
      <c r="F524" s="183" t="s">
        <v>2143</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2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2097</v>
      </c>
      <c r="E525" s="186" t="s">
        <v>806</v>
      </c>
      <c r="F525" s="183" t="s">
        <v>2143</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2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2097</v>
      </c>
      <c r="E526" s="186" t="s">
        <v>808</v>
      </c>
      <c r="F526" s="183" t="s">
        <v>2143</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2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2097</v>
      </c>
      <c r="E527" s="186" t="s">
        <v>810</v>
      </c>
      <c r="F527" s="183" t="s">
        <v>2143</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2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2097</v>
      </c>
      <c r="E528" s="186" t="s">
        <v>812</v>
      </c>
      <c r="F528" s="183" t="s">
        <v>2143</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2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2097</v>
      </c>
      <c r="E529" s="186" t="s">
        <v>814</v>
      </c>
      <c r="F529" s="183" t="s">
        <v>2143</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2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2097</v>
      </c>
      <c r="E530" s="186" t="s">
        <v>816</v>
      </c>
      <c r="F530" s="183" t="s">
        <v>2143</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2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2097</v>
      </c>
      <c r="E531" s="186" t="s">
        <v>818</v>
      </c>
      <c r="F531" s="183" t="s">
        <v>2143</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2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2097</v>
      </c>
      <c r="E532" s="186" t="s">
        <v>820</v>
      </c>
      <c r="F532" s="183" t="s">
        <v>2143</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2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2097</v>
      </c>
      <c r="E533" s="186" t="s">
        <v>822</v>
      </c>
      <c r="F533" s="183" t="s">
        <v>2143</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2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2095</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2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2095</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2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2095</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2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2095</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2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2095</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2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2095</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2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2095</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2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2095</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2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2095</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2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2095</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2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2094</v>
      </c>
      <c r="E544" s="186" t="s">
        <v>799</v>
      </c>
      <c r="F544" s="183" t="s">
        <v>2142</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2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2094</v>
      </c>
      <c r="E545" s="186" t="s">
        <v>806</v>
      </c>
      <c r="F545" s="183" t="s">
        <v>2142</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2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2094</v>
      </c>
      <c r="E546" s="186" t="s">
        <v>808</v>
      </c>
      <c r="F546" s="183" t="s">
        <v>2142</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2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2094</v>
      </c>
      <c r="E547" s="186" t="s">
        <v>810</v>
      </c>
      <c r="F547" s="183" t="s">
        <v>2142</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2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2094</v>
      </c>
      <c r="E548" s="186" t="s">
        <v>812</v>
      </c>
      <c r="F548" s="183" t="s">
        <v>2142</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2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2094</v>
      </c>
      <c r="E549" s="186" t="s">
        <v>814</v>
      </c>
      <c r="F549" s="183" t="s">
        <v>2142</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2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2094</v>
      </c>
      <c r="E550" s="186" t="s">
        <v>816</v>
      </c>
      <c r="F550" s="183" t="s">
        <v>2142</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2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2094</v>
      </c>
      <c r="E551" s="186" t="s">
        <v>818</v>
      </c>
      <c r="F551" s="183" t="s">
        <v>2142</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2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2094</v>
      </c>
      <c r="E552" s="186" t="s">
        <v>820</v>
      </c>
      <c r="F552" s="183" t="s">
        <v>2142</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2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2094</v>
      </c>
      <c r="E553" s="186" t="s">
        <v>822</v>
      </c>
      <c r="F553" s="183" t="s">
        <v>2142</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2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2092</v>
      </c>
      <c r="E554" s="186" t="s">
        <v>799</v>
      </c>
      <c r="F554" s="183" t="s">
        <v>2141</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2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2092</v>
      </c>
      <c r="E555" s="186" t="s">
        <v>806</v>
      </c>
      <c r="F555" s="183" t="s">
        <v>2141</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2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2092</v>
      </c>
      <c r="E556" s="186" t="s">
        <v>808</v>
      </c>
      <c r="F556" s="183" t="s">
        <v>2141</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2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2092</v>
      </c>
      <c r="E557" s="186" t="s">
        <v>810</v>
      </c>
      <c r="F557" s="183" t="s">
        <v>2141</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2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2092</v>
      </c>
      <c r="E558" s="186" t="s">
        <v>812</v>
      </c>
      <c r="F558" s="183" t="s">
        <v>2141</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2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2092</v>
      </c>
      <c r="E559" s="186" t="s">
        <v>814</v>
      </c>
      <c r="F559" s="183" t="s">
        <v>2141</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2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2092</v>
      </c>
      <c r="E560" s="186" t="s">
        <v>816</v>
      </c>
      <c r="F560" s="183" t="s">
        <v>2141</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2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2092</v>
      </c>
      <c r="E561" s="186" t="s">
        <v>818</v>
      </c>
      <c r="F561" s="183" t="s">
        <v>2141</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2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2092</v>
      </c>
      <c r="E562" s="186" t="s">
        <v>820</v>
      </c>
      <c r="F562" s="183" t="s">
        <v>2141</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2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2092</v>
      </c>
      <c r="E563" s="186" t="s">
        <v>822</v>
      </c>
      <c r="F563" s="183" t="s">
        <v>2141</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2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2090</v>
      </c>
      <c r="E564" s="186" t="s">
        <v>799</v>
      </c>
      <c r="F564" s="183" t="s">
        <v>2140</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2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2090</v>
      </c>
      <c r="E565" s="186" t="s">
        <v>806</v>
      </c>
      <c r="F565" s="183" t="s">
        <v>2140</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2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2090</v>
      </c>
      <c r="E566" s="186" t="s">
        <v>808</v>
      </c>
      <c r="F566" s="183" t="s">
        <v>2140</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2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2090</v>
      </c>
      <c r="E567" s="186" t="s">
        <v>810</v>
      </c>
      <c r="F567" s="183" t="s">
        <v>2140</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2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2090</v>
      </c>
      <c r="E568" s="186" t="s">
        <v>812</v>
      </c>
      <c r="F568" s="183" t="s">
        <v>2140</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2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2090</v>
      </c>
      <c r="E569" s="186" t="s">
        <v>814</v>
      </c>
      <c r="F569" s="183" t="s">
        <v>2140</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2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2090</v>
      </c>
      <c r="E570" s="186" t="s">
        <v>816</v>
      </c>
      <c r="F570" s="183" t="s">
        <v>2140</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2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2090</v>
      </c>
      <c r="E571" s="186" t="s">
        <v>818</v>
      </c>
      <c r="F571" s="183" t="s">
        <v>2140</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2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2090</v>
      </c>
      <c r="E572" s="186" t="s">
        <v>820</v>
      </c>
      <c r="F572" s="183" t="s">
        <v>2140</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2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2090</v>
      </c>
      <c r="E573" s="186" t="s">
        <v>822</v>
      </c>
      <c r="F573" s="183" t="s">
        <v>2140</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2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2088</v>
      </c>
      <c r="E574" s="186" t="s">
        <v>799</v>
      </c>
      <c r="F574" s="183" t="s">
        <v>2139</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2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2088</v>
      </c>
      <c r="E575" s="186" t="s">
        <v>806</v>
      </c>
      <c r="F575" s="183" t="s">
        <v>2139</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2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2088</v>
      </c>
      <c r="E576" s="186" t="s">
        <v>808</v>
      </c>
      <c r="F576" s="183" t="s">
        <v>2139</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2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2088</v>
      </c>
      <c r="E577" s="186" t="s">
        <v>810</v>
      </c>
      <c r="F577" s="183" t="s">
        <v>2139</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2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2088</v>
      </c>
      <c r="E578" s="186" t="s">
        <v>812</v>
      </c>
      <c r="F578" s="183" t="s">
        <v>2139</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2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2088</v>
      </c>
      <c r="E579" s="186" t="s">
        <v>814</v>
      </c>
      <c r="F579" s="183" t="s">
        <v>2139</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2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2088</v>
      </c>
      <c r="E580" s="186" t="s">
        <v>816</v>
      </c>
      <c r="F580" s="183" t="s">
        <v>2139</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2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2088</v>
      </c>
      <c r="E581" s="186" t="s">
        <v>818</v>
      </c>
      <c r="F581" s="183" t="s">
        <v>2139</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2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2088</v>
      </c>
      <c r="E582" s="186" t="s">
        <v>820</v>
      </c>
      <c r="F582" s="183" t="s">
        <v>2139</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2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2088</v>
      </c>
      <c r="E583" s="186" t="s">
        <v>822</v>
      </c>
      <c r="F583" s="183" t="s">
        <v>2139</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2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2086</v>
      </c>
      <c r="E584" s="186" t="s">
        <v>799</v>
      </c>
      <c r="F584" s="183" t="s">
        <v>2138</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2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2086</v>
      </c>
      <c r="E585" s="186" t="s">
        <v>806</v>
      </c>
      <c r="F585" s="183" t="s">
        <v>2138</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2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2086</v>
      </c>
      <c r="E586" s="186" t="s">
        <v>808</v>
      </c>
      <c r="F586" s="183" t="s">
        <v>2138</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2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2086</v>
      </c>
      <c r="E587" s="186" t="s">
        <v>810</v>
      </c>
      <c r="F587" s="183" t="s">
        <v>2138</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2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2086</v>
      </c>
      <c r="E588" s="186" t="s">
        <v>812</v>
      </c>
      <c r="F588" s="183" t="s">
        <v>2138</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2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2086</v>
      </c>
      <c r="E589" s="186" t="s">
        <v>814</v>
      </c>
      <c r="F589" s="183" t="s">
        <v>2138</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2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2086</v>
      </c>
      <c r="E590" s="186" t="s">
        <v>816</v>
      </c>
      <c r="F590" s="183" t="s">
        <v>2138</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2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2086</v>
      </c>
      <c r="E591" s="186" t="s">
        <v>818</v>
      </c>
      <c r="F591" s="183" t="s">
        <v>2138</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2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2086</v>
      </c>
      <c r="E592" s="186" t="s">
        <v>820</v>
      </c>
      <c r="F592" s="183" t="s">
        <v>2138</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2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2086</v>
      </c>
      <c r="E593" s="186" t="s">
        <v>822</v>
      </c>
      <c r="F593" s="183" t="s">
        <v>2138</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2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2084</v>
      </c>
      <c r="E594" s="186" t="s">
        <v>799</v>
      </c>
      <c r="F594" s="183" t="s">
        <v>2137</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2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2084</v>
      </c>
      <c r="E595" s="186" t="s">
        <v>806</v>
      </c>
      <c r="F595" s="183" t="s">
        <v>2137</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2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2084</v>
      </c>
      <c r="E596" s="186" t="s">
        <v>808</v>
      </c>
      <c r="F596" s="183" t="s">
        <v>2137</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2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2084</v>
      </c>
      <c r="E597" s="186" t="s">
        <v>810</v>
      </c>
      <c r="F597" s="183" t="s">
        <v>2137</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2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2084</v>
      </c>
      <c r="E598" s="186" t="s">
        <v>812</v>
      </c>
      <c r="F598" s="183" t="s">
        <v>2137</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2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2084</v>
      </c>
      <c r="E599" s="186" t="s">
        <v>814</v>
      </c>
      <c r="F599" s="183" t="s">
        <v>2137</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2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2084</v>
      </c>
      <c r="E600" s="186" t="s">
        <v>816</v>
      </c>
      <c r="F600" s="183" t="s">
        <v>2137</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2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2084</v>
      </c>
      <c r="E601" s="186" t="s">
        <v>818</v>
      </c>
      <c r="F601" s="183" t="s">
        <v>2137</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2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2084</v>
      </c>
      <c r="E602" s="186" t="s">
        <v>820</v>
      </c>
      <c r="F602" s="183" t="s">
        <v>2137</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2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2084</v>
      </c>
      <c r="E603" s="186" t="s">
        <v>822</v>
      </c>
      <c r="F603" s="183" t="s">
        <v>2137</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2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2082</v>
      </c>
      <c r="E604" s="186" t="s">
        <v>799</v>
      </c>
      <c r="F604" s="183" t="s">
        <v>2136</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2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2082</v>
      </c>
      <c r="E605" s="186" t="s">
        <v>806</v>
      </c>
      <c r="F605" s="183" t="s">
        <v>2136</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2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2082</v>
      </c>
      <c r="E606" s="186" t="s">
        <v>808</v>
      </c>
      <c r="F606" s="183" t="s">
        <v>2136</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2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2082</v>
      </c>
      <c r="E607" s="186" t="s">
        <v>810</v>
      </c>
      <c r="F607" s="183" t="s">
        <v>2136</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2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2082</v>
      </c>
      <c r="E608" s="186" t="s">
        <v>812</v>
      </c>
      <c r="F608" s="183" t="s">
        <v>2136</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2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2082</v>
      </c>
      <c r="E609" s="186" t="s">
        <v>814</v>
      </c>
      <c r="F609" s="183" t="s">
        <v>2136</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2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2082</v>
      </c>
      <c r="E610" s="186" t="s">
        <v>816</v>
      </c>
      <c r="F610" s="183" t="s">
        <v>2136</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2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2082</v>
      </c>
      <c r="E611" s="186" t="s">
        <v>818</v>
      </c>
      <c r="F611" s="183" t="s">
        <v>2136</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2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2082</v>
      </c>
      <c r="E612" s="186" t="s">
        <v>820</v>
      </c>
      <c r="F612" s="183" t="s">
        <v>2136</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2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2082</v>
      </c>
      <c r="E613" s="186" t="s">
        <v>822</v>
      </c>
      <c r="F613" s="183" t="s">
        <v>2136</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2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2080</v>
      </c>
      <c r="E614" s="186" t="s">
        <v>799</v>
      </c>
      <c r="F614" s="183" t="s">
        <v>2135</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2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2080</v>
      </c>
      <c r="E615" s="186" t="s">
        <v>806</v>
      </c>
      <c r="F615" s="183" t="s">
        <v>2135</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2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2080</v>
      </c>
      <c r="E616" s="186" t="s">
        <v>808</v>
      </c>
      <c r="F616" s="183" t="s">
        <v>2135</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2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2080</v>
      </c>
      <c r="E617" s="186" t="s">
        <v>810</v>
      </c>
      <c r="F617" s="183" t="s">
        <v>2135</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2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2080</v>
      </c>
      <c r="E618" s="186" t="s">
        <v>812</v>
      </c>
      <c r="F618" s="183" t="s">
        <v>2135</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2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2080</v>
      </c>
      <c r="E619" s="186" t="s">
        <v>814</v>
      </c>
      <c r="F619" s="183" t="s">
        <v>2135</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2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2080</v>
      </c>
      <c r="E620" s="186" t="s">
        <v>816</v>
      </c>
      <c r="F620" s="183" t="s">
        <v>2135</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2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2080</v>
      </c>
      <c r="E621" s="186" t="s">
        <v>818</v>
      </c>
      <c r="F621" s="183" t="s">
        <v>2135</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2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2080</v>
      </c>
      <c r="E622" s="186" t="s">
        <v>820</v>
      </c>
      <c r="F622" s="183" t="s">
        <v>2135</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2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2080</v>
      </c>
      <c r="E623" s="186" t="s">
        <v>822</v>
      </c>
      <c r="F623" s="183" t="s">
        <v>2135</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2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2078</v>
      </c>
      <c r="E624" s="186" t="s">
        <v>799</v>
      </c>
      <c r="F624" s="183" t="s">
        <v>2121</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2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2078</v>
      </c>
      <c r="E625" s="186" t="s">
        <v>806</v>
      </c>
      <c r="F625" s="183" t="s">
        <v>2121</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2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2078</v>
      </c>
      <c r="E626" s="186" t="s">
        <v>808</v>
      </c>
      <c r="F626" s="183" t="s">
        <v>2121</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2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2078</v>
      </c>
      <c r="E627" s="186" t="s">
        <v>810</v>
      </c>
      <c r="F627" s="183" t="s">
        <v>2121</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2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2078</v>
      </c>
      <c r="E628" s="186" t="s">
        <v>812</v>
      </c>
      <c r="F628" s="183" t="s">
        <v>2121</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2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2078</v>
      </c>
      <c r="E629" s="186" t="s">
        <v>814</v>
      </c>
      <c r="F629" s="183" t="s">
        <v>2121</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2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2078</v>
      </c>
      <c r="E630" s="186" t="s">
        <v>816</v>
      </c>
      <c r="F630" s="183" t="s">
        <v>2121</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2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2078</v>
      </c>
      <c r="E631" s="186" t="s">
        <v>818</v>
      </c>
      <c r="F631" s="183" t="s">
        <v>2121</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2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2078</v>
      </c>
      <c r="E632" s="186" t="s">
        <v>820</v>
      </c>
      <c r="F632" s="183" t="s">
        <v>2121</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2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2078</v>
      </c>
      <c r="E633" s="186" t="s">
        <v>822</v>
      </c>
      <c r="F633" s="183" t="s">
        <v>2121</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2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2076</v>
      </c>
      <c r="E634" s="186" t="s">
        <v>799</v>
      </c>
      <c r="F634" s="183" t="s">
        <v>2134</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2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2076</v>
      </c>
      <c r="E635" s="186" t="s">
        <v>806</v>
      </c>
      <c r="F635" s="183" t="s">
        <v>2134</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2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2076</v>
      </c>
      <c r="E636" s="186" t="s">
        <v>808</v>
      </c>
      <c r="F636" s="183" t="s">
        <v>2134</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2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2076</v>
      </c>
      <c r="E637" s="186" t="s">
        <v>810</v>
      </c>
      <c r="F637" s="183" t="s">
        <v>2134</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2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2076</v>
      </c>
      <c r="E638" s="186" t="s">
        <v>812</v>
      </c>
      <c r="F638" s="183" t="s">
        <v>2134</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2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2076</v>
      </c>
      <c r="E639" s="186" t="s">
        <v>814</v>
      </c>
      <c r="F639" s="183" t="s">
        <v>2134</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2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2076</v>
      </c>
      <c r="E640" s="186" t="s">
        <v>816</v>
      </c>
      <c r="F640" s="183" t="s">
        <v>2134</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2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2076</v>
      </c>
      <c r="E641" s="186" t="s">
        <v>818</v>
      </c>
      <c r="F641" s="183" t="s">
        <v>2134</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2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2076</v>
      </c>
      <c r="E642" s="186" t="s">
        <v>820</v>
      </c>
      <c r="F642" s="183" t="s">
        <v>2134</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2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2076</v>
      </c>
      <c r="E643" s="186" t="s">
        <v>822</v>
      </c>
      <c r="F643" s="183" t="s">
        <v>2134</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2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2074</v>
      </c>
      <c r="E644" s="186" t="s">
        <v>799</v>
      </c>
      <c r="F644" s="183" t="s">
        <v>2124</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2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2074</v>
      </c>
      <c r="E645" s="186" t="s">
        <v>806</v>
      </c>
      <c r="F645" s="183" t="s">
        <v>2124</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2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2074</v>
      </c>
      <c r="E646" s="186" t="s">
        <v>808</v>
      </c>
      <c r="F646" s="183" t="s">
        <v>2124</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2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2074</v>
      </c>
      <c r="E647" s="186" t="s">
        <v>810</v>
      </c>
      <c r="F647" s="183" t="s">
        <v>2124</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2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2074</v>
      </c>
      <c r="E648" s="186" t="s">
        <v>812</v>
      </c>
      <c r="F648" s="183" t="s">
        <v>2124</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2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2074</v>
      </c>
      <c r="E649" s="186" t="s">
        <v>814</v>
      </c>
      <c r="F649" s="183" t="s">
        <v>2124</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2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2074</v>
      </c>
      <c r="E650" s="186" t="s">
        <v>816</v>
      </c>
      <c r="F650" s="183" t="s">
        <v>2124</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2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2074</v>
      </c>
      <c r="E651" s="186" t="s">
        <v>818</v>
      </c>
      <c r="F651" s="183" t="s">
        <v>2124</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2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2074</v>
      </c>
      <c r="E652" s="186" t="s">
        <v>820</v>
      </c>
      <c r="F652" s="183" t="s">
        <v>2124</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2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2074</v>
      </c>
      <c r="E653" s="186" t="s">
        <v>822</v>
      </c>
      <c r="F653" s="183" t="s">
        <v>2124</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2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2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2120</v>
      </c>
      <c r="E655" s="186" t="s">
        <v>799</v>
      </c>
      <c r="F655" s="183" t="s">
        <v>2152</v>
      </c>
      <c r="G655" s="186" t="s">
        <v>2133</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2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2120</v>
      </c>
      <c r="E656" s="186" t="s">
        <v>806</v>
      </c>
      <c r="F656" s="183" t="s">
        <v>2152</v>
      </c>
      <c r="G656" s="186" t="s">
        <v>2132</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2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2120</v>
      </c>
      <c r="E657" s="186" t="s">
        <v>808</v>
      </c>
      <c r="F657" s="183" t="s">
        <v>2152</v>
      </c>
      <c r="G657" s="186" t="s">
        <v>2131</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2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2120</v>
      </c>
      <c r="E658" s="186" t="s">
        <v>810</v>
      </c>
      <c r="F658" s="183" t="s">
        <v>2152</v>
      </c>
      <c r="G658" s="186" t="s">
        <v>2130</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2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2120</v>
      </c>
      <c r="E659" s="186" t="s">
        <v>812</v>
      </c>
      <c r="F659" s="183" t="s">
        <v>2152</v>
      </c>
      <c r="G659" s="186" t="s">
        <v>2129</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2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2120</v>
      </c>
      <c r="E660" s="186" t="s">
        <v>814</v>
      </c>
      <c r="F660" s="183" t="s">
        <v>2152</v>
      </c>
      <c r="G660" s="186" t="s">
        <v>2128</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2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2120</v>
      </c>
      <c r="E661" s="186" t="s">
        <v>816</v>
      </c>
      <c r="F661" s="183" t="s">
        <v>2152</v>
      </c>
      <c r="G661" s="186" t="s">
        <v>2127</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2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2120</v>
      </c>
      <c r="E662" s="186" t="s">
        <v>818</v>
      </c>
      <c r="F662" s="183" t="s">
        <v>2152</v>
      </c>
      <c r="G662" s="186" t="s">
        <v>2126</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2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2120</v>
      </c>
      <c r="E663" s="186" t="s">
        <v>820</v>
      </c>
      <c r="F663" s="183" t="s">
        <v>2152</v>
      </c>
      <c r="G663" s="186" t="s">
        <v>2125</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2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2120</v>
      </c>
      <c r="E664" s="186" t="s">
        <v>822</v>
      </c>
      <c r="F664" s="183" t="s">
        <v>2152</v>
      </c>
      <c r="G664" s="186" t="s">
        <v>2123</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2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2118</v>
      </c>
      <c r="E665" s="186" t="s">
        <v>799</v>
      </c>
      <c r="F665" s="183" t="s">
        <v>1831</v>
      </c>
      <c r="G665" s="186" t="s">
        <v>2133</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2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2118</v>
      </c>
      <c r="E666" s="186" t="s">
        <v>806</v>
      </c>
      <c r="F666" s="183" t="s">
        <v>1831</v>
      </c>
      <c r="G666" s="186" t="s">
        <v>2132</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2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2118</v>
      </c>
      <c r="E667" s="186" t="s">
        <v>808</v>
      </c>
      <c r="F667" s="183" t="s">
        <v>1831</v>
      </c>
      <c r="G667" s="186" t="s">
        <v>2131</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2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2118</v>
      </c>
      <c r="E668" s="186" t="s">
        <v>810</v>
      </c>
      <c r="F668" s="183" t="s">
        <v>1831</v>
      </c>
      <c r="G668" s="186" t="s">
        <v>2130</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2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2118</v>
      </c>
      <c r="E669" s="186" t="s">
        <v>812</v>
      </c>
      <c r="F669" s="183" t="s">
        <v>1831</v>
      </c>
      <c r="G669" s="186" t="s">
        <v>2129</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2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2118</v>
      </c>
      <c r="E670" s="186" t="s">
        <v>814</v>
      </c>
      <c r="F670" s="183" t="s">
        <v>1831</v>
      </c>
      <c r="G670" s="186" t="s">
        <v>2128</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2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2118</v>
      </c>
      <c r="E671" s="186" t="s">
        <v>816</v>
      </c>
      <c r="F671" s="183" t="s">
        <v>1831</v>
      </c>
      <c r="G671" s="186" t="s">
        <v>2127</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2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2118</v>
      </c>
      <c r="E672" s="186" t="s">
        <v>818</v>
      </c>
      <c r="F672" s="183" t="s">
        <v>1831</v>
      </c>
      <c r="G672" s="186" t="s">
        <v>2126</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2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2118</v>
      </c>
      <c r="E673" s="186" t="s">
        <v>820</v>
      </c>
      <c r="F673" s="183" t="s">
        <v>1831</v>
      </c>
      <c r="G673" s="186" t="s">
        <v>2125</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2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2118</v>
      </c>
      <c r="E674" s="186" t="s">
        <v>822</v>
      </c>
      <c r="F674" s="183" t="s">
        <v>1831</v>
      </c>
      <c r="G674" s="186" t="s">
        <v>2123</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2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2116</v>
      </c>
      <c r="E675" s="186" t="s">
        <v>799</v>
      </c>
      <c r="F675" s="183" t="s">
        <v>2122</v>
      </c>
      <c r="G675" s="186" t="s">
        <v>2133</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2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2116</v>
      </c>
      <c r="E676" s="186" t="s">
        <v>806</v>
      </c>
      <c r="F676" s="183" t="s">
        <v>2122</v>
      </c>
      <c r="G676" s="186" t="s">
        <v>2132</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2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2116</v>
      </c>
      <c r="E677" s="186" t="s">
        <v>808</v>
      </c>
      <c r="F677" s="183" t="s">
        <v>2122</v>
      </c>
      <c r="G677" s="186" t="s">
        <v>2131</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2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2116</v>
      </c>
      <c r="E678" s="186" t="s">
        <v>810</v>
      </c>
      <c r="F678" s="183" t="s">
        <v>2122</v>
      </c>
      <c r="G678" s="186" t="s">
        <v>2130</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2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2116</v>
      </c>
      <c r="E679" s="186" t="s">
        <v>812</v>
      </c>
      <c r="F679" s="183" t="s">
        <v>2122</v>
      </c>
      <c r="G679" s="186" t="s">
        <v>2129</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2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2116</v>
      </c>
      <c r="E680" s="186" t="s">
        <v>814</v>
      </c>
      <c r="F680" s="183" t="s">
        <v>2122</v>
      </c>
      <c r="G680" s="186" t="s">
        <v>2128</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2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2116</v>
      </c>
      <c r="E681" s="186" t="s">
        <v>816</v>
      </c>
      <c r="F681" s="183" t="s">
        <v>2122</v>
      </c>
      <c r="G681" s="186" t="s">
        <v>2127</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2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2116</v>
      </c>
      <c r="E682" s="186" t="s">
        <v>818</v>
      </c>
      <c r="F682" s="183" t="s">
        <v>2122</v>
      </c>
      <c r="G682" s="186" t="s">
        <v>2126</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2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2116</v>
      </c>
      <c r="E683" s="186" t="s">
        <v>820</v>
      </c>
      <c r="F683" s="183" t="s">
        <v>2122</v>
      </c>
      <c r="G683" s="186" t="s">
        <v>2125</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2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2116</v>
      </c>
      <c r="E684" s="186" t="s">
        <v>822</v>
      </c>
      <c r="F684" s="183" t="s">
        <v>2122</v>
      </c>
      <c r="G684" s="186" t="s">
        <v>2123</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2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2114</v>
      </c>
      <c r="E685" s="186" t="s">
        <v>799</v>
      </c>
      <c r="F685" s="183" t="s">
        <v>2151</v>
      </c>
      <c r="G685" s="186" t="s">
        <v>2133</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2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2114</v>
      </c>
      <c r="E686" s="186" t="s">
        <v>806</v>
      </c>
      <c r="F686" s="183" t="s">
        <v>2151</v>
      </c>
      <c r="G686" s="186" t="s">
        <v>2132</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2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2114</v>
      </c>
      <c r="E687" s="186" t="s">
        <v>808</v>
      </c>
      <c r="F687" s="183" t="s">
        <v>2151</v>
      </c>
      <c r="G687" s="186" t="s">
        <v>2131</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2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2114</v>
      </c>
      <c r="E688" s="186" t="s">
        <v>810</v>
      </c>
      <c r="F688" s="183" t="s">
        <v>2151</v>
      </c>
      <c r="G688" s="186" t="s">
        <v>2130</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2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2114</v>
      </c>
      <c r="E689" s="186" t="s">
        <v>812</v>
      </c>
      <c r="F689" s="183" t="s">
        <v>2151</v>
      </c>
      <c r="G689" s="186" t="s">
        <v>2129</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2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2114</v>
      </c>
      <c r="E690" s="186" t="s">
        <v>814</v>
      </c>
      <c r="F690" s="183" t="s">
        <v>2151</v>
      </c>
      <c r="G690" s="186" t="s">
        <v>2128</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2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2114</v>
      </c>
      <c r="E691" s="186" t="s">
        <v>816</v>
      </c>
      <c r="F691" s="183" t="s">
        <v>2151</v>
      </c>
      <c r="G691" s="186" t="s">
        <v>2127</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2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2114</v>
      </c>
      <c r="E692" s="186" t="s">
        <v>818</v>
      </c>
      <c r="F692" s="183" t="s">
        <v>2151</v>
      </c>
      <c r="G692" s="186" t="s">
        <v>2126</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2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2114</v>
      </c>
      <c r="E693" s="186" t="s">
        <v>820</v>
      </c>
      <c r="F693" s="183" t="s">
        <v>2151</v>
      </c>
      <c r="G693" s="186" t="s">
        <v>2125</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2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2114</v>
      </c>
      <c r="E694" s="186" t="s">
        <v>822</v>
      </c>
      <c r="F694" s="183" t="s">
        <v>2151</v>
      </c>
      <c r="G694" s="186" t="s">
        <v>2123</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2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2112</v>
      </c>
      <c r="E695" s="186" t="s">
        <v>799</v>
      </c>
      <c r="F695" s="183" t="s">
        <v>2150</v>
      </c>
      <c r="G695" s="186" t="s">
        <v>2133</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2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2112</v>
      </c>
      <c r="E696" s="186" t="s">
        <v>806</v>
      </c>
      <c r="F696" s="183" t="s">
        <v>2150</v>
      </c>
      <c r="G696" s="186" t="s">
        <v>2132</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2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2112</v>
      </c>
      <c r="E697" s="186" t="s">
        <v>808</v>
      </c>
      <c r="F697" s="183" t="s">
        <v>2150</v>
      </c>
      <c r="G697" s="186" t="s">
        <v>2131</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2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2112</v>
      </c>
      <c r="E698" s="186" t="s">
        <v>810</v>
      </c>
      <c r="F698" s="183" t="s">
        <v>2150</v>
      </c>
      <c r="G698" s="186" t="s">
        <v>2130</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2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2112</v>
      </c>
      <c r="E699" s="186" t="s">
        <v>812</v>
      </c>
      <c r="F699" s="183" t="s">
        <v>2150</v>
      </c>
      <c r="G699" s="186" t="s">
        <v>2129</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2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2112</v>
      </c>
      <c r="E700" s="186" t="s">
        <v>814</v>
      </c>
      <c r="F700" s="183" t="s">
        <v>2150</v>
      </c>
      <c r="G700" s="186" t="s">
        <v>2128</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2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2112</v>
      </c>
      <c r="E701" s="186" t="s">
        <v>816</v>
      </c>
      <c r="F701" s="183" t="s">
        <v>2150</v>
      </c>
      <c r="G701" s="186" t="s">
        <v>2127</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2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2112</v>
      </c>
      <c r="E702" s="186" t="s">
        <v>818</v>
      </c>
      <c r="F702" s="183" t="s">
        <v>2150</v>
      </c>
      <c r="G702" s="186" t="s">
        <v>2126</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2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2112</v>
      </c>
      <c r="E703" s="186" t="s">
        <v>820</v>
      </c>
      <c r="F703" s="183" t="s">
        <v>2150</v>
      </c>
      <c r="G703" s="186" t="s">
        <v>2125</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2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2112</v>
      </c>
      <c r="E704" s="186" t="s">
        <v>822</v>
      </c>
      <c r="F704" s="183" t="s">
        <v>2150</v>
      </c>
      <c r="G704" s="186" t="s">
        <v>2123</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2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2110</v>
      </c>
      <c r="E705" s="186" t="s">
        <v>799</v>
      </c>
      <c r="F705" s="183" t="s">
        <v>2149</v>
      </c>
      <c r="G705" s="186" t="s">
        <v>2133</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2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2110</v>
      </c>
      <c r="E706" s="186" t="s">
        <v>806</v>
      </c>
      <c r="F706" s="183" t="s">
        <v>2149</v>
      </c>
      <c r="G706" s="186" t="s">
        <v>2132</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2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2110</v>
      </c>
      <c r="E707" s="186" t="s">
        <v>808</v>
      </c>
      <c r="F707" s="183" t="s">
        <v>2149</v>
      </c>
      <c r="G707" s="186" t="s">
        <v>2131</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2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2110</v>
      </c>
      <c r="E708" s="186" t="s">
        <v>810</v>
      </c>
      <c r="F708" s="183" t="s">
        <v>2149</v>
      </c>
      <c r="G708" s="186" t="s">
        <v>2130</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2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2110</v>
      </c>
      <c r="E709" s="186" t="s">
        <v>812</v>
      </c>
      <c r="F709" s="183" t="s">
        <v>2149</v>
      </c>
      <c r="G709" s="186" t="s">
        <v>2129</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2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2110</v>
      </c>
      <c r="E710" s="186" t="s">
        <v>814</v>
      </c>
      <c r="F710" s="183" t="s">
        <v>2149</v>
      </c>
      <c r="G710" s="186" t="s">
        <v>2128</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2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2110</v>
      </c>
      <c r="E711" s="186" t="s">
        <v>816</v>
      </c>
      <c r="F711" s="183" t="s">
        <v>2149</v>
      </c>
      <c r="G711" s="186" t="s">
        <v>2127</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2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2110</v>
      </c>
      <c r="E712" s="186" t="s">
        <v>818</v>
      </c>
      <c r="F712" s="183" t="s">
        <v>2149</v>
      </c>
      <c r="G712" s="186" t="s">
        <v>2126</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2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2110</v>
      </c>
      <c r="E713" s="186" t="s">
        <v>820</v>
      </c>
      <c r="F713" s="183" t="s">
        <v>2149</v>
      </c>
      <c r="G713" s="186" t="s">
        <v>2125</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2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2110</v>
      </c>
      <c r="E714" s="186" t="s">
        <v>822</v>
      </c>
      <c r="F714" s="183" t="s">
        <v>2149</v>
      </c>
      <c r="G714" s="186" t="s">
        <v>2123</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2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2108</v>
      </c>
      <c r="E715" s="186" t="s">
        <v>799</v>
      </c>
      <c r="F715" s="183" t="s">
        <v>2148</v>
      </c>
      <c r="G715" s="186" t="s">
        <v>2133</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2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2108</v>
      </c>
      <c r="E716" s="186" t="s">
        <v>806</v>
      </c>
      <c r="F716" s="183" t="s">
        <v>2148</v>
      </c>
      <c r="G716" s="186" t="s">
        <v>2132</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2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2108</v>
      </c>
      <c r="E717" s="186" t="s">
        <v>808</v>
      </c>
      <c r="F717" s="183" t="s">
        <v>2148</v>
      </c>
      <c r="G717" s="186" t="s">
        <v>2131</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2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2108</v>
      </c>
      <c r="E718" s="186" t="s">
        <v>810</v>
      </c>
      <c r="F718" s="183" t="s">
        <v>2148</v>
      </c>
      <c r="G718" s="186" t="s">
        <v>2130</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2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2108</v>
      </c>
      <c r="E719" s="186" t="s">
        <v>812</v>
      </c>
      <c r="F719" s="183" t="s">
        <v>2148</v>
      </c>
      <c r="G719" s="186" t="s">
        <v>2129</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2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2108</v>
      </c>
      <c r="E720" s="186" t="s">
        <v>814</v>
      </c>
      <c r="F720" s="183" t="s">
        <v>2148</v>
      </c>
      <c r="G720" s="186" t="s">
        <v>2128</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2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2108</v>
      </c>
      <c r="E721" s="186" t="s">
        <v>816</v>
      </c>
      <c r="F721" s="183" t="s">
        <v>2148</v>
      </c>
      <c r="G721" s="186" t="s">
        <v>2127</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2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2108</v>
      </c>
      <c r="E722" s="186" t="s">
        <v>818</v>
      </c>
      <c r="F722" s="183" t="s">
        <v>2148</v>
      </c>
      <c r="G722" s="186" t="s">
        <v>2126</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2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2108</v>
      </c>
      <c r="E723" s="186" t="s">
        <v>820</v>
      </c>
      <c r="F723" s="183" t="s">
        <v>2148</v>
      </c>
      <c r="G723" s="186" t="s">
        <v>2125</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2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2108</v>
      </c>
      <c r="E724" s="186" t="s">
        <v>822</v>
      </c>
      <c r="F724" s="183" t="s">
        <v>2148</v>
      </c>
      <c r="G724" s="186" t="s">
        <v>2123</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2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2106</v>
      </c>
      <c r="E725" s="186" t="s">
        <v>799</v>
      </c>
      <c r="F725" s="183" t="s">
        <v>2147</v>
      </c>
      <c r="G725" s="186" t="s">
        <v>2133</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2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2106</v>
      </c>
      <c r="E726" s="186" t="s">
        <v>806</v>
      </c>
      <c r="F726" s="183" t="s">
        <v>2147</v>
      </c>
      <c r="G726" s="186" t="s">
        <v>2132</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2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2106</v>
      </c>
      <c r="E727" s="186" t="s">
        <v>808</v>
      </c>
      <c r="F727" s="183" t="s">
        <v>2147</v>
      </c>
      <c r="G727" s="186" t="s">
        <v>2131</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2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2106</v>
      </c>
      <c r="E728" s="186" t="s">
        <v>810</v>
      </c>
      <c r="F728" s="183" t="s">
        <v>2147</v>
      </c>
      <c r="G728" s="186" t="s">
        <v>2130</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2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2106</v>
      </c>
      <c r="E729" s="186" t="s">
        <v>812</v>
      </c>
      <c r="F729" s="183" t="s">
        <v>2147</v>
      </c>
      <c r="G729" s="186" t="s">
        <v>2129</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2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2106</v>
      </c>
      <c r="E730" s="186" t="s">
        <v>814</v>
      </c>
      <c r="F730" s="183" t="s">
        <v>2147</v>
      </c>
      <c r="G730" s="186" t="s">
        <v>2128</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2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2106</v>
      </c>
      <c r="E731" s="186" t="s">
        <v>816</v>
      </c>
      <c r="F731" s="183" t="s">
        <v>2147</v>
      </c>
      <c r="G731" s="186" t="s">
        <v>2127</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2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2106</v>
      </c>
      <c r="E732" s="186" t="s">
        <v>818</v>
      </c>
      <c r="F732" s="183" t="s">
        <v>2147</v>
      </c>
      <c r="G732" s="186" t="s">
        <v>2126</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2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2106</v>
      </c>
      <c r="E733" s="186" t="s">
        <v>820</v>
      </c>
      <c r="F733" s="183" t="s">
        <v>2147</v>
      </c>
      <c r="G733" s="186" t="s">
        <v>2125</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2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2106</v>
      </c>
      <c r="E734" s="186" t="s">
        <v>822</v>
      </c>
      <c r="F734" s="183" t="s">
        <v>2147</v>
      </c>
      <c r="G734" s="186" t="s">
        <v>2123</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2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2104</v>
      </c>
      <c r="E735" s="186" t="s">
        <v>799</v>
      </c>
      <c r="F735" s="183" t="s">
        <v>2146</v>
      </c>
      <c r="G735" s="186" t="s">
        <v>2133</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2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2104</v>
      </c>
      <c r="E736" s="186" t="s">
        <v>806</v>
      </c>
      <c r="F736" s="183" t="s">
        <v>2146</v>
      </c>
      <c r="G736" s="186" t="s">
        <v>2132</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2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2104</v>
      </c>
      <c r="E737" s="186" t="s">
        <v>808</v>
      </c>
      <c r="F737" s="183" t="s">
        <v>2146</v>
      </c>
      <c r="G737" s="186" t="s">
        <v>2131</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2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2104</v>
      </c>
      <c r="E738" s="186" t="s">
        <v>810</v>
      </c>
      <c r="F738" s="183" t="s">
        <v>2146</v>
      </c>
      <c r="G738" s="186" t="s">
        <v>2130</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2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2104</v>
      </c>
      <c r="E739" s="186" t="s">
        <v>812</v>
      </c>
      <c r="F739" s="183" t="s">
        <v>2146</v>
      </c>
      <c r="G739" s="186" t="s">
        <v>2129</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2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2104</v>
      </c>
      <c r="E740" s="186" t="s">
        <v>814</v>
      </c>
      <c r="F740" s="183" t="s">
        <v>2146</v>
      </c>
      <c r="G740" s="186" t="s">
        <v>2128</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2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2104</v>
      </c>
      <c r="E741" s="186" t="s">
        <v>816</v>
      </c>
      <c r="F741" s="183" t="s">
        <v>2146</v>
      </c>
      <c r="G741" s="186" t="s">
        <v>2127</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2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2104</v>
      </c>
      <c r="E742" s="186" t="s">
        <v>818</v>
      </c>
      <c r="F742" s="183" t="s">
        <v>2146</v>
      </c>
      <c r="G742" s="186" t="s">
        <v>2126</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2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2104</v>
      </c>
      <c r="E743" s="186" t="s">
        <v>820</v>
      </c>
      <c r="F743" s="183" t="s">
        <v>2146</v>
      </c>
      <c r="G743" s="186" t="s">
        <v>2125</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2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2104</v>
      </c>
      <c r="E744" s="186" t="s">
        <v>822</v>
      </c>
      <c r="F744" s="183" t="s">
        <v>2146</v>
      </c>
      <c r="G744" s="186" t="s">
        <v>2123</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2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2102</v>
      </c>
      <c r="E745" s="186" t="s">
        <v>799</v>
      </c>
      <c r="F745" s="183" t="s">
        <v>1832</v>
      </c>
      <c r="G745" s="186" t="s">
        <v>2133</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2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2102</v>
      </c>
      <c r="E746" s="186" t="s">
        <v>806</v>
      </c>
      <c r="F746" s="183" t="s">
        <v>1832</v>
      </c>
      <c r="G746" s="186" t="s">
        <v>2132</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2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2102</v>
      </c>
      <c r="E747" s="186" t="s">
        <v>808</v>
      </c>
      <c r="F747" s="183" t="s">
        <v>1832</v>
      </c>
      <c r="G747" s="186" t="s">
        <v>2131</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2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2102</v>
      </c>
      <c r="E748" s="186" t="s">
        <v>810</v>
      </c>
      <c r="F748" s="183" t="s">
        <v>1832</v>
      </c>
      <c r="G748" s="186" t="s">
        <v>2130</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2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2102</v>
      </c>
      <c r="E749" s="186" t="s">
        <v>812</v>
      </c>
      <c r="F749" s="183" t="s">
        <v>1832</v>
      </c>
      <c r="G749" s="186" t="s">
        <v>2129</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2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2102</v>
      </c>
      <c r="E750" s="186" t="s">
        <v>814</v>
      </c>
      <c r="F750" s="183" t="s">
        <v>1832</v>
      </c>
      <c r="G750" s="186" t="s">
        <v>2128</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2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2102</v>
      </c>
      <c r="E751" s="186" t="s">
        <v>816</v>
      </c>
      <c r="F751" s="183" t="s">
        <v>1832</v>
      </c>
      <c r="G751" s="186" t="s">
        <v>2127</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2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2102</v>
      </c>
      <c r="E752" s="186" t="s">
        <v>818</v>
      </c>
      <c r="F752" s="183" t="s">
        <v>1832</v>
      </c>
      <c r="G752" s="186" t="s">
        <v>2126</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2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2102</v>
      </c>
      <c r="E753" s="186" t="s">
        <v>820</v>
      </c>
      <c r="F753" s="183" t="s">
        <v>1832</v>
      </c>
      <c r="G753" s="186" t="s">
        <v>2125</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2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2102</v>
      </c>
      <c r="E754" s="186" t="s">
        <v>822</v>
      </c>
      <c r="F754" s="183" t="s">
        <v>1832</v>
      </c>
      <c r="G754" s="186" t="s">
        <v>2123</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2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2101</v>
      </c>
      <c r="E755" s="186" t="s">
        <v>799</v>
      </c>
      <c r="F755" s="183" t="s">
        <v>2145</v>
      </c>
      <c r="G755" s="186" t="s">
        <v>2133</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2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2101</v>
      </c>
      <c r="E756" s="186" t="s">
        <v>806</v>
      </c>
      <c r="F756" s="183" t="s">
        <v>2145</v>
      </c>
      <c r="G756" s="186" t="s">
        <v>2132</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2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2101</v>
      </c>
      <c r="E757" s="186" t="s">
        <v>808</v>
      </c>
      <c r="F757" s="183" t="s">
        <v>2145</v>
      </c>
      <c r="G757" s="186" t="s">
        <v>2131</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2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2101</v>
      </c>
      <c r="E758" s="186" t="s">
        <v>810</v>
      </c>
      <c r="F758" s="183" t="s">
        <v>2145</v>
      </c>
      <c r="G758" s="186" t="s">
        <v>2130</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2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2101</v>
      </c>
      <c r="E759" s="186" t="s">
        <v>812</v>
      </c>
      <c r="F759" s="183" t="s">
        <v>2145</v>
      </c>
      <c r="G759" s="186" t="s">
        <v>2129</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2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2101</v>
      </c>
      <c r="E760" s="186" t="s">
        <v>814</v>
      </c>
      <c r="F760" s="183" t="s">
        <v>2145</v>
      </c>
      <c r="G760" s="186" t="s">
        <v>2128</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2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2101</v>
      </c>
      <c r="E761" s="186" t="s">
        <v>816</v>
      </c>
      <c r="F761" s="183" t="s">
        <v>2145</v>
      </c>
      <c r="G761" s="186" t="s">
        <v>2127</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2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2101</v>
      </c>
      <c r="E762" s="186" t="s">
        <v>818</v>
      </c>
      <c r="F762" s="183" t="s">
        <v>2145</v>
      </c>
      <c r="G762" s="186" t="s">
        <v>2126</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2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2101</v>
      </c>
      <c r="E763" s="186" t="s">
        <v>820</v>
      </c>
      <c r="F763" s="183" t="s">
        <v>2145</v>
      </c>
      <c r="G763" s="186" t="s">
        <v>2125</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2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2101</v>
      </c>
      <c r="E764" s="186" t="s">
        <v>822</v>
      </c>
      <c r="F764" s="183" t="s">
        <v>2145</v>
      </c>
      <c r="G764" s="186" t="s">
        <v>2123</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2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2099</v>
      </c>
      <c r="E765" s="186" t="s">
        <v>799</v>
      </c>
      <c r="F765" s="183" t="s">
        <v>2144</v>
      </c>
      <c r="G765" s="186" t="s">
        <v>2133</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2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2099</v>
      </c>
      <c r="E766" s="186" t="s">
        <v>806</v>
      </c>
      <c r="F766" s="183" t="s">
        <v>2144</v>
      </c>
      <c r="G766" s="186" t="s">
        <v>2132</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2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2099</v>
      </c>
      <c r="E767" s="186" t="s">
        <v>808</v>
      </c>
      <c r="F767" s="183" t="s">
        <v>2144</v>
      </c>
      <c r="G767" s="186" t="s">
        <v>2131</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2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2099</v>
      </c>
      <c r="E768" s="186" t="s">
        <v>810</v>
      </c>
      <c r="F768" s="183" t="s">
        <v>2144</v>
      </c>
      <c r="G768" s="186" t="s">
        <v>2130</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2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2099</v>
      </c>
      <c r="E769" s="186" t="s">
        <v>812</v>
      </c>
      <c r="F769" s="183" t="s">
        <v>2144</v>
      </c>
      <c r="G769" s="186" t="s">
        <v>2129</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2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2099</v>
      </c>
      <c r="E770" s="186" t="s">
        <v>814</v>
      </c>
      <c r="F770" s="183" t="s">
        <v>2144</v>
      </c>
      <c r="G770" s="186" t="s">
        <v>2128</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2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2099</v>
      </c>
      <c r="E771" s="186" t="s">
        <v>816</v>
      </c>
      <c r="F771" s="183" t="s">
        <v>2144</v>
      </c>
      <c r="G771" s="186" t="s">
        <v>2127</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2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2099</v>
      </c>
      <c r="E772" s="186" t="s">
        <v>818</v>
      </c>
      <c r="F772" s="183" t="s">
        <v>2144</v>
      </c>
      <c r="G772" s="186" t="s">
        <v>2126</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2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2099</v>
      </c>
      <c r="E773" s="186" t="s">
        <v>820</v>
      </c>
      <c r="F773" s="183" t="s">
        <v>2144</v>
      </c>
      <c r="G773" s="186" t="s">
        <v>2125</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2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2099</v>
      </c>
      <c r="E774" s="186" t="s">
        <v>822</v>
      </c>
      <c r="F774" s="183" t="s">
        <v>2144</v>
      </c>
      <c r="G774" s="186" t="s">
        <v>2123</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2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2097</v>
      </c>
      <c r="E775" s="186" t="s">
        <v>799</v>
      </c>
      <c r="F775" s="183" t="s">
        <v>2143</v>
      </c>
      <c r="G775" s="186" t="s">
        <v>2133</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2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2097</v>
      </c>
      <c r="E776" s="186" t="s">
        <v>806</v>
      </c>
      <c r="F776" s="183" t="s">
        <v>2143</v>
      </c>
      <c r="G776" s="186" t="s">
        <v>2132</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2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2097</v>
      </c>
      <c r="E777" s="186" t="s">
        <v>808</v>
      </c>
      <c r="F777" s="183" t="s">
        <v>2143</v>
      </c>
      <c r="G777" s="186" t="s">
        <v>2131</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2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2097</v>
      </c>
      <c r="E778" s="186" t="s">
        <v>810</v>
      </c>
      <c r="F778" s="183" t="s">
        <v>2143</v>
      </c>
      <c r="G778" s="186" t="s">
        <v>2130</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2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2097</v>
      </c>
      <c r="E779" s="186" t="s">
        <v>812</v>
      </c>
      <c r="F779" s="183" t="s">
        <v>2143</v>
      </c>
      <c r="G779" s="186" t="s">
        <v>2129</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2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2097</v>
      </c>
      <c r="E780" s="186" t="s">
        <v>814</v>
      </c>
      <c r="F780" s="183" t="s">
        <v>2143</v>
      </c>
      <c r="G780" s="186" t="s">
        <v>2128</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2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2097</v>
      </c>
      <c r="E781" s="186" t="s">
        <v>816</v>
      </c>
      <c r="F781" s="183" t="s">
        <v>2143</v>
      </c>
      <c r="G781" s="186" t="s">
        <v>2127</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2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2097</v>
      </c>
      <c r="E782" s="186" t="s">
        <v>818</v>
      </c>
      <c r="F782" s="183" t="s">
        <v>2143</v>
      </c>
      <c r="G782" s="186" t="s">
        <v>2126</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2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2097</v>
      </c>
      <c r="E783" s="186" t="s">
        <v>820</v>
      </c>
      <c r="F783" s="183" t="s">
        <v>2143</v>
      </c>
      <c r="G783" s="186" t="s">
        <v>2125</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2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2097</v>
      </c>
      <c r="E784" s="186" t="s">
        <v>822</v>
      </c>
      <c r="F784" s="183" t="s">
        <v>2143</v>
      </c>
      <c r="G784" s="186" t="s">
        <v>2123</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2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2095</v>
      </c>
      <c r="E785" s="186" t="s">
        <v>799</v>
      </c>
      <c r="F785" s="183" t="s">
        <v>1833</v>
      </c>
      <c r="G785" s="186" t="s">
        <v>2133</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2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2095</v>
      </c>
      <c r="E786" s="186" t="s">
        <v>806</v>
      </c>
      <c r="F786" s="183" t="s">
        <v>1833</v>
      </c>
      <c r="G786" s="186" t="s">
        <v>2132</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2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2095</v>
      </c>
      <c r="E787" s="186" t="s">
        <v>808</v>
      </c>
      <c r="F787" s="183" t="s">
        <v>1833</v>
      </c>
      <c r="G787" s="186" t="s">
        <v>2131</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2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2095</v>
      </c>
      <c r="E788" s="186" t="s">
        <v>810</v>
      </c>
      <c r="F788" s="183" t="s">
        <v>1833</v>
      </c>
      <c r="G788" s="186" t="s">
        <v>2130</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2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2095</v>
      </c>
      <c r="E789" s="186" t="s">
        <v>812</v>
      </c>
      <c r="F789" s="183" t="s">
        <v>1833</v>
      </c>
      <c r="G789" s="186" t="s">
        <v>2129</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2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2095</v>
      </c>
      <c r="E790" s="186" t="s">
        <v>814</v>
      </c>
      <c r="F790" s="183" t="s">
        <v>1833</v>
      </c>
      <c r="G790" s="186" t="s">
        <v>2128</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2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2095</v>
      </c>
      <c r="E791" s="186" t="s">
        <v>816</v>
      </c>
      <c r="F791" s="183" t="s">
        <v>1833</v>
      </c>
      <c r="G791" s="186" t="s">
        <v>2127</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2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2095</v>
      </c>
      <c r="E792" s="186" t="s">
        <v>818</v>
      </c>
      <c r="F792" s="183" t="s">
        <v>1833</v>
      </c>
      <c r="G792" s="186" t="s">
        <v>2126</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2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2095</v>
      </c>
      <c r="E793" s="186" t="s">
        <v>820</v>
      </c>
      <c r="F793" s="183" t="s">
        <v>1833</v>
      </c>
      <c r="G793" s="186" t="s">
        <v>2125</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2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2095</v>
      </c>
      <c r="E794" s="186" t="s">
        <v>822</v>
      </c>
      <c r="F794" s="183" t="s">
        <v>1833</v>
      </c>
      <c r="G794" s="186" t="s">
        <v>2123</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2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2094</v>
      </c>
      <c r="E795" s="186" t="s">
        <v>799</v>
      </c>
      <c r="F795" s="183" t="s">
        <v>2142</v>
      </c>
      <c r="G795" s="186" t="s">
        <v>2133</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2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2094</v>
      </c>
      <c r="E796" s="186" t="s">
        <v>806</v>
      </c>
      <c r="F796" s="183" t="s">
        <v>2142</v>
      </c>
      <c r="G796" s="186" t="s">
        <v>2132</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2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2094</v>
      </c>
      <c r="E797" s="186" t="s">
        <v>808</v>
      </c>
      <c r="F797" s="183" t="s">
        <v>2142</v>
      </c>
      <c r="G797" s="186" t="s">
        <v>2131</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2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2094</v>
      </c>
      <c r="E798" s="186" t="s">
        <v>810</v>
      </c>
      <c r="F798" s="183" t="s">
        <v>2142</v>
      </c>
      <c r="G798" s="186" t="s">
        <v>2130</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2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2094</v>
      </c>
      <c r="E799" s="186" t="s">
        <v>812</v>
      </c>
      <c r="F799" s="183" t="s">
        <v>2142</v>
      </c>
      <c r="G799" s="186" t="s">
        <v>2129</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2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2094</v>
      </c>
      <c r="E800" s="186" t="s">
        <v>814</v>
      </c>
      <c r="F800" s="183" t="s">
        <v>2142</v>
      </c>
      <c r="G800" s="186" t="s">
        <v>2128</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2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2094</v>
      </c>
      <c r="E801" s="186" t="s">
        <v>816</v>
      </c>
      <c r="F801" s="183" t="s">
        <v>2142</v>
      </c>
      <c r="G801" s="186" t="s">
        <v>2127</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2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2094</v>
      </c>
      <c r="E802" s="186" t="s">
        <v>818</v>
      </c>
      <c r="F802" s="183" t="s">
        <v>2142</v>
      </c>
      <c r="G802" s="186" t="s">
        <v>2126</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2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2094</v>
      </c>
      <c r="E803" s="186" t="s">
        <v>820</v>
      </c>
      <c r="F803" s="183" t="s">
        <v>2142</v>
      </c>
      <c r="G803" s="186" t="s">
        <v>2125</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2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2094</v>
      </c>
      <c r="E804" s="186" t="s">
        <v>822</v>
      </c>
      <c r="F804" s="183" t="s">
        <v>2142</v>
      </c>
      <c r="G804" s="186" t="s">
        <v>2123</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2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2092</v>
      </c>
      <c r="E805" s="186" t="s">
        <v>799</v>
      </c>
      <c r="F805" s="183" t="s">
        <v>2141</v>
      </c>
      <c r="G805" s="186" t="s">
        <v>2133</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2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2092</v>
      </c>
      <c r="E806" s="186" t="s">
        <v>806</v>
      </c>
      <c r="F806" s="183" t="s">
        <v>2141</v>
      </c>
      <c r="G806" s="186" t="s">
        <v>2132</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2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2092</v>
      </c>
      <c r="E807" s="186" t="s">
        <v>808</v>
      </c>
      <c r="F807" s="183" t="s">
        <v>2141</v>
      </c>
      <c r="G807" s="186" t="s">
        <v>2131</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2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2092</v>
      </c>
      <c r="E808" s="186" t="s">
        <v>810</v>
      </c>
      <c r="F808" s="183" t="s">
        <v>2141</v>
      </c>
      <c r="G808" s="186" t="s">
        <v>2130</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2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2092</v>
      </c>
      <c r="E809" s="186" t="s">
        <v>812</v>
      </c>
      <c r="F809" s="183" t="s">
        <v>2141</v>
      </c>
      <c r="G809" s="186" t="s">
        <v>2129</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2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2092</v>
      </c>
      <c r="E810" s="186" t="s">
        <v>814</v>
      </c>
      <c r="F810" s="183" t="s">
        <v>2141</v>
      </c>
      <c r="G810" s="186" t="s">
        <v>2128</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2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2092</v>
      </c>
      <c r="E811" s="186" t="s">
        <v>816</v>
      </c>
      <c r="F811" s="183" t="s">
        <v>2141</v>
      </c>
      <c r="G811" s="186" t="s">
        <v>2127</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2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2092</v>
      </c>
      <c r="E812" s="186" t="s">
        <v>818</v>
      </c>
      <c r="F812" s="183" t="s">
        <v>2141</v>
      </c>
      <c r="G812" s="186" t="s">
        <v>2126</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2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2092</v>
      </c>
      <c r="E813" s="186" t="s">
        <v>820</v>
      </c>
      <c r="F813" s="183" t="s">
        <v>2141</v>
      </c>
      <c r="G813" s="186" t="s">
        <v>2125</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2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2092</v>
      </c>
      <c r="E814" s="186" t="s">
        <v>822</v>
      </c>
      <c r="F814" s="183" t="s">
        <v>2141</v>
      </c>
      <c r="G814" s="186" t="s">
        <v>2123</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2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2090</v>
      </c>
      <c r="E815" s="186" t="s">
        <v>799</v>
      </c>
      <c r="F815" s="183" t="s">
        <v>2140</v>
      </c>
      <c r="G815" s="186" t="s">
        <v>2133</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2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2090</v>
      </c>
      <c r="E816" s="186" t="s">
        <v>806</v>
      </c>
      <c r="F816" s="183" t="s">
        <v>2140</v>
      </c>
      <c r="G816" s="186" t="s">
        <v>2132</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2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2090</v>
      </c>
      <c r="E817" s="186" t="s">
        <v>808</v>
      </c>
      <c r="F817" s="183" t="s">
        <v>2140</v>
      </c>
      <c r="G817" s="186" t="s">
        <v>2131</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2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2090</v>
      </c>
      <c r="E818" s="186" t="s">
        <v>810</v>
      </c>
      <c r="F818" s="183" t="s">
        <v>2140</v>
      </c>
      <c r="G818" s="186" t="s">
        <v>2130</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2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2090</v>
      </c>
      <c r="E819" s="186" t="s">
        <v>812</v>
      </c>
      <c r="F819" s="183" t="s">
        <v>2140</v>
      </c>
      <c r="G819" s="186" t="s">
        <v>2129</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2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2090</v>
      </c>
      <c r="E820" s="186" t="s">
        <v>814</v>
      </c>
      <c r="F820" s="183" t="s">
        <v>2140</v>
      </c>
      <c r="G820" s="186" t="s">
        <v>2128</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2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2090</v>
      </c>
      <c r="E821" s="186" t="s">
        <v>816</v>
      </c>
      <c r="F821" s="183" t="s">
        <v>2140</v>
      </c>
      <c r="G821" s="186" t="s">
        <v>2127</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2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2090</v>
      </c>
      <c r="E822" s="186" t="s">
        <v>818</v>
      </c>
      <c r="F822" s="183" t="s">
        <v>2140</v>
      </c>
      <c r="G822" s="186" t="s">
        <v>2126</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2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2090</v>
      </c>
      <c r="E823" s="186" t="s">
        <v>820</v>
      </c>
      <c r="F823" s="183" t="s">
        <v>2140</v>
      </c>
      <c r="G823" s="186" t="s">
        <v>2125</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2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2090</v>
      </c>
      <c r="E824" s="186" t="s">
        <v>822</v>
      </c>
      <c r="F824" s="183" t="s">
        <v>2140</v>
      </c>
      <c r="G824" s="186" t="s">
        <v>2123</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2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2088</v>
      </c>
      <c r="E825" s="186" t="s">
        <v>799</v>
      </c>
      <c r="F825" s="183" t="s">
        <v>2139</v>
      </c>
      <c r="G825" s="186" t="s">
        <v>2133</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2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2088</v>
      </c>
      <c r="E826" s="186" t="s">
        <v>806</v>
      </c>
      <c r="F826" s="183" t="s">
        <v>2139</v>
      </c>
      <c r="G826" s="186" t="s">
        <v>2132</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2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2088</v>
      </c>
      <c r="E827" s="186" t="s">
        <v>808</v>
      </c>
      <c r="F827" s="183" t="s">
        <v>2139</v>
      </c>
      <c r="G827" s="186" t="s">
        <v>2131</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2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2088</v>
      </c>
      <c r="E828" s="186" t="s">
        <v>810</v>
      </c>
      <c r="F828" s="183" t="s">
        <v>2139</v>
      </c>
      <c r="G828" s="186" t="s">
        <v>2130</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2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2088</v>
      </c>
      <c r="E829" s="186" t="s">
        <v>812</v>
      </c>
      <c r="F829" s="183" t="s">
        <v>2139</v>
      </c>
      <c r="G829" s="186" t="s">
        <v>2129</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2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2088</v>
      </c>
      <c r="E830" s="186" t="s">
        <v>814</v>
      </c>
      <c r="F830" s="183" t="s">
        <v>2139</v>
      </c>
      <c r="G830" s="186" t="s">
        <v>2128</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2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2088</v>
      </c>
      <c r="E831" s="186" t="s">
        <v>816</v>
      </c>
      <c r="F831" s="183" t="s">
        <v>2139</v>
      </c>
      <c r="G831" s="186" t="s">
        <v>2127</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2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2088</v>
      </c>
      <c r="E832" s="186" t="s">
        <v>818</v>
      </c>
      <c r="F832" s="183" t="s">
        <v>2139</v>
      </c>
      <c r="G832" s="186" t="s">
        <v>2126</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2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2088</v>
      </c>
      <c r="E833" s="186" t="s">
        <v>820</v>
      </c>
      <c r="F833" s="183" t="s">
        <v>2139</v>
      </c>
      <c r="G833" s="186" t="s">
        <v>2125</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2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2088</v>
      </c>
      <c r="E834" s="186" t="s">
        <v>822</v>
      </c>
      <c r="F834" s="183" t="s">
        <v>2139</v>
      </c>
      <c r="G834" s="186" t="s">
        <v>2123</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2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2086</v>
      </c>
      <c r="E835" s="186" t="s">
        <v>799</v>
      </c>
      <c r="F835" s="183" t="s">
        <v>2138</v>
      </c>
      <c r="G835" s="186" t="s">
        <v>2133</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2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2086</v>
      </c>
      <c r="E836" s="186" t="s">
        <v>806</v>
      </c>
      <c r="F836" s="183" t="s">
        <v>2138</v>
      </c>
      <c r="G836" s="186" t="s">
        <v>2132</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2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2086</v>
      </c>
      <c r="E837" s="186" t="s">
        <v>808</v>
      </c>
      <c r="F837" s="183" t="s">
        <v>2138</v>
      </c>
      <c r="G837" s="186" t="s">
        <v>2131</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2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2086</v>
      </c>
      <c r="E838" s="186" t="s">
        <v>810</v>
      </c>
      <c r="F838" s="183" t="s">
        <v>2138</v>
      </c>
      <c r="G838" s="186" t="s">
        <v>2130</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2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2086</v>
      </c>
      <c r="E839" s="186" t="s">
        <v>812</v>
      </c>
      <c r="F839" s="183" t="s">
        <v>2138</v>
      </c>
      <c r="G839" s="186" t="s">
        <v>2129</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2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2086</v>
      </c>
      <c r="E840" s="186" t="s">
        <v>814</v>
      </c>
      <c r="F840" s="183" t="s">
        <v>2138</v>
      </c>
      <c r="G840" s="186" t="s">
        <v>2128</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2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2086</v>
      </c>
      <c r="E841" s="186" t="s">
        <v>816</v>
      </c>
      <c r="F841" s="183" t="s">
        <v>2138</v>
      </c>
      <c r="G841" s="186" t="s">
        <v>2127</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2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2086</v>
      </c>
      <c r="E842" s="186" t="s">
        <v>818</v>
      </c>
      <c r="F842" s="183" t="s">
        <v>2138</v>
      </c>
      <c r="G842" s="186" t="s">
        <v>2126</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2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2086</v>
      </c>
      <c r="E843" s="186" t="s">
        <v>820</v>
      </c>
      <c r="F843" s="183" t="s">
        <v>2138</v>
      </c>
      <c r="G843" s="186" t="s">
        <v>2125</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2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2086</v>
      </c>
      <c r="E844" s="186" t="s">
        <v>822</v>
      </c>
      <c r="F844" s="183" t="s">
        <v>2138</v>
      </c>
      <c r="G844" s="186" t="s">
        <v>2123</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2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2084</v>
      </c>
      <c r="E845" s="186" t="s">
        <v>799</v>
      </c>
      <c r="F845" s="183" t="s">
        <v>2137</v>
      </c>
      <c r="G845" s="186" t="s">
        <v>2133</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2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2084</v>
      </c>
      <c r="E846" s="186" t="s">
        <v>806</v>
      </c>
      <c r="F846" s="183" t="s">
        <v>2137</v>
      </c>
      <c r="G846" s="186" t="s">
        <v>2132</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2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2084</v>
      </c>
      <c r="E847" s="186" t="s">
        <v>808</v>
      </c>
      <c r="F847" s="183" t="s">
        <v>2137</v>
      </c>
      <c r="G847" s="186" t="s">
        <v>2131</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2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2084</v>
      </c>
      <c r="E848" s="186" t="s">
        <v>810</v>
      </c>
      <c r="F848" s="183" t="s">
        <v>2137</v>
      </c>
      <c r="G848" s="186" t="s">
        <v>2130</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2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2084</v>
      </c>
      <c r="E849" s="186" t="s">
        <v>812</v>
      </c>
      <c r="F849" s="183" t="s">
        <v>2137</v>
      </c>
      <c r="G849" s="186" t="s">
        <v>2129</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2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2084</v>
      </c>
      <c r="E850" s="186" t="s">
        <v>814</v>
      </c>
      <c r="F850" s="183" t="s">
        <v>2137</v>
      </c>
      <c r="G850" s="186" t="s">
        <v>2128</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2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2084</v>
      </c>
      <c r="E851" s="186" t="s">
        <v>816</v>
      </c>
      <c r="F851" s="183" t="s">
        <v>2137</v>
      </c>
      <c r="G851" s="186" t="s">
        <v>2127</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2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2084</v>
      </c>
      <c r="E852" s="186" t="s">
        <v>818</v>
      </c>
      <c r="F852" s="183" t="s">
        <v>2137</v>
      </c>
      <c r="G852" s="186" t="s">
        <v>2126</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2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2084</v>
      </c>
      <c r="E853" s="186" t="s">
        <v>820</v>
      </c>
      <c r="F853" s="183" t="s">
        <v>2137</v>
      </c>
      <c r="G853" s="186" t="s">
        <v>2125</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2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2084</v>
      </c>
      <c r="E854" s="186" t="s">
        <v>822</v>
      </c>
      <c r="F854" s="183" t="s">
        <v>2137</v>
      </c>
      <c r="G854" s="186" t="s">
        <v>2123</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2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2082</v>
      </c>
      <c r="E855" s="186" t="s">
        <v>799</v>
      </c>
      <c r="F855" s="183" t="s">
        <v>2136</v>
      </c>
      <c r="G855" s="186" t="s">
        <v>2133</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2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2082</v>
      </c>
      <c r="E856" s="186" t="s">
        <v>806</v>
      </c>
      <c r="F856" s="183" t="s">
        <v>2136</v>
      </c>
      <c r="G856" s="186" t="s">
        <v>2132</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2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2082</v>
      </c>
      <c r="E857" s="186" t="s">
        <v>808</v>
      </c>
      <c r="F857" s="183" t="s">
        <v>2136</v>
      </c>
      <c r="G857" s="186" t="s">
        <v>2131</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2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2082</v>
      </c>
      <c r="E858" s="186" t="s">
        <v>810</v>
      </c>
      <c r="F858" s="183" t="s">
        <v>2136</v>
      </c>
      <c r="G858" s="186" t="s">
        <v>2130</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2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2082</v>
      </c>
      <c r="E859" s="186" t="s">
        <v>812</v>
      </c>
      <c r="F859" s="183" t="s">
        <v>2136</v>
      </c>
      <c r="G859" s="186" t="s">
        <v>2129</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2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2082</v>
      </c>
      <c r="E860" s="186" t="s">
        <v>814</v>
      </c>
      <c r="F860" s="183" t="s">
        <v>2136</v>
      </c>
      <c r="G860" s="186" t="s">
        <v>2128</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2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2082</v>
      </c>
      <c r="E861" s="186" t="s">
        <v>816</v>
      </c>
      <c r="F861" s="183" t="s">
        <v>2136</v>
      </c>
      <c r="G861" s="186" t="s">
        <v>2127</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2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2082</v>
      </c>
      <c r="E862" s="186" t="s">
        <v>818</v>
      </c>
      <c r="F862" s="183" t="s">
        <v>2136</v>
      </c>
      <c r="G862" s="186" t="s">
        <v>2126</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2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2082</v>
      </c>
      <c r="E863" s="186" t="s">
        <v>820</v>
      </c>
      <c r="F863" s="183" t="s">
        <v>2136</v>
      </c>
      <c r="G863" s="186" t="s">
        <v>2125</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2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2082</v>
      </c>
      <c r="E864" s="186" t="s">
        <v>822</v>
      </c>
      <c r="F864" s="183" t="s">
        <v>2136</v>
      </c>
      <c r="G864" s="186" t="s">
        <v>2123</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2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2080</v>
      </c>
      <c r="E865" s="186" t="s">
        <v>799</v>
      </c>
      <c r="F865" s="183" t="s">
        <v>2135</v>
      </c>
      <c r="G865" s="186" t="s">
        <v>2133</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2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2080</v>
      </c>
      <c r="E866" s="186" t="s">
        <v>806</v>
      </c>
      <c r="F866" s="183" t="s">
        <v>2135</v>
      </c>
      <c r="G866" s="186" t="s">
        <v>2132</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2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2080</v>
      </c>
      <c r="E867" s="186" t="s">
        <v>808</v>
      </c>
      <c r="F867" s="183" t="s">
        <v>2135</v>
      </c>
      <c r="G867" s="186" t="s">
        <v>2131</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2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2080</v>
      </c>
      <c r="E868" s="186" t="s">
        <v>810</v>
      </c>
      <c r="F868" s="183" t="s">
        <v>2135</v>
      </c>
      <c r="G868" s="186" t="s">
        <v>2130</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2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2080</v>
      </c>
      <c r="E869" s="186" t="s">
        <v>812</v>
      </c>
      <c r="F869" s="183" t="s">
        <v>2135</v>
      </c>
      <c r="G869" s="186" t="s">
        <v>2129</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2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2080</v>
      </c>
      <c r="E870" s="186" t="s">
        <v>814</v>
      </c>
      <c r="F870" s="183" t="s">
        <v>2135</v>
      </c>
      <c r="G870" s="186" t="s">
        <v>2128</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2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2080</v>
      </c>
      <c r="E871" s="186" t="s">
        <v>816</v>
      </c>
      <c r="F871" s="183" t="s">
        <v>2135</v>
      </c>
      <c r="G871" s="186" t="s">
        <v>2127</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2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2080</v>
      </c>
      <c r="E872" s="186" t="s">
        <v>818</v>
      </c>
      <c r="F872" s="183" t="s">
        <v>2135</v>
      </c>
      <c r="G872" s="186" t="s">
        <v>2126</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2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2080</v>
      </c>
      <c r="E873" s="186" t="s">
        <v>820</v>
      </c>
      <c r="F873" s="183" t="s">
        <v>2135</v>
      </c>
      <c r="G873" s="186" t="s">
        <v>2125</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2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2080</v>
      </c>
      <c r="E874" s="186" t="s">
        <v>822</v>
      </c>
      <c r="F874" s="183" t="s">
        <v>2135</v>
      </c>
      <c r="G874" s="186" t="s">
        <v>2123</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2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2078</v>
      </c>
      <c r="E875" s="186" t="s">
        <v>799</v>
      </c>
      <c r="F875" s="183" t="s">
        <v>2121</v>
      </c>
      <c r="G875" s="186" t="s">
        <v>2133</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2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2078</v>
      </c>
      <c r="E876" s="186" t="s">
        <v>806</v>
      </c>
      <c r="F876" s="183" t="s">
        <v>2121</v>
      </c>
      <c r="G876" s="186" t="s">
        <v>2132</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2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2078</v>
      </c>
      <c r="E877" s="186" t="s">
        <v>808</v>
      </c>
      <c r="F877" s="183" t="s">
        <v>2121</v>
      </c>
      <c r="G877" s="186" t="s">
        <v>2131</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2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2078</v>
      </c>
      <c r="E878" s="186" t="s">
        <v>810</v>
      </c>
      <c r="F878" s="183" t="s">
        <v>2121</v>
      </c>
      <c r="G878" s="186" t="s">
        <v>2130</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2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2078</v>
      </c>
      <c r="E879" s="186" t="s">
        <v>812</v>
      </c>
      <c r="F879" s="183" t="s">
        <v>2121</v>
      </c>
      <c r="G879" s="186" t="s">
        <v>2129</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2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2078</v>
      </c>
      <c r="E880" s="186" t="s">
        <v>814</v>
      </c>
      <c r="F880" s="183" t="s">
        <v>2121</v>
      </c>
      <c r="G880" s="186" t="s">
        <v>2128</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2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2078</v>
      </c>
      <c r="E881" s="186" t="s">
        <v>816</v>
      </c>
      <c r="F881" s="183" t="s">
        <v>2121</v>
      </c>
      <c r="G881" s="186" t="s">
        <v>2127</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2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2078</v>
      </c>
      <c r="E882" s="186" t="s">
        <v>818</v>
      </c>
      <c r="F882" s="183" t="s">
        <v>2121</v>
      </c>
      <c r="G882" s="186" t="s">
        <v>2126</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2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2078</v>
      </c>
      <c r="E883" s="186" t="s">
        <v>820</v>
      </c>
      <c r="F883" s="183" t="s">
        <v>2121</v>
      </c>
      <c r="G883" s="186" t="s">
        <v>2125</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2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2078</v>
      </c>
      <c r="E884" s="186" t="s">
        <v>822</v>
      </c>
      <c r="F884" s="183" t="s">
        <v>2121</v>
      </c>
      <c r="G884" s="186" t="s">
        <v>2123</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2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2076</v>
      </c>
      <c r="E885" s="186" t="s">
        <v>799</v>
      </c>
      <c r="F885" s="183" t="s">
        <v>2134</v>
      </c>
      <c r="G885" s="186" t="s">
        <v>2133</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2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2076</v>
      </c>
      <c r="E886" s="186" t="s">
        <v>806</v>
      </c>
      <c r="F886" s="183" t="s">
        <v>2134</v>
      </c>
      <c r="G886" s="186" t="s">
        <v>2132</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2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2076</v>
      </c>
      <c r="E887" s="186" t="s">
        <v>808</v>
      </c>
      <c r="F887" s="183" t="s">
        <v>2134</v>
      </c>
      <c r="G887" s="186" t="s">
        <v>2131</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2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2076</v>
      </c>
      <c r="E888" s="186" t="s">
        <v>810</v>
      </c>
      <c r="F888" s="183" t="s">
        <v>2134</v>
      </c>
      <c r="G888" s="186" t="s">
        <v>2130</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2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2076</v>
      </c>
      <c r="E889" s="186" t="s">
        <v>812</v>
      </c>
      <c r="F889" s="183" t="s">
        <v>2134</v>
      </c>
      <c r="G889" s="186" t="s">
        <v>2129</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2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2076</v>
      </c>
      <c r="E890" s="186" t="s">
        <v>814</v>
      </c>
      <c r="F890" s="183" t="s">
        <v>2134</v>
      </c>
      <c r="G890" s="186" t="s">
        <v>2128</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2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2076</v>
      </c>
      <c r="E891" s="186" t="s">
        <v>816</v>
      </c>
      <c r="F891" s="183" t="s">
        <v>2134</v>
      </c>
      <c r="G891" s="186" t="s">
        <v>2127</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2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2076</v>
      </c>
      <c r="E892" s="186" t="s">
        <v>818</v>
      </c>
      <c r="F892" s="183" t="s">
        <v>2134</v>
      </c>
      <c r="G892" s="186" t="s">
        <v>2126</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2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2076</v>
      </c>
      <c r="E893" s="186" t="s">
        <v>820</v>
      </c>
      <c r="F893" s="183" t="s">
        <v>2134</v>
      </c>
      <c r="G893" s="186" t="s">
        <v>2125</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2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2076</v>
      </c>
      <c r="E894" s="186" t="s">
        <v>822</v>
      </c>
      <c r="F894" s="183" t="s">
        <v>2134</v>
      </c>
      <c r="G894" s="186" t="s">
        <v>2123</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2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2074</v>
      </c>
      <c r="E895" s="186" t="s">
        <v>799</v>
      </c>
      <c r="F895" s="183" t="s">
        <v>2124</v>
      </c>
      <c r="G895" s="186" t="s">
        <v>2133</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2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2074</v>
      </c>
      <c r="E896" s="186" t="s">
        <v>806</v>
      </c>
      <c r="F896" s="183" t="s">
        <v>2124</v>
      </c>
      <c r="G896" s="186" t="s">
        <v>2132</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2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2074</v>
      </c>
      <c r="E897" s="186" t="s">
        <v>808</v>
      </c>
      <c r="F897" s="183" t="s">
        <v>2124</v>
      </c>
      <c r="G897" s="186" t="s">
        <v>2131</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2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2074</v>
      </c>
      <c r="E898" s="186" t="s">
        <v>810</v>
      </c>
      <c r="F898" s="183" t="s">
        <v>2124</v>
      </c>
      <c r="G898" s="186" t="s">
        <v>2130</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2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2074</v>
      </c>
      <c r="E899" s="186" t="s">
        <v>812</v>
      </c>
      <c r="F899" s="183" t="s">
        <v>2124</v>
      </c>
      <c r="G899" s="186" t="s">
        <v>2129</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2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2074</v>
      </c>
      <c r="E900" s="186" t="s">
        <v>814</v>
      </c>
      <c r="F900" s="183" t="s">
        <v>2124</v>
      </c>
      <c r="G900" s="186" t="s">
        <v>2128</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2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2074</v>
      </c>
      <c r="E901" s="186" t="s">
        <v>816</v>
      </c>
      <c r="F901" s="183" t="s">
        <v>2124</v>
      </c>
      <c r="G901" s="186" t="s">
        <v>2127</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2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2074</v>
      </c>
      <c r="E902" s="186" t="s">
        <v>818</v>
      </c>
      <c r="F902" s="183" t="s">
        <v>2124</v>
      </c>
      <c r="G902" s="186" t="s">
        <v>2126</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2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2074</v>
      </c>
      <c r="E903" s="186" t="s">
        <v>820</v>
      </c>
      <c r="F903" s="183" t="s">
        <v>2124</v>
      </c>
      <c r="G903" s="186" t="s">
        <v>2125</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2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2074</v>
      </c>
      <c r="E904" s="186" t="s">
        <v>822</v>
      </c>
      <c r="F904" s="183" t="s">
        <v>2124</v>
      </c>
      <c r="G904" s="186" t="s">
        <v>2123</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2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2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2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2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2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2097</v>
      </c>
      <c r="E909" s="186"/>
      <c r="F909" s="193" t="s">
        <v>2143</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2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2095</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2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2076</v>
      </c>
      <c r="E911" s="186"/>
      <c r="F911" s="193" t="s">
        <v>2134</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25">
      <c r="A912" s="352" t="str">
        <f>INDEX('Policy Characteristics'!A:A,MATCH(PolicyLevers!$C912,'Policy Characteristics'!$C:$C,0))</f>
        <v>Industry</v>
      </c>
      <c r="B912" s="357" t="str">
        <f>INDEX('Policy Characteristics'!B:B,MATCH(PolicyLevers!$C912,'Policy Characteristics'!$C:$C,0))</f>
        <v>Methane Capture</v>
      </c>
      <c r="C912" s="183" t="s">
        <v>901</v>
      </c>
      <c r="D912" s="186" t="s">
        <v>2116</v>
      </c>
      <c r="E912" s="186"/>
      <c r="F912" s="183" t="s">
        <v>2122</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2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2078</v>
      </c>
      <c r="E913" s="186"/>
      <c r="F913" s="183" t="s">
        <v>2121</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2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2118</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2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2076</v>
      </c>
      <c r="E915" s="186"/>
      <c r="F915" s="183" t="s">
        <v>2134</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25">
      <c r="A916" s="352" t="str">
        <f>INDEX('Policy Characteristics'!A:A,MATCH(PolicyLevers!$C916,'Policy Characteristics'!$C:$C,0))</f>
        <v>Industry</v>
      </c>
      <c r="B916" s="357" t="str">
        <f>INDEX('Policy Characteristics'!B:B,MATCH(PolicyLevers!$C916,'Policy Characteristics'!$C:$C,0))</f>
        <v>Methane Destruction</v>
      </c>
      <c r="C916" s="183" t="s">
        <v>910</v>
      </c>
      <c r="D916" s="186" t="s">
        <v>2116</v>
      </c>
      <c r="E916" s="186"/>
      <c r="F916" s="183" t="s">
        <v>2122</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2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2078</v>
      </c>
      <c r="E917" s="186"/>
      <c r="F917" s="183" t="s">
        <v>2121</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2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2118</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2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2076</v>
      </c>
      <c r="E919" s="186"/>
      <c r="F919" s="183" t="s">
        <v>2134</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2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2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2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2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2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2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2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2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2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2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2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2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2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2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2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2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2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2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2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2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2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2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2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2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2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2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2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2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2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2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2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2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2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2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2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2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2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2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2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2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2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2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2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2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2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2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2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2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2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2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2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2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2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2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2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2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2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2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2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2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2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2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2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2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2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2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2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2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2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2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2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2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2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2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2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2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2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2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2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2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2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2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2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2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2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2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2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2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2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2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2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2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2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2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2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2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2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20" x14ac:dyDescent="0.2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2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2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2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2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2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35" x14ac:dyDescent="0.2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2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2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2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2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2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2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2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2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2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2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2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2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2120</v>
      </c>
      <c r="E1035" s="186"/>
      <c r="F1035" s="193" t="s">
        <v>2119</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2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2118</v>
      </c>
      <c r="E1036" s="186"/>
      <c r="F1036" s="193" t="s">
        <v>2117</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2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2116</v>
      </c>
      <c r="E1037" s="186"/>
      <c r="F1037" s="193" t="s">
        <v>2115</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2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2114</v>
      </c>
      <c r="E1038" s="186"/>
      <c r="F1038" s="193" t="s">
        <v>2113</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2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2112</v>
      </c>
      <c r="E1039" s="186"/>
      <c r="F1039" s="193" t="s">
        <v>2111</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2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2110</v>
      </c>
      <c r="E1040" s="186"/>
      <c r="F1040" s="193" t="s">
        <v>2109</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2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2108</v>
      </c>
      <c r="E1041" s="186"/>
      <c r="F1041" s="193" t="s">
        <v>2107</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2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2106</v>
      </c>
      <c r="E1042" s="186"/>
      <c r="F1042" s="193" t="s">
        <v>2105</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2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2104</v>
      </c>
      <c r="E1043" s="186"/>
      <c r="F1043" s="193" t="s">
        <v>2103</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2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2102</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2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2101</v>
      </c>
      <c r="E1045" s="186"/>
      <c r="F1045" s="193" t="s">
        <v>2100</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2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2099</v>
      </c>
      <c r="E1046" s="186"/>
      <c r="F1046" s="193" t="s">
        <v>2098</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2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2097</v>
      </c>
      <c r="E1047" s="186"/>
      <c r="F1047" s="193" t="s">
        <v>2096</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2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2095</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2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2094</v>
      </c>
      <c r="E1049" s="186"/>
      <c r="F1049" s="193" t="s">
        <v>2093</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2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2092</v>
      </c>
      <c r="E1050" s="186"/>
      <c r="F1050" s="193" t="s">
        <v>2091</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2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2090</v>
      </c>
      <c r="E1051" s="186"/>
      <c r="F1051" s="193" t="s">
        <v>2089</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2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2088</v>
      </c>
      <c r="E1052" s="186"/>
      <c r="F1052" s="193" t="s">
        <v>2087</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2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2086</v>
      </c>
      <c r="E1053" s="186"/>
      <c r="F1053" s="193" t="s">
        <v>2085</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2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2084</v>
      </c>
      <c r="E1054" s="186"/>
      <c r="F1054" s="193" t="s">
        <v>2083</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2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2082</v>
      </c>
      <c r="E1055" s="186"/>
      <c r="F1055" s="193" t="s">
        <v>2081</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2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2080</v>
      </c>
      <c r="E1056" s="186"/>
      <c r="F1056" s="193" t="s">
        <v>2079</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2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2078</v>
      </c>
      <c r="E1057" s="186"/>
      <c r="F1057" s="193" t="s">
        <v>2077</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2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2076</v>
      </c>
      <c r="E1058" s="186"/>
      <c r="F1058" s="193" t="s">
        <v>2075</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2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2074</v>
      </c>
      <c r="E1059" s="186"/>
      <c r="F1059" s="193" t="s">
        <v>2073</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2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2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2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2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2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2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2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2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2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2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2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2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2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2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2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2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2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2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2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2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2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2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2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2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2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2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2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2120</v>
      </c>
      <c r="E1086" s="186"/>
      <c r="F1086" s="193" t="s">
        <v>2119</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2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2118</v>
      </c>
      <c r="E1087" s="186"/>
      <c r="F1087" s="193" t="s">
        <v>2117</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2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2116</v>
      </c>
      <c r="E1088" s="186"/>
      <c r="F1088" s="193" t="s">
        <v>2115</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2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2114</v>
      </c>
      <c r="E1089" s="186"/>
      <c r="F1089" s="193" t="s">
        <v>2113</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2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2112</v>
      </c>
      <c r="E1090" s="186"/>
      <c r="F1090" s="193" t="s">
        <v>2111</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2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2110</v>
      </c>
      <c r="E1091" s="186"/>
      <c r="F1091" s="193" t="s">
        <v>2109</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2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2108</v>
      </c>
      <c r="E1092" s="186"/>
      <c r="F1092" s="193" t="s">
        <v>2107</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2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2106</v>
      </c>
      <c r="E1093" s="186"/>
      <c r="F1093" s="193" t="s">
        <v>2105</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2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2104</v>
      </c>
      <c r="E1094" s="186"/>
      <c r="F1094" s="193" t="s">
        <v>2103</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2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2102</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2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2101</v>
      </c>
      <c r="E1096" s="186"/>
      <c r="F1096" s="193" t="s">
        <v>2100</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2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2099</v>
      </c>
      <c r="E1097" s="186"/>
      <c r="F1097" s="193" t="s">
        <v>2098</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2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2097</v>
      </c>
      <c r="E1098" s="186"/>
      <c r="F1098" s="193" t="s">
        <v>2096</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2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2095</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2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2094</v>
      </c>
      <c r="E1100" s="186"/>
      <c r="F1100" s="193" t="s">
        <v>2093</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2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2092</v>
      </c>
      <c r="E1101" s="186"/>
      <c r="F1101" s="193" t="s">
        <v>2091</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2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2090</v>
      </c>
      <c r="E1102" s="186"/>
      <c r="F1102" s="193" t="s">
        <v>2089</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2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2088</v>
      </c>
      <c r="E1103" s="186"/>
      <c r="F1103" s="193" t="s">
        <v>2087</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2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2086</v>
      </c>
      <c r="E1104" s="186"/>
      <c r="F1104" s="193" t="s">
        <v>2085</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2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2084</v>
      </c>
      <c r="E1105" s="186"/>
      <c r="F1105" s="193" t="s">
        <v>2083</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2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2082</v>
      </c>
      <c r="E1106" s="186"/>
      <c r="F1106" s="193" t="s">
        <v>2081</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2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2080</v>
      </c>
      <c r="E1107" s="186"/>
      <c r="F1107" s="193" t="s">
        <v>2079</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2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2078</v>
      </c>
      <c r="E1108" s="186"/>
      <c r="F1108" s="193" t="s">
        <v>2077</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2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2076</v>
      </c>
      <c r="E1109" s="186"/>
      <c r="F1109" s="193" t="s">
        <v>2075</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2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2074</v>
      </c>
      <c r="E1110" s="186"/>
      <c r="F1110" s="193" t="s">
        <v>2073</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2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2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2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2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2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2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2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2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2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2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2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2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2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2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2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2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2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2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2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2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2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2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2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2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2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2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2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2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2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2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2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2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2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2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2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2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2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2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2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2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2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2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2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2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2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2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2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2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2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2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2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2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2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25">
      <c r="H1164" s="183"/>
      <c r="J1164" s="183"/>
      <c r="R1164" s="183"/>
    </row>
    <row r="1165" spans="1:21" x14ac:dyDescent="0.25">
      <c r="H1165" s="183"/>
      <c r="J1165" s="183"/>
      <c r="R1165" s="183"/>
    </row>
    <row r="1166" spans="1:21" x14ac:dyDescent="0.25">
      <c r="H1166" s="183"/>
      <c r="J1166" s="183"/>
      <c r="R1166" s="183"/>
    </row>
    <row r="1167" spans="1:21" x14ac:dyDescent="0.25">
      <c r="H1167" s="183"/>
      <c r="J1167" s="183"/>
      <c r="R1167" s="183"/>
    </row>
    <row r="1168" spans="1:21" x14ac:dyDescent="0.2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71" customFormat="1" x14ac:dyDescent="0.25">
      <c r="A1" s="29" t="s">
        <v>2186</v>
      </c>
    </row>
    <row r="2" spans="1:15" s="271" customFormat="1" x14ac:dyDescent="0.25">
      <c r="A2" s="6" t="s">
        <v>2187</v>
      </c>
    </row>
    <row r="3" spans="1:15" x14ac:dyDescent="0.2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5"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K8" t="s">
        <v>417</v>
      </c>
      <c r="L8" t="s">
        <v>418</v>
      </c>
      <c r="M8" t="s">
        <v>419</v>
      </c>
      <c r="O8" t="s">
        <v>2035</v>
      </c>
    </row>
    <row r="9" spans="1:15" x14ac:dyDescent="0.2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5"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K14" t="s">
        <v>499</v>
      </c>
      <c r="L14" t="s">
        <v>500</v>
      </c>
      <c r="O14" t="s">
        <v>143</v>
      </c>
    </row>
    <row r="15" spans="1:15" x14ac:dyDescent="0.2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Louisiana.//**Natural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2171</v>
      </c>
      <c r="C24" t="s">
        <v>628</v>
      </c>
      <c r="D24" t="s">
        <v>2171</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K26" t="s">
        <v>646</v>
      </c>
      <c r="L26" t="s">
        <v>640</v>
      </c>
      <c r="M26" t="s">
        <v>641</v>
      </c>
      <c r="O26" t="s">
        <v>145</v>
      </c>
    </row>
    <row r="27" spans="1:15" x14ac:dyDescent="0.25">
      <c r="A27" t="s">
        <v>575</v>
      </c>
      <c r="B27" t="s">
        <v>647</v>
      </c>
      <c r="C27" t="s">
        <v>648</v>
      </c>
      <c r="D27" t="s">
        <v>647</v>
      </c>
      <c r="E27" t="s">
        <v>649</v>
      </c>
      <c r="J27" s="275"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K30" t="s">
        <v>669</v>
      </c>
      <c r="L30" t="s">
        <v>670</v>
      </c>
      <c r="M30" t="s">
        <v>671</v>
      </c>
      <c r="O30" t="s">
        <v>2033</v>
      </c>
    </row>
    <row r="31" spans="1:15" x14ac:dyDescent="0.2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2359</v>
      </c>
    </row>
    <row r="41" spans="1:14" x14ac:dyDescent="0.2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5"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2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60" x14ac:dyDescent="0.25">
      <c r="A53" t="s">
        <v>753</v>
      </c>
      <c r="B53" t="s">
        <v>900</v>
      </c>
      <c r="C53" t="s">
        <v>901</v>
      </c>
      <c r="D53" t="s">
        <v>902</v>
      </c>
      <c r="E53" t="s">
        <v>903</v>
      </c>
      <c r="F53">
        <v>0</v>
      </c>
      <c r="G53">
        <v>1</v>
      </c>
      <c r="H53">
        <v>0.01</v>
      </c>
      <c r="I53" t="s">
        <v>653</v>
      </c>
      <c r="J53" s="378"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5" x14ac:dyDescent="0.25">
      <c r="A54" t="s">
        <v>753</v>
      </c>
      <c r="B54" t="s">
        <v>909</v>
      </c>
      <c r="C54" t="s">
        <v>910</v>
      </c>
      <c r="D54" t="s">
        <v>902</v>
      </c>
      <c r="E54" t="s">
        <v>911</v>
      </c>
      <c r="F54">
        <v>0</v>
      </c>
      <c r="G54">
        <v>1</v>
      </c>
      <c r="H54">
        <v>0.01</v>
      </c>
      <c r="I54" t="s">
        <v>653</v>
      </c>
      <c r="J54" s="378"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25">
      <c r="A55" t="s">
        <v>753</v>
      </c>
      <c r="B55" t="s">
        <v>917</v>
      </c>
      <c r="C55" t="s">
        <v>918</v>
      </c>
      <c r="D55" t="s">
        <v>918</v>
      </c>
      <c r="E55" t="s">
        <v>919</v>
      </c>
      <c r="F55">
        <v>0</v>
      </c>
      <c r="G55">
        <v>1</v>
      </c>
      <c r="H55">
        <v>0.01</v>
      </c>
      <c r="I55" t="s">
        <v>920</v>
      </c>
      <c r="J55" s="275"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2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v>
      </c>
      <c r="K56" t="s">
        <v>934</v>
      </c>
      <c r="L56" t="s">
        <v>935</v>
      </c>
      <c r="M56" t="s">
        <v>445</v>
      </c>
      <c r="N56" t="s">
        <v>936</v>
      </c>
    </row>
    <row r="57" spans="1:15" x14ac:dyDescent="0.2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5"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2172</v>
      </c>
      <c r="C68" t="s">
        <v>1007</v>
      </c>
      <c r="D68" t="s">
        <v>2172</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5"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5" t="str">
        <f>INDEX(Guidance!$U:$U,MATCH('Policy Characteristics'!C72,Guidance!$E:$E,0))</f>
        <v>**Description:**0</v>
      </c>
    </row>
    <row r="73" spans="1:14" x14ac:dyDescent="0.25">
      <c r="A73" t="s">
        <v>1005</v>
      </c>
      <c r="B73" t="s">
        <v>1068</v>
      </c>
      <c r="C73" t="s">
        <v>1066</v>
      </c>
      <c r="D73" t="s">
        <v>1068</v>
      </c>
      <c r="E73" t="s">
        <v>1067</v>
      </c>
      <c r="J73" s="275"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3" customWidth="1"/>
    <col min="2" max="3" width="28.28515625" style="183" customWidth="1"/>
    <col min="4" max="5" width="18.85546875" style="183" customWidth="1"/>
    <col min="6" max="7" width="23.140625" style="183" customWidth="1"/>
    <col min="8" max="8" width="19.28515625" style="43" customWidth="1"/>
    <col min="9" max="9" width="21.28515625" style="183" customWidth="1"/>
    <col min="10" max="10" width="21.28515625" style="43" customWidth="1"/>
    <col min="11" max="11" width="16.85546875" style="183" customWidth="1"/>
    <col min="12" max="12" width="19" style="183" customWidth="1"/>
    <col min="13" max="14" width="19.140625" style="183" customWidth="1"/>
    <col min="15" max="15" width="28.28515625" style="183" customWidth="1"/>
    <col min="16" max="16" width="68.42578125" style="183" customWidth="1"/>
    <col min="17" max="17" width="52.28515625" style="183" customWidth="1"/>
    <col min="18" max="18" width="43.28515625" style="184" customWidth="1"/>
    <col min="19" max="19" width="34.140625" style="200" customWidth="1"/>
    <col min="20" max="20" width="37.28515625" style="183" customWidth="1"/>
    <col min="21" max="21" width="27" style="183" customWidth="1"/>
    <col min="22" max="23" width="9.140625" style="183" customWidth="1"/>
    <col min="24" max="24" width="46.7109375" style="183" customWidth="1"/>
    <col min="25" max="25" width="9.140625" style="183" customWidth="1"/>
    <col min="26" max="26" width="32.28515625" style="183" customWidth="1"/>
    <col min="27" max="27" width="9.140625" style="183" customWidth="1"/>
    <col min="28" max="28" width="42.28515625" style="183" customWidth="1"/>
    <col min="29" max="31" width="9.140625" style="183" customWidth="1"/>
    <col min="32" max="32" width="20.42578125" style="183" customWidth="1"/>
    <col min="33" max="36" width="9.140625" style="183" customWidth="1"/>
    <col min="37" max="16384" width="9.140625" style="183"/>
  </cols>
  <sheetData>
    <row r="1" spans="1:23" x14ac:dyDescent="0.2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2072</v>
      </c>
    </row>
    <row r="2" spans="1:23" s="184" customFormat="1" hidden="1" x14ac:dyDescent="0.2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2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2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2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2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2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2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2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2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2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2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2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2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2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2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2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2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2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2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2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2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2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2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2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2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2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2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2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2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2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2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2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2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2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2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2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2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2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2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2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2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2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2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2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2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2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2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2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2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2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2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2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2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2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2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2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2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2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2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2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2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2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2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2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2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2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2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2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2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2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2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2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2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2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2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9" t="s">
        <v>417</v>
      </c>
      <c r="R76" s="189" t="s">
        <v>418</v>
      </c>
      <c r="S76" s="197" t="s">
        <v>419</v>
      </c>
      <c r="T76" s="193"/>
      <c r="U76" s="184" t="s">
        <v>2035</v>
      </c>
      <c r="W76" s="184" t="str" cm="1">
        <f t="array" ref="W76">IFERROR(INDEX(A$761:A$954,MATCH(H76,A$761:A$954,0),0),"Save")</f>
        <v>Save</v>
      </c>
    </row>
    <row r="77" spans="1:23" hidden="1" x14ac:dyDescent="0.2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2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2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2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2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2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2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2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2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2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2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2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2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2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2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2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2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2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2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2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2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2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2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2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2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2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2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2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2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2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2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2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2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2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2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2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2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2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2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2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2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2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2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2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2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2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2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2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2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2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Louisiana, the share of electricity among fuels used for heating in urban, residential buildings will rise from 3.7% to 5.2% through 2050.</v>
      </c>
      <c r="Q126" s="186" t="s">
        <v>499</v>
      </c>
      <c r="R126" s="193" t="s">
        <v>500</v>
      </c>
      <c r="S126" s="207"/>
      <c r="T126" s="186"/>
      <c r="U126" s="183" t="s">
        <v>143</v>
      </c>
      <c r="W126" s="184" t="str" cm="1">
        <f t="array" ref="W126">IFERROR(INDEX(A$761:A$954,MATCH(H126,A$761:A$954,0),0),"Save")</f>
        <v>Save</v>
      </c>
    </row>
    <row r="127" spans="1:23" hidden="1" x14ac:dyDescent="0.2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2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2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Louisiana, the share of electricity among fuels used by appliances in urban, residential buildings will fall from 31.2% to 21.9% through 2050.</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2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2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Louisiana, the share of electricity among fuels used for heating in rural, residential buildings will rise from 3.7% to 5.2% through 2050.</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2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2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2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31.2% to 21.9% through 2050.</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2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2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Louisiana, the share of electricity among fuels used for heating in commercial buildings will rise from 0.5% to 0.6% through 2050.</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2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2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2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Louisiana, the share of electricity among fuels used by appliances in commercial buildings will fall from 31.7% to 18.9% through 2050.</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2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Louisiana, the share of electricity among fuels used by other components in commercial buildings will rise from 56.7% to 79.1% through 2050.</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2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2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2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2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2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2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2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2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2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2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2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2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2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2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2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2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2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2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2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2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2040</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2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2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2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2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2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2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2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2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2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2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2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2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Louisiana.</v>
      </c>
      <c r="Q172" s="186" t="s">
        <v>582</v>
      </c>
      <c r="R172" s="193" t="s">
        <v>583</v>
      </c>
      <c r="S172" s="214"/>
      <c r="T172" s="193"/>
      <c r="U172" s="184" t="s">
        <v>584</v>
      </c>
      <c r="W172" s="184" t="str" cm="1">
        <f t="array" ref="W172">IFERROR(INDEX(A$761:A$954,MATCH(H172,A$761:A$954,0),0),"Save")</f>
        <v>Save</v>
      </c>
    </row>
    <row r="173" spans="1:23" s="191" customFormat="1" hidden="1" x14ac:dyDescent="0.2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2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2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2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2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2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2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2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2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2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2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2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2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2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2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2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2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2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2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2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2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2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2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2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2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2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2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2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2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2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2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2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2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2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6" s="186" t="s">
        <v>646</v>
      </c>
      <c r="R206" s="193" t="s">
        <v>640</v>
      </c>
      <c r="S206" s="214" t="s">
        <v>641</v>
      </c>
      <c r="T206" s="193"/>
      <c r="U206" s="184" t="s">
        <v>145</v>
      </c>
      <c r="W206" s="184" t="str" cm="1">
        <f t="array" ref="W206">IFERROR(INDEX(A$761:A$954,MATCH(H206,A$761:A$954,0),0),"Save")</f>
        <v>Save</v>
      </c>
    </row>
    <row r="207" spans="1:23" s="184" customFormat="1" hidden="1" x14ac:dyDescent="0.2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2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2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2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2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2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2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2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2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2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2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2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2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2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2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2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2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Q223" s="186" t="s">
        <v>654</v>
      </c>
      <c r="R223" s="193" t="s">
        <v>655</v>
      </c>
      <c r="S223" s="207" t="s">
        <v>445</v>
      </c>
      <c r="T223" s="186"/>
      <c r="U223" s="183" t="s">
        <v>146</v>
      </c>
      <c r="W223" s="184" t="str" cm="1">
        <f t="array" ref="W223">IFERROR(INDEX(A$761:A$954,MATCH(H223,A$761:A$954,0),0),"Save")</f>
        <v>Save</v>
      </c>
    </row>
    <row r="224" spans="1:23" hidden="1" x14ac:dyDescent="0.25">
      <c r="A224" s="183" t="s">
        <v>575</v>
      </c>
      <c r="B224" s="183" t="s">
        <v>656</v>
      </c>
      <c r="C224" s="183" t="s">
        <v>657</v>
      </c>
      <c r="D224" s="186" t="s">
        <v>578</v>
      </c>
      <c r="E224" s="186"/>
      <c r="F224" s="186" t="s">
        <v>579</v>
      </c>
      <c r="G224" s="186"/>
      <c r="H224" s="43">
        <v>31</v>
      </c>
      <c r="I224" s="183" t="str">
        <f>IF('Supporting Data'!X6 &gt; 0, "Yes", "No")</f>
        <v>Yes</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Louisiana will retire 0 MW of coal by 2050. Louisiana currently has 2192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2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Yes</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Louisiana will retire 44 MW of gas non-peaking plants by 2050. Louisiana currently has 6053MW of natural gas non-peaking capacity.</v>
      </c>
      <c r="Q225" s="186"/>
      <c r="R225" s="193"/>
      <c r="S225" s="207"/>
      <c r="T225" s="186"/>
      <c r="U225" s="183" t="s">
        <v>664</v>
      </c>
      <c r="W225" s="184" t="str" cm="1">
        <f t="array" ref="W225">IFERROR(INDEX(A$761:A$954,MATCH(H225,A$761:A$954,0),0),"Save")</f>
        <v>Save</v>
      </c>
    </row>
    <row r="226" spans="1:26" hidden="1" x14ac:dyDescent="0.2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Yes</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Louisiana will retire 0 MW of nuclear capacity by 2050. Louisiana currently has 2133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2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2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Louisiana will retire 68 MW of biomass capacity by 2050. Louisiana currently has 11 MW of biomass capacity.</v>
      </c>
    </row>
    <row r="229" spans="1:26" hidden="1" x14ac:dyDescent="0.2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2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2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Yes</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Louisiana will retire 68 MW of biomass capacity by 2050. Louisiana currently has 11 MW of biomass capacity.</v>
      </c>
      <c r="Q231" s="186"/>
      <c r="R231" s="193"/>
      <c r="S231" s="207"/>
      <c r="T231" s="186"/>
      <c r="U231" s="183" t="s">
        <v>147</v>
      </c>
      <c r="W231" s="184" t="str" cm="1">
        <f t="array" ref="W231">IFERROR(INDEX(A$761:A$954,MATCH(H231,A$761:A$954,0),0),"Save")</f>
        <v>Save</v>
      </c>
      <c r="Z231" s="183" t="s">
        <v>665</v>
      </c>
    </row>
    <row r="232" spans="1:26" hidden="1" x14ac:dyDescent="0.2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2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Yes</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Louisiana will retire 0 MW of petroleum capacity by 2050. Louisiana currently has 855 MW of petroleum capacity.</v>
      </c>
      <c r="Q233" s="186"/>
      <c r="R233" s="193"/>
      <c r="S233" s="207"/>
      <c r="T233" s="186"/>
      <c r="U233" s="183" t="s">
        <v>147</v>
      </c>
      <c r="W233" s="184" t="str" cm="1">
        <f t="array" ref="W233">IFERROR(INDEX(A$761:A$954,MATCH(H233,A$761:A$954,0),0),"Save")</f>
        <v>Save</v>
      </c>
    </row>
    <row r="234" spans="1:26" hidden="1" x14ac:dyDescent="0.2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Yes</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Louisiana will retire 3207 MW of natural gas peaker capacity by 2050. Louisiana currently has 7231 MW of natural gas peaker capacity.</v>
      </c>
      <c r="Q234" s="186"/>
      <c r="R234" s="193"/>
      <c r="S234" s="207"/>
      <c r="T234" s="186"/>
      <c r="U234" s="183" t="s">
        <v>147</v>
      </c>
      <c r="W234" s="184" t="str" cm="1">
        <f t="array" ref="W234">IFERROR(INDEX(A$761:A$954,MATCH(H234,A$761:A$954,0),0),"Save")</f>
        <v>Save</v>
      </c>
    </row>
    <row r="235" spans="1:26" hidden="1" x14ac:dyDescent="0.2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Yes</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Louisiana will retire 0 MW of natural gas peaker capacity by 2050. Louisiana currently has 645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2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2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2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2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2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2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2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2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2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2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2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2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2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2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2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2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2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2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2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2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2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2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2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2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2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2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2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2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2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2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2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2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2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2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2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2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2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2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2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2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2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2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2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2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2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2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2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2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2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2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2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2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2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2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2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2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2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2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2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2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2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2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2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2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2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2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2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2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2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2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2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2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2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2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2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2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2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2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2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2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2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2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2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2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2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2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2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2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2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2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2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2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2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2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2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2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2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2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2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2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2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2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2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2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2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2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2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2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2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2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2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2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2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2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2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2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2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2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2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2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2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2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2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2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2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2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2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2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2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2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2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2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2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2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2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2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2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2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2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2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2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2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2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2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2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2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2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2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2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2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2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2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2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2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2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2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2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2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2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2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2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2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2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2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2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2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2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2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2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2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2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2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2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2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2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2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2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2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2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2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2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2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2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2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2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2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2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2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2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2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2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2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2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2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2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2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2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2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2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2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2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2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2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2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2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2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2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2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2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2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2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2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2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2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2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2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2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2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2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2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2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2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2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2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2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2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2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2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2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2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2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2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2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2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2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2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2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2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2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2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2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2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2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2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2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2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2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2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2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2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2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2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2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2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2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2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2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2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2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2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2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2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2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2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2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2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2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2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2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2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2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2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2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2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2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2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2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2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2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2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25">
      <c r="A516" s="191" t="str">
        <f t="shared" si="109"/>
        <v>Industry</v>
      </c>
      <c r="B516" s="191" t="s">
        <v>2153</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2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2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2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2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2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2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2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2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2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2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2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2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2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2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2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2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2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2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2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2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2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2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2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2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2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2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2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2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2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2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2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2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2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2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2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2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2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2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2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2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2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2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2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2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2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2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2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2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2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2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2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2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2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2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2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2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2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2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2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2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2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2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2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2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2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2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2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2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2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2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2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2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2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2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2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2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2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2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2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2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2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2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2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2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2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2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2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2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2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2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2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2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2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2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2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2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2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2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2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2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2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2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2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2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2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2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2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2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2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2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2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2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2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2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2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2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2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2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2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2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2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2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2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2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2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2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2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2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2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2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2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2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2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2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2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2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2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2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2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2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2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2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2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2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2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2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2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2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2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2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2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2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2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2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2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2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2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2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2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2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2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2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2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2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2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2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2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2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2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2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2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2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2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2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2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2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2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2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2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2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2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2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2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2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2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2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2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2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2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2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2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2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2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2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2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2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2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2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2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2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2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2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2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2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2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2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2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2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2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2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2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2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2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2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2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2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2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2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2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2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2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2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2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2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2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2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2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2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2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2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2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2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2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2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2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2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2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25">
      <c r="H754" s="183"/>
      <c r="J754" s="183"/>
      <c r="P754" s="163"/>
      <c r="R754" s="183"/>
    </row>
    <row r="755" spans="1:23" x14ac:dyDescent="0.25">
      <c r="H755" s="183"/>
      <c r="J755" s="183"/>
      <c r="P755" s="163"/>
      <c r="R755" s="183"/>
    </row>
    <row r="756" spans="1:23" x14ac:dyDescent="0.25">
      <c r="H756" s="183"/>
      <c r="J756" s="183"/>
      <c r="P756" s="163"/>
      <c r="R756" s="183"/>
    </row>
    <row r="757" spans="1:23" x14ac:dyDescent="0.25">
      <c r="H757" s="183"/>
      <c r="J757" s="183"/>
      <c r="P757" s="163"/>
      <c r="R757" s="183"/>
    </row>
    <row r="758" spans="1:23" x14ac:dyDescent="0.25">
      <c r="H758" s="183"/>
      <c r="J758" s="183"/>
      <c r="P758" s="163"/>
      <c r="R758" s="183"/>
    </row>
    <row r="759" spans="1:23" x14ac:dyDescent="0.25">
      <c r="P759" s="163"/>
    </row>
    <row r="760" spans="1:23" x14ac:dyDescent="0.25">
      <c r="P760" s="163"/>
    </row>
    <row r="761" spans="1:23" x14ac:dyDescent="0.25">
      <c r="A761" s="243">
        <v>56</v>
      </c>
      <c r="P761" s="163"/>
    </row>
    <row r="762" spans="1:23" x14ac:dyDescent="0.25">
      <c r="A762" s="243">
        <v>57</v>
      </c>
      <c r="P762" s="163"/>
    </row>
    <row r="763" spans="1:23" x14ac:dyDescent="0.25">
      <c r="A763" s="243">
        <v>100</v>
      </c>
      <c r="P763" s="163"/>
    </row>
    <row r="764" spans="1:23" x14ac:dyDescent="0.25">
      <c r="A764" s="243">
        <v>101</v>
      </c>
      <c r="P764" s="163"/>
    </row>
    <row r="765" spans="1:23" x14ac:dyDescent="0.25">
      <c r="A765" s="243">
        <v>102</v>
      </c>
      <c r="P765" s="163"/>
    </row>
    <row r="766" spans="1:23" x14ac:dyDescent="0.25">
      <c r="A766" s="243">
        <v>103</v>
      </c>
      <c r="P766" s="163"/>
    </row>
    <row r="767" spans="1:23" x14ac:dyDescent="0.25">
      <c r="A767" s="243">
        <v>104</v>
      </c>
      <c r="P767" s="163"/>
    </row>
    <row r="768" spans="1:23" x14ac:dyDescent="0.25">
      <c r="A768" s="243">
        <v>105</v>
      </c>
      <c r="P768" s="163"/>
    </row>
    <row r="769" spans="1:16" x14ac:dyDescent="0.25">
      <c r="A769" s="243">
        <v>106</v>
      </c>
      <c r="P769" s="163"/>
    </row>
    <row r="770" spans="1:16" x14ac:dyDescent="0.25">
      <c r="A770" s="243">
        <v>107</v>
      </c>
      <c r="P770" s="163"/>
    </row>
    <row r="771" spans="1:16" x14ac:dyDescent="0.25">
      <c r="A771" s="243">
        <v>125</v>
      </c>
      <c r="P771" s="163"/>
    </row>
    <row r="772" spans="1:16" x14ac:dyDescent="0.25">
      <c r="A772" s="243">
        <v>126</v>
      </c>
      <c r="P772" s="163"/>
    </row>
    <row r="773" spans="1:16" x14ac:dyDescent="0.25">
      <c r="A773" s="243">
        <v>127</v>
      </c>
      <c r="P773" s="163"/>
    </row>
    <row r="774" spans="1:16" x14ac:dyDescent="0.25">
      <c r="A774" s="243">
        <v>128</v>
      </c>
      <c r="P774" s="163"/>
    </row>
    <row r="775" spans="1:16" x14ac:dyDescent="0.25">
      <c r="A775" s="243">
        <v>129</v>
      </c>
      <c r="P775" s="163"/>
    </row>
    <row r="776" spans="1:16" x14ac:dyDescent="0.25">
      <c r="A776" s="243">
        <v>130</v>
      </c>
      <c r="P776" s="163"/>
    </row>
    <row r="777" spans="1:16" x14ac:dyDescent="0.25">
      <c r="A777" s="243">
        <v>131</v>
      </c>
      <c r="P777" s="163"/>
    </row>
    <row r="778" spans="1:16" x14ac:dyDescent="0.25">
      <c r="A778" s="243">
        <v>132</v>
      </c>
      <c r="P778" s="163"/>
    </row>
    <row r="779" spans="1:16" x14ac:dyDescent="0.25">
      <c r="A779" s="243">
        <v>381</v>
      </c>
      <c r="P779" s="163"/>
    </row>
    <row r="780" spans="1:16" x14ac:dyDescent="0.25">
      <c r="A780" s="243">
        <v>382</v>
      </c>
      <c r="P780" s="163"/>
    </row>
    <row r="781" spans="1:16" x14ac:dyDescent="0.25">
      <c r="A781" s="243">
        <v>383</v>
      </c>
      <c r="P781" s="163"/>
    </row>
    <row r="782" spans="1:16" x14ac:dyDescent="0.25">
      <c r="A782" s="243">
        <v>384</v>
      </c>
      <c r="P782" s="163"/>
    </row>
    <row r="783" spans="1:16" x14ac:dyDescent="0.25">
      <c r="A783" s="243">
        <v>385</v>
      </c>
      <c r="P783" s="163"/>
    </row>
    <row r="784" spans="1:16" x14ac:dyDescent="0.25">
      <c r="A784" s="243">
        <v>386</v>
      </c>
      <c r="P784" s="163"/>
    </row>
    <row r="785" spans="1:16" x14ac:dyDescent="0.25">
      <c r="A785" s="243">
        <v>387</v>
      </c>
      <c r="P785" s="163"/>
    </row>
    <row r="786" spans="1:16" x14ac:dyDescent="0.25">
      <c r="A786" s="243">
        <v>388</v>
      </c>
      <c r="P786" s="163"/>
    </row>
    <row r="787" spans="1:16" x14ac:dyDescent="0.25">
      <c r="A787" s="243">
        <v>389</v>
      </c>
      <c r="P787" s="163"/>
    </row>
    <row r="788" spans="1:16" x14ac:dyDescent="0.25">
      <c r="A788" s="243">
        <v>390</v>
      </c>
      <c r="P788" s="163"/>
    </row>
    <row r="789" spans="1:16" x14ac:dyDescent="0.25">
      <c r="A789" s="243">
        <v>391</v>
      </c>
      <c r="P789" s="163"/>
    </row>
    <row r="790" spans="1:16" x14ac:dyDescent="0.25">
      <c r="A790" s="243">
        <v>392</v>
      </c>
      <c r="P790" s="163"/>
    </row>
    <row r="791" spans="1:16" x14ac:dyDescent="0.25">
      <c r="A791" s="243">
        <v>393</v>
      </c>
      <c r="P791" s="163"/>
    </row>
    <row r="792" spans="1:16" x14ac:dyDescent="0.25">
      <c r="A792" s="243">
        <v>394</v>
      </c>
      <c r="P792" s="163"/>
    </row>
    <row r="793" spans="1:16" x14ac:dyDescent="0.25">
      <c r="A793" s="243">
        <v>395</v>
      </c>
      <c r="P793" s="163"/>
    </row>
    <row r="794" spans="1:16" x14ac:dyDescent="0.25">
      <c r="A794" s="243">
        <v>396</v>
      </c>
      <c r="P794" s="163"/>
    </row>
    <row r="795" spans="1:16" x14ac:dyDescent="0.25">
      <c r="A795" s="243">
        <v>397</v>
      </c>
      <c r="P795" s="163"/>
    </row>
    <row r="796" spans="1:16" x14ac:dyDescent="0.25">
      <c r="A796" s="243">
        <v>398</v>
      </c>
      <c r="P796" s="163"/>
    </row>
    <row r="797" spans="1:16" x14ac:dyDescent="0.25">
      <c r="A797" s="243">
        <v>399</v>
      </c>
      <c r="P797" s="163"/>
    </row>
    <row r="798" spans="1:16" x14ac:dyDescent="0.25">
      <c r="A798" s="243">
        <v>400</v>
      </c>
      <c r="P798" s="163"/>
    </row>
    <row r="799" spans="1:16" x14ac:dyDescent="0.25">
      <c r="A799" s="243">
        <v>401</v>
      </c>
      <c r="P799" s="163"/>
    </row>
    <row r="800" spans="1:16" x14ac:dyDescent="0.25">
      <c r="A800" s="243">
        <v>402</v>
      </c>
      <c r="P800" s="163"/>
    </row>
    <row r="801" spans="1:16" x14ac:dyDescent="0.25">
      <c r="A801" s="243">
        <v>403</v>
      </c>
      <c r="P801" s="163"/>
    </row>
    <row r="802" spans="1:16" x14ac:dyDescent="0.25">
      <c r="A802" s="243">
        <v>404</v>
      </c>
      <c r="P802" s="163"/>
    </row>
    <row r="803" spans="1:16" x14ac:dyDescent="0.25">
      <c r="A803" s="243">
        <v>405</v>
      </c>
      <c r="P803" s="163"/>
    </row>
    <row r="804" spans="1:16" x14ac:dyDescent="0.25">
      <c r="A804" s="243">
        <v>406</v>
      </c>
      <c r="P804" s="163"/>
    </row>
    <row r="805" spans="1:16" x14ac:dyDescent="0.25">
      <c r="A805" s="243">
        <v>407</v>
      </c>
      <c r="P805" s="163"/>
    </row>
    <row r="806" spans="1:16" x14ac:dyDescent="0.25">
      <c r="A806" s="243">
        <v>408</v>
      </c>
      <c r="P806" s="163"/>
    </row>
    <row r="807" spans="1:16" x14ac:dyDescent="0.25">
      <c r="A807" s="243">
        <v>409</v>
      </c>
      <c r="P807" s="163"/>
    </row>
    <row r="808" spans="1:16" x14ac:dyDescent="0.25">
      <c r="A808" s="243">
        <v>410</v>
      </c>
      <c r="P808" s="163"/>
    </row>
    <row r="809" spans="1:16" x14ac:dyDescent="0.25">
      <c r="A809" s="243">
        <v>411</v>
      </c>
      <c r="P809" s="163"/>
    </row>
    <row r="810" spans="1:16" x14ac:dyDescent="0.25">
      <c r="A810" s="243">
        <v>412</v>
      </c>
      <c r="P810" s="163"/>
    </row>
    <row r="811" spans="1:16" x14ac:dyDescent="0.25">
      <c r="A811" s="243">
        <v>413</v>
      </c>
      <c r="P811" s="163"/>
    </row>
    <row r="812" spans="1:16" x14ac:dyDescent="0.25">
      <c r="A812" s="243">
        <v>414</v>
      </c>
      <c r="P812" s="163"/>
    </row>
    <row r="813" spans="1:16" x14ac:dyDescent="0.25">
      <c r="A813" s="243">
        <v>415</v>
      </c>
      <c r="P813" s="163"/>
    </row>
    <row r="814" spans="1:16" x14ac:dyDescent="0.25">
      <c r="A814" s="243">
        <v>416</v>
      </c>
      <c r="P814" s="163"/>
    </row>
    <row r="815" spans="1:16" x14ac:dyDescent="0.25">
      <c r="A815" s="243">
        <v>417</v>
      </c>
      <c r="P815" s="163"/>
    </row>
    <row r="816" spans="1:16" x14ac:dyDescent="0.25">
      <c r="A816" s="243">
        <v>418</v>
      </c>
      <c r="P816" s="163"/>
    </row>
    <row r="817" spans="1:16" x14ac:dyDescent="0.25">
      <c r="A817" s="243">
        <v>419</v>
      </c>
      <c r="P817" s="163"/>
    </row>
    <row r="818" spans="1:16" x14ac:dyDescent="0.25">
      <c r="A818" s="243">
        <v>420</v>
      </c>
      <c r="P818" s="163"/>
    </row>
    <row r="819" spans="1:16" x14ac:dyDescent="0.25">
      <c r="A819" s="243">
        <v>421</v>
      </c>
      <c r="P819" s="163"/>
    </row>
    <row r="820" spans="1:16" x14ac:dyDescent="0.25">
      <c r="A820" s="243">
        <v>422</v>
      </c>
      <c r="P820" s="163"/>
    </row>
    <row r="821" spans="1:16" x14ac:dyDescent="0.25">
      <c r="A821" s="243">
        <v>423</v>
      </c>
      <c r="P821" s="163"/>
    </row>
    <row r="822" spans="1:16" x14ac:dyDescent="0.25">
      <c r="A822" s="243">
        <v>424</v>
      </c>
      <c r="P822" s="163"/>
    </row>
    <row r="823" spans="1:16" x14ac:dyDescent="0.25">
      <c r="A823" s="243">
        <v>425</v>
      </c>
      <c r="P823" s="163"/>
    </row>
    <row r="824" spans="1:16" x14ac:dyDescent="0.25">
      <c r="A824" s="243">
        <v>426</v>
      </c>
      <c r="P824" s="163"/>
    </row>
    <row r="825" spans="1:16" x14ac:dyDescent="0.25">
      <c r="A825" s="243">
        <v>427</v>
      </c>
      <c r="P825" s="163"/>
    </row>
    <row r="826" spans="1:16" x14ac:dyDescent="0.25">
      <c r="A826" s="243">
        <v>428</v>
      </c>
      <c r="P826" s="163"/>
    </row>
    <row r="827" spans="1:16" x14ac:dyDescent="0.25">
      <c r="A827" s="243">
        <v>464</v>
      </c>
      <c r="P827" s="163"/>
    </row>
    <row r="828" spans="1:16" x14ac:dyDescent="0.25">
      <c r="A828" s="243">
        <v>465</v>
      </c>
      <c r="P828" s="163"/>
    </row>
    <row r="829" spans="1:16" x14ac:dyDescent="0.25">
      <c r="A829" s="243">
        <v>466</v>
      </c>
      <c r="P829" s="163"/>
    </row>
    <row r="830" spans="1:16" x14ac:dyDescent="0.25">
      <c r="A830" s="243">
        <v>467</v>
      </c>
      <c r="P830" s="163"/>
    </row>
    <row r="831" spans="1:16" x14ac:dyDescent="0.25">
      <c r="A831" s="243">
        <v>468</v>
      </c>
      <c r="P831" s="163"/>
    </row>
    <row r="832" spans="1:16" x14ac:dyDescent="0.25">
      <c r="A832" s="243">
        <v>469</v>
      </c>
      <c r="P832" s="163"/>
    </row>
    <row r="833" spans="1:16" x14ac:dyDescent="0.25">
      <c r="A833" s="243">
        <v>470</v>
      </c>
      <c r="P833" s="163"/>
    </row>
    <row r="834" spans="1:16" x14ac:dyDescent="0.25">
      <c r="A834" s="243">
        <v>471</v>
      </c>
      <c r="P834" s="163"/>
    </row>
    <row r="835" spans="1:16" x14ac:dyDescent="0.25">
      <c r="A835" s="243">
        <v>472</v>
      </c>
      <c r="P835" s="163"/>
    </row>
    <row r="836" spans="1:16" x14ac:dyDescent="0.25">
      <c r="A836" s="243">
        <v>473</v>
      </c>
      <c r="P836" s="163"/>
    </row>
    <row r="837" spans="1:16" x14ac:dyDescent="0.25">
      <c r="A837" s="243">
        <v>474</v>
      </c>
      <c r="P837" s="163"/>
    </row>
    <row r="838" spans="1:16" x14ac:dyDescent="0.25">
      <c r="A838" s="243">
        <v>475</v>
      </c>
      <c r="P838" s="163"/>
    </row>
    <row r="839" spans="1:16" x14ac:dyDescent="0.25">
      <c r="A839" s="243">
        <v>476</v>
      </c>
      <c r="P839" s="163"/>
    </row>
    <row r="840" spans="1:16" x14ac:dyDescent="0.25">
      <c r="A840" s="243">
        <v>477</v>
      </c>
      <c r="P840" s="163"/>
    </row>
    <row r="841" spans="1:16" x14ac:dyDescent="0.25">
      <c r="A841" s="243">
        <v>478</v>
      </c>
      <c r="P841" s="163"/>
    </row>
    <row r="842" spans="1:16" x14ac:dyDescent="0.25">
      <c r="A842" s="243">
        <v>479</v>
      </c>
      <c r="P842" s="163"/>
    </row>
    <row r="843" spans="1:16" x14ac:dyDescent="0.25">
      <c r="A843" s="243">
        <v>480</v>
      </c>
      <c r="P843" s="163"/>
    </row>
    <row r="844" spans="1:16" x14ac:dyDescent="0.25">
      <c r="A844" s="243">
        <v>481</v>
      </c>
      <c r="P844" s="163"/>
    </row>
    <row r="845" spans="1:16" x14ac:dyDescent="0.25">
      <c r="A845" s="243">
        <v>482</v>
      </c>
      <c r="P845" s="163"/>
    </row>
    <row r="846" spans="1:16" x14ac:dyDescent="0.25">
      <c r="A846" s="243">
        <v>483</v>
      </c>
      <c r="P846" s="163"/>
    </row>
    <row r="847" spans="1:16" x14ac:dyDescent="0.25">
      <c r="A847" s="243">
        <v>484</v>
      </c>
      <c r="P847" s="163"/>
    </row>
    <row r="848" spans="1:16" x14ac:dyDescent="0.25">
      <c r="A848" s="243">
        <v>485</v>
      </c>
      <c r="P848" s="163"/>
    </row>
    <row r="849" spans="1:16" x14ac:dyDescent="0.25">
      <c r="A849" s="243">
        <v>486</v>
      </c>
      <c r="P849" s="163"/>
    </row>
    <row r="850" spans="1:16" x14ac:dyDescent="0.25">
      <c r="A850" s="243">
        <v>487</v>
      </c>
      <c r="P850" s="163"/>
    </row>
    <row r="851" spans="1:16" x14ac:dyDescent="0.25">
      <c r="A851" s="243">
        <v>488</v>
      </c>
      <c r="P851" s="163"/>
    </row>
    <row r="852" spans="1:16" x14ac:dyDescent="0.25">
      <c r="A852" s="243">
        <v>489</v>
      </c>
      <c r="P852" s="163"/>
    </row>
    <row r="853" spans="1:16" x14ac:dyDescent="0.25">
      <c r="A853" s="243">
        <v>490</v>
      </c>
      <c r="P853" s="163"/>
    </row>
    <row r="854" spans="1:16" x14ac:dyDescent="0.25">
      <c r="A854" s="243">
        <v>491</v>
      </c>
      <c r="P854" s="163"/>
    </row>
    <row r="855" spans="1:16" x14ac:dyDescent="0.25">
      <c r="A855" s="243">
        <v>492</v>
      </c>
      <c r="P855" s="163"/>
    </row>
    <row r="856" spans="1:16" x14ac:dyDescent="0.25">
      <c r="A856" s="243">
        <v>493</v>
      </c>
      <c r="P856" s="163"/>
    </row>
    <row r="857" spans="1:16" x14ac:dyDescent="0.25">
      <c r="A857" s="243">
        <v>494</v>
      </c>
      <c r="P857" s="163"/>
    </row>
    <row r="858" spans="1:16" x14ac:dyDescent="0.25">
      <c r="A858" s="243">
        <v>495</v>
      </c>
      <c r="P858" s="163"/>
    </row>
    <row r="859" spans="1:16" x14ac:dyDescent="0.25">
      <c r="A859" s="243">
        <v>756</v>
      </c>
      <c r="P859" s="163"/>
    </row>
    <row r="860" spans="1:16" x14ac:dyDescent="0.25">
      <c r="A860" s="243">
        <v>757</v>
      </c>
      <c r="P860" s="163"/>
    </row>
    <row r="861" spans="1:16" x14ac:dyDescent="0.25">
      <c r="A861" s="243">
        <v>758</v>
      </c>
      <c r="P861" s="163"/>
    </row>
    <row r="862" spans="1:16" x14ac:dyDescent="0.25">
      <c r="A862" s="243">
        <v>759</v>
      </c>
      <c r="P862" s="163"/>
    </row>
    <row r="863" spans="1:16" x14ac:dyDescent="0.25">
      <c r="A863" s="243">
        <v>760</v>
      </c>
      <c r="P863" s="163"/>
    </row>
    <row r="864" spans="1:16" x14ac:dyDescent="0.25">
      <c r="A864" s="243">
        <v>761</v>
      </c>
      <c r="P864" s="163"/>
    </row>
    <row r="865" spans="1:16" x14ac:dyDescent="0.25">
      <c r="A865" s="243">
        <v>762</v>
      </c>
      <c r="P865" s="163"/>
    </row>
    <row r="866" spans="1:16" x14ac:dyDescent="0.25">
      <c r="A866" s="243">
        <v>763</v>
      </c>
      <c r="P866" s="163"/>
    </row>
    <row r="867" spans="1:16" x14ac:dyDescent="0.25">
      <c r="A867" s="243">
        <v>764</v>
      </c>
      <c r="P867" s="163"/>
    </row>
    <row r="868" spans="1:16" x14ac:dyDescent="0.25">
      <c r="A868" s="243">
        <v>765</v>
      </c>
      <c r="P868" s="163"/>
    </row>
    <row r="869" spans="1:16" x14ac:dyDescent="0.25">
      <c r="A869" s="243">
        <v>766</v>
      </c>
      <c r="P869" s="163"/>
    </row>
    <row r="870" spans="1:16" x14ac:dyDescent="0.25">
      <c r="A870" s="243">
        <v>767</v>
      </c>
      <c r="P870" s="163"/>
    </row>
    <row r="871" spans="1:16" x14ac:dyDescent="0.25">
      <c r="A871" s="243">
        <v>768</v>
      </c>
      <c r="P871" s="163"/>
    </row>
    <row r="872" spans="1:16" x14ac:dyDescent="0.25">
      <c r="A872" s="243">
        <v>769</v>
      </c>
      <c r="P872" s="163"/>
    </row>
    <row r="873" spans="1:16" x14ac:dyDescent="0.25">
      <c r="A873" s="243">
        <v>770</v>
      </c>
      <c r="P873" s="163"/>
    </row>
    <row r="874" spans="1:16" x14ac:dyDescent="0.25">
      <c r="A874" s="243">
        <v>771</v>
      </c>
      <c r="P874" s="163"/>
    </row>
    <row r="875" spans="1:16" x14ac:dyDescent="0.25">
      <c r="A875" s="243">
        <v>772</v>
      </c>
      <c r="P875" s="163"/>
    </row>
    <row r="876" spans="1:16" x14ac:dyDescent="0.25">
      <c r="A876" s="243">
        <v>773</v>
      </c>
      <c r="P876" s="163"/>
    </row>
    <row r="877" spans="1:16" x14ac:dyDescent="0.25">
      <c r="A877" s="243">
        <v>774</v>
      </c>
      <c r="P877" s="163"/>
    </row>
    <row r="878" spans="1:16" x14ac:dyDescent="0.25">
      <c r="A878" s="243">
        <v>775</v>
      </c>
      <c r="P878" s="163"/>
    </row>
    <row r="879" spans="1:16" x14ac:dyDescent="0.25">
      <c r="A879" s="243">
        <v>776</v>
      </c>
      <c r="P879" s="163"/>
    </row>
    <row r="880" spans="1:16" x14ac:dyDescent="0.25">
      <c r="A880" s="243">
        <v>777</v>
      </c>
      <c r="P880" s="163"/>
    </row>
    <row r="881" spans="1:16" x14ac:dyDescent="0.25">
      <c r="A881" s="243">
        <v>778</v>
      </c>
      <c r="P881" s="163"/>
    </row>
    <row r="882" spans="1:16" x14ac:dyDescent="0.25">
      <c r="A882" s="243">
        <v>779</v>
      </c>
      <c r="P882" s="163"/>
    </row>
    <row r="883" spans="1:16" x14ac:dyDescent="0.25">
      <c r="A883" s="243">
        <v>780</v>
      </c>
      <c r="P883" s="163"/>
    </row>
    <row r="884" spans="1:16" x14ac:dyDescent="0.25">
      <c r="A884" s="243">
        <v>781</v>
      </c>
      <c r="P884" s="163"/>
    </row>
    <row r="885" spans="1:16" x14ac:dyDescent="0.25">
      <c r="A885" s="243">
        <v>782</v>
      </c>
      <c r="P885" s="163"/>
    </row>
    <row r="886" spans="1:16" x14ac:dyDescent="0.25">
      <c r="A886" s="243">
        <v>783</v>
      </c>
      <c r="P886" s="163"/>
    </row>
    <row r="887" spans="1:16" x14ac:dyDescent="0.25">
      <c r="A887" s="243">
        <v>784</v>
      </c>
      <c r="P887" s="163"/>
    </row>
    <row r="888" spans="1:16" x14ac:dyDescent="0.25">
      <c r="A888" s="243">
        <v>785</v>
      </c>
      <c r="P888" s="163"/>
    </row>
    <row r="889" spans="1:16" x14ac:dyDescent="0.25">
      <c r="A889" s="243">
        <v>786</v>
      </c>
      <c r="P889" s="163"/>
    </row>
    <row r="890" spans="1:16" x14ac:dyDescent="0.25">
      <c r="A890" s="243">
        <v>787</v>
      </c>
      <c r="P890" s="163"/>
    </row>
    <row r="891" spans="1:16" x14ac:dyDescent="0.25">
      <c r="A891" s="243">
        <v>788</v>
      </c>
      <c r="P891" s="163"/>
    </row>
    <row r="892" spans="1:16" x14ac:dyDescent="0.25">
      <c r="A892" s="243">
        <v>789</v>
      </c>
      <c r="P892" s="163"/>
    </row>
    <row r="893" spans="1:16" x14ac:dyDescent="0.25">
      <c r="A893" s="243">
        <v>790</v>
      </c>
      <c r="P893" s="163"/>
    </row>
    <row r="894" spans="1:16" x14ac:dyDescent="0.25">
      <c r="A894" s="243">
        <v>791</v>
      </c>
      <c r="P894" s="163"/>
    </row>
    <row r="895" spans="1:16" x14ac:dyDescent="0.25">
      <c r="A895" s="243">
        <v>792</v>
      </c>
      <c r="P895" s="163"/>
    </row>
    <row r="896" spans="1:16" x14ac:dyDescent="0.25">
      <c r="A896" s="243">
        <v>793</v>
      </c>
      <c r="P896" s="163"/>
    </row>
    <row r="897" spans="1:16" x14ac:dyDescent="0.25">
      <c r="A897" s="243">
        <v>794</v>
      </c>
      <c r="P897" s="163"/>
    </row>
    <row r="898" spans="1:16" x14ac:dyDescent="0.25">
      <c r="A898" s="243">
        <v>795</v>
      </c>
      <c r="P898" s="163"/>
    </row>
    <row r="899" spans="1:16" x14ac:dyDescent="0.25">
      <c r="A899" s="243">
        <v>796</v>
      </c>
      <c r="P899" s="163"/>
    </row>
    <row r="900" spans="1:16" x14ac:dyDescent="0.25">
      <c r="A900" s="243">
        <v>797</v>
      </c>
      <c r="P900" s="163"/>
    </row>
    <row r="901" spans="1:16" x14ac:dyDescent="0.25">
      <c r="A901" s="243">
        <v>798</v>
      </c>
      <c r="P901" s="163"/>
    </row>
    <row r="902" spans="1:16" x14ac:dyDescent="0.25">
      <c r="A902" s="243">
        <v>799</v>
      </c>
      <c r="P902" s="163"/>
    </row>
    <row r="903" spans="1:16" x14ac:dyDescent="0.25">
      <c r="A903" s="243">
        <v>800</v>
      </c>
      <c r="P903" s="163"/>
    </row>
    <row r="904" spans="1:16" x14ac:dyDescent="0.25">
      <c r="A904" s="243">
        <v>801</v>
      </c>
      <c r="P904" s="163"/>
    </row>
    <row r="905" spans="1:16" x14ac:dyDescent="0.25">
      <c r="A905" s="243">
        <v>802</v>
      </c>
      <c r="P905" s="163"/>
    </row>
    <row r="906" spans="1:16" x14ac:dyDescent="0.25">
      <c r="A906" s="243">
        <v>803</v>
      </c>
      <c r="P906" s="163"/>
    </row>
    <row r="907" spans="1:16" x14ac:dyDescent="0.25">
      <c r="A907" s="243">
        <v>804</v>
      </c>
      <c r="P907" s="163"/>
    </row>
    <row r="908" spans="1:16" x14ac:dyDescent="0.25">
      <c r="A908" s="243">
        <v>805</v>
      </c>
      <c r="P908" s="163"/>
    </row>
    <row r="909" spans="1:16" x14ac:dyDescent="0.25">
      <c r="A909" s="243">
        <v>806</v>
      </c>
      <c r="P909" s="163"/>
    </row>
    <row r="910" spans="1:16" x14ac:dyDescent="0.25">
      <c r="A910" s="243">
        <v>807</v>
      </c>
      <c r="P910" s="163"/>
    </row>
    <row r="911" spans="1:16" x14ac:dyDescent="0.25">
      <c r="A911" s="243">
        <v>808</v>
      </c>
      <c r="P911" s="163"/>
    </row>
    <row r="912" spans="1:16" x14ac:dyDescent="0.25">
      <c r="A912" s="243">
        <v>809</v>
      </c>
      <c r="P912" s="163"/>
    </row>
    <row r="913" spans="1:16" x14ac:dyDescent="0.25">
      <c r="A913" s="243">
        <v>810</v>
      </c>
      <c r="P913" s="163"/>
    </row>
    <row r="914" spans="1:16" x14ac:dyDescent="0.25">
      <c r="A914" s="243">
        <v>811</v>
      </c>
      <c r="P914" s="163"/>
    </row>
    <row r="915" spans="1:16" x14ac:dyDescent="0.25">
      <c r="A915" s="243">
        <v>812</v>
      </c>
      <c r="P915" s="163"/>
    </row>
    <row r="916" spans="1:16" x14ac:dyDescent="0.25">
      <c r="A916" s="243">
        <v>813</v>
      </c>
      <c r="P916" s="163"/>
    </row>
    <row r="917" spans="1:16" x14ac:dyDescent="0.25">
      <c r="A917" s="243">
        <v>814</v>
      </c>
      <c r="P917" s="163"/>
    </row>
    <row r="918" spans="1:16" x14ac:dyDescent="0.25">
      <c r="A918" s="243">
        <v>815</v>
      </c>
      <c r="P918" s="163"/>
    </row>
    <row r="919" spans="1:16" x14ac:dyDescent="0.25">
      <c r="A919" s="243">
        <v>816</v>
      </c>
      <c r="P919" s="163"/>
    </row>
    <row r="920" spans="1:16" x14ac:dyDescent="0.25">
      <c r="A920" s="243">
        <v>817</v>
      </c>
      <c r="P920" s="163"/>
    </row>
    <row r="921" spans="1:16" x14ac:dyDescent="0.25">
      <c r="A921" s="243">
        <v>818</v>
      </c>
      <c r="P921" s="163"/>
    </row>
    <row r="922" spans="1:16" x14ac:dyDescent="0.25">
      <c r="A922" s="243">
        <v>819</v>
      </c>
      <c r="P922" s="163"/>
    </row>
    <row r="923" spans="1:16" x14ac:dyDescent="0.25">
      <c r="A923" s="243">
        <v>820</v>
      </c>
      <c r="P923" s="163"/>
    </row>
    <row r="924" spans="1:16" x14ac:dyDescent="0.25">
      <c r="A924" s="243">
        <v>821</v>
      </c>
      <c r="P924" s="163"/>
    </row>
    <row r="925" spans="1:16" x14ac:dyDescent="0.25">
      <c r="A925" s="243">
        <v>822</v>
      </c>
      <c r="P925" s="163"/>
    </row>
    <row r="926" spans="1:16" x14ac:dyDescent="0.25">
      <c r="A926" s="243">
        <v>823</v>
      </c>
      <c r="P926" s="163"/>
    </row>
    <row r="927" spans="1:16" x14ac:dyDescent="0.25">
      <c r="A927" s="243">
        <v>824</v>
      </c>
      <c r="P927" s="163"/>
    </row>
    <row r="928" spans="1:16" x14ac:dyDescent="0.25">
      <c r="A928" s="243">
        <v>825</v>
      </c>
      <c r="P928" s="163"/>
    </row>
    <row r="929" spans="1:16" x14ac:dyDescent="0.25">
      <c r="A929" s="243">
        <v>826</v>
      </c>
      <c r="P929" s="163"/>
    </row>
    <row r="930" spans="1:16" x14ac:dyDescent="0.25">
      <c r="A930" s="243">
        <v>827</v>
      </c>
      <c r="P930" s="163"/>
    </row>
    <row r="931" spans="1:16" x14ac:dyDescent="0.25">
      <c r="A931" s="243">
        <v>828</v>
      </c>
      <c r="P931" s="163"/>
    </row>
    <row r="932" spans="1:16" x14ac:dyDescent="0.25">
      <c r="A932" s="243">
        <v>829</v>
      </c>
      <c r="P932" s="163"/>
    </row>
    <row r="933" spans="1:16" x14ac:dyDescent="0.25">
      <c r="A933" s="243">
        <v>830</v>
      </c>
      <c r="P933" s="163"/>
    </row>
    <row r="934" spans="1:16" x14ac:dyDescent="0.25">
      <c r="A934" s="243">
        <v>831</v>
      </c>
      <c r="P934" s="163"/>
    </row>
    <row r="935" spans="1:16" x14ac:dyDescent="0.25">
      <c r="A935" s="243">
        <v>832</v>
      </c>
      <c r="P935" s="163"/>
    </row>
    <row r="936" spans="1:16" x14ac:dyDescent="0.25">
      <c r="A936" s="243">
        <v>833</v>
      </c>
      <c r="P936" s="163"/>
    </row>
    <row r="937" spans="1:16" x14ac:dyDescent="0.25">
      <c r="A937" s="243">
        <v>834</v>
      </c>
      <c r="P937" s="163"/>
    </row>
    <row r="938" spans="1:16" x14ac:dyDescent="0.25">
      <c r="A938" s="243">
        <v>835</v>
      </c>
      <c r="P938" s="163"/>
    </row>
    <row r="939" spans="1:16" x14ac:dyDescent="0.25">
      <c r="A939" s="243">
        <v>892</v>
      </c>
      <c r="P939" s="163"/>
    </row>
    <row r="940" spans="1:16" x14ac:dyDescent="0.25">
      <c r="A940" s="243">
        <v>893</v>
      </c>
      <c r="P940" s="163"/>
    </row>
    <row r="941" spans="1:16" x14ac:dyDescent="0.25">
      <c r="A941" s="243">
        <v>894</v>
      </c>
      <c r="P941" s="163"/>
    </row>
    <row r="942" spans="1:16" x14ac:dyDescent="0.25">
      <c r="A942" s="243">
        <v>895</v>
      </c>
      <c r="P942" s="163"/>
    </row>
    <row r="943" spans="1:16" x14ac:dyDescent="0.25">
      <c r="A943" s="243">
        <v>896</v>
      </c>
      <c r="P943" s="163"/>
    </row>
    <row r="944" spans="1:16" x14ac:dyDescent="0.25">
      <c r="A944" s="243">
        <v>897</v>
      </c>
      <c r="P944" s="163"/>
    </row>
    <row r="945" spans="1:16" x14ac:dyDescent="0.25">
      <c r="A945" s="243">
        <v>898</v>
      </c>
      <c r="P945" s="163"/>
    </row>
    <row r="946" spans="1:16" x14ac:dyDescent="0.25">
      <c r="A946" s="243">
        <v>899</v>
      </c>
      <c r="P946" s="163"/>
    </row>
    <row r="947" spans="1:16" x14ac:dyDescent="0.25">
      <c r="A947" s="243">
        <v>900</v>
      </c>
      <c r="P947" s="163"/>
    </row>
    <row r="948" spans="1:16" x14ac:dyDescent="0.25">
      <c r="A948" s="243">
        <v>901</v>
      </c>
      <c r="P948" s="163"/>
    </row>
    <row r="949" spans="1:16" x14ac:dyDescent="0.25">
      <c r="A949" s="243">
        <v>902</v>
      </c>
      <c r="P949" s="163"/>
    </row>
    <row r="950" spans="1:16" x14ac:dyDescent="0.25">
      <c r="A950" s="243">
        <v>903</v>
      </c>
      <c r="P950" s="163"/>
    </row>
    <row r="951" spans="1:16" x14ac:dyDescent="0.25">
      <c r="A951" s="243">
        <v>904</v>
      </c>
      <c r="P951" s="163"/>
    </row>
    <row r="952" spans="1:16" x14ac:dyDescent="0.25">
      <c r="A952" s="243">
        <v>905</v>
      </c>
      <c r="P952" s="163"/>
    </row>
    <row r="953" spans="1:16" x14ac:dyDescent="0.25">
      <c r="A953" s="243">
        <v>906</v>
      </c>
      <c r="P953" s="163"/>
    </row>
    <row r="954" spans="1:16" x14ac:dyDescent="0.25">
      <c r="A954" s="243">
        <v>907</v>
      </c>
      <c r="P954" s="163"/>
    </row>
    <row r="955" spans="1:16" x14ac:dyDescent="0.25">
      <c r="P955" s="163"/>
    </row>
    <row r="956" spans="1:16" x14ac:dyDescent="0.25">
      <c r="P956" s="163"/>
    </row>
    <row r="957" spans="1:16" x14ac:dyDescent="0.25">
      <c r="P957" s="163"/>
    </row>
    <row r="958" spans="1:16" x14ac:dyDescent="0.25">
      <c r="P958" s="163"/>
    </row>
    <row r="959" spans="1:16" x14ac:dyDescent="0.25">
      <c r="P959" s="163"/>
    </row>
    <row r="960" spans="1:16" x14ac:dyDescent="0.25">
      <c r="P960" s="163"/>
    </row>
    <row r="961" spans="16:16" x14ac:dyDescent="0.25">
      <c r="P961" s="163"/>
    </row>
    <row r="962" spans="16:16" x14ac:dyDescent="0.25">
      <c r="P962" s="163"/>
    </row>
    <row r="963" spans="16:16" x14ac:dyDescent="0.25">
      <c r="P963" s="163"/>
    </row>
    <row r="964" spans="16:16" x14ac:dyDescent="0.25">
      <c r="P964" s="163"/>
    </row>
    <row r="965" spans="16:16" x14ac:dyDescent="0.25">
      <c r="P965" s="163"/>
    </row>
    <row r="966" spans="16:16" x14ac:dyDescent="0.25">
      <c r="P966" s="163"/>
    </row>
    <row r="967" spans="16:16" x14ac:dyDescent="0.25">
      <c r="P967" s="163"/>
    </row>
    <row r="968" spans="16:16" x14ac:dyDescent="0.25">
      <c r="P968" s="163"/>
    </row>
    <row r="969" spans="16:16" x14ac:dyDescent="0.25">
      <c r="P969" s="163"/>
    </row>
    <row r="970" spans="16:16" x14ac:dyDescent="0.25">
      <c r="P970" s="163"/>
    </row>
    <row r="971" spans="16:16" x14ac:dyDescent="0.25">
      <c r="P971" s="163"/>
    </row>
    <row r="972" spans="16:16" x14ac:dyDescent="0.25">
      <c r="P972" s="163"/>
    </row>
    <row r="973" spans="16:16" x14ac:dyDescent="0.25">
      <c r="P973" s="163"/>
    </row>
    <row r="974" spans="16:16" x14ac:dyDescent="0.25">
      <c r="P974" s="163"/>
    </row>
    <row r="975" spans="16:16" x14ac:dyDescent="0.25">
      <c r="P975" s="163"/>
    </row>
    <row r="976" spans="16:16" x14ac:dyDescent="0.25">
      <c r="P976" s="163"/>
    </row>
    <row r="977" spans="16:16" x14ac:dyDescent="0.25">
      <c r="P977" s="163"/>
    </row>
    <row r="978" spans="16:16" x14ac:dyDescent="0.25">
      <c r="P978" s="163"/>
    </row>
    <row r="979" spans="16:16" x14ac:dyDescent="0.25">
      <c r="P979" s="163"/>
    </row>
    <row r="980" spans="16:16" x14ac:dyDescent="0.25">
      <c r="P980" s="163"/>
    </row>
    <row r="981" spans="16:16" x14ac:dyDescent="0.25">
      <c r="P981" s="163"/>
    </row>
    <row r="982" spans="16:16" x14ac:dyDescent="0.25">
      <c r="P982" s="163"/>
    </row>
    <row r="983" spans="16:16" x14ac:dyDescent="0.25">
      <c r="P983" s="163"/>
    </row>
    <row r="984" spans="16:16" x14ac:dyDescent="0.25">
      <c r="P984" s="163"/>
    </row>
    <row r="985" spans="16:16" x14ac:dyDescent="0.25">
      <c r="P985" s="163"/>
    </row>
    <row r="986" spans="16:16" x14ac:dyDescent="0.25">
      <c r="P986" s="163"/>
    </row>
    <row r="987" spans="16:16" x14ac:dyDescent="0.25">
      <c r="P987" s="163"/>
    </row>
    <row r="988" spans="16:16" x14ac:dyDescent="0.25">
      <c r="P988" s="163"/>
    </row>
    <row r="989" spans="16:16" x14ac:dyDescent="0.25">
      <c r="P989" s="163"/>
    </row>
    <row r="990" spans="16:16" x14ac:dyDescent="0.25">
      <c r="P990" s="163"/>
    </row>
    <row r="991" spans="16:16" x14ac:dyDescent="0.25">
      <c r="P991" s="163"/>
    </row>
    <row r="992" spans="16:16" x14ac:dyDescent="0.25">
      <c r="P992" s="163"/>
    </row>
    <row r="993" spans="16:16" x14ac:dyDescent="0.25">
      <c r="P993" s="163"/>
    </row>
    <row r="994" spans="16:16" x14ac:dyDescent="0.25">
      <c r="P994" s="163"/>
    </row>
    <row r="995" spans="16:16" x14ac:dyDescent="0.25">
      <c r="P995" s="163"/>
    </row>
    <row r="996" spans="16:16" x14ac:dyDescent="0.25">
      <c r="P996" s="163"/>
    </row>
    <row r="997" spans="16:16" x14ac:dyDescent="0.25">
      <c r="P997" s="163"/>
    </row>
    <row r="998" spans="16:16" x14ac:dyDescent="0.25">
      <c r="P998" s="163"/>
    </row>
    <row r="999" spans="16:16" x14ac:dyDescent="0.25">
      <c r="P999" s="163"/>
    </row>
    <row r="1000" spans="16:16" x14ac:dyDescent="0.25">
      <c r="P1000" s="163"/>
    </row>
    <row r="1001" spans="16:16" x14ac:dyDescent="0.25">
      <c r="P1001" s="163"/>
    </row>
    <row r="1002" spans="16:16" x14ac:dyDescent="0.25">
      <c r="P1002" s="163"/>
    </row>
    <row r="1003" spans="16:16" x14ac:dyDescent="0.25">
      <c r="P1003" s="163"/>
    </row>
    <row r="1004" spans="16:16" x14ac:dyDescent="0.25">
      <c r="P1004" s="163"/>
    </row>
    <row r="1005" spans="16:16" x14ac:dyDescent="0.25">
      <c r="P1005" s="163"/>
    </row>
    <row r="1006" spans="16:16" x14ac:dyDescent="0.25">
      <c r="P1006" s="163"/>
    </row>
    <row r="1007" spans="16:16" x14ac:dyDescent="0.25">
      <c r="P1007" s="163"/>
    </row>
    <row r="1008" spans="16:16" x14ac:dyDescent="0.25">
      <c r="P1008" s="163"/>
    </row>
    <row r="1009" spans="16:16" x14ac:dyDescent="0.25">
      <c r="P1009" s="163"/>
    </row>
    <row r="1010" spans="16:16" x14ac:dyDescent="0.25">
      <c r="P1010" s="163"/>
    </row>
    <row r="1011" spans="16:16" x14ac:dyDescent="0.25">
      <c r="P1011" s="163"/>
    </row>
    <row r="1012" spans="16:16" x14ac:dyDescent="0.25">
      <c r="P1012" s="163"/>
    </row>
    <row r="1013" spans="16:16" x14ac:dyDescent="0.25">
      <c r="P1013" s="163"/>
    </row>
    <row r="1014" spans="16:16" x14ac:dyDescent="0.25">
      <c r="P1014" s="163"/>
    </row>
    <row r="1015" spans="16:16" x14ac:dyDescent="0.25">
      <c r="P1015" s="163"/>
    </row>
    <row r="1016" spans="16:16" x14ac:dyDescent="0.25">
      <c r="P1016" s="163"/>
    </row>
    <row r="1017" spans="16:16" x14ac:dyDescent="0.25">
      <c r="P1017" s="163"/>
    </row>
    <row r="1018" spans="16:16" x14ac:dyDescent="0.25">
      <c r="P1018" s="163"/>
    </row>
    <row r="1019" spans="16:16" x14ac:dyDescent="0.25">
      <c r="P1019" s="163"/>
    </row>
    <row r="1020" spans="16:16" x14ac:dyDescent="0.25">
      <c r="P1020" s="163"/>
    </row>
    <row r="1021" spans="16:16" x14ac:dyDescent="0.25">
      <c r="P1021" s="163"/>
    </row>
    <row r="1022" spans="16:16" x14ac:dyDescent="0.25">
      <c r="P1022" s="163"/>
    </row>
    <row r="1023" spans="16:16" x14ac:dyDescent="0.25">
      <c r="P1023" s="163"/>
    </row>
    <row r="1024" spans="16:16" x14ac:dyDescent="0.25">
      <c r="P1024" s="163"/>
    </row>
    <row r="1025" spans="16:16" x14ac:dyDescent="0.25">
      <c r="P1025" s="163"/>
    </row>
    <row r="1026" spans="16:16" x14ac:dyDescent="0.25">
      <c r="P1026" s="163"/>
    </row>
    <row r="1027" spans="16:16" x14ac:dyDescent="0.25">
      <c r="P1027" s="163"/>
    </row>
    <row r="1028" spans="16:16" x14ac:dyDescent="0.25">
      <c r="P1028" s="163"/>
    </row>
    <row r="1029" spans="16:16" x14ac:dyDescent="0.25">
      <c r="P1029" s="163"/>
    </row>
    <row r="1030" spans="16:16" x14ac:dyDescent="0.25">
      <c r="P1030" s="163"/>
    </row>
    <row r="1031" spans="16:16" x14ac:dyDescent="0.25">
      <c r="P1031" s="163"/>
    </row>
    <row r="1032" spans="16:16" x14ac:dyDescent="0.25">
      <c r="P1032" s="163"/>
    </row>
    <row r="1033" spans="16:16" x14ac:dyDescent="0.25">
      <c r="P1033" s="163"/>
    </row>
    <row r="1034" spans="16:16" x14ac:dyDescent="0.25">
      <c r="P1034" s="163"/>
    </row>
    <row r="1035" spans="16:16" x14ac:dyDescent="0.25">
      <c r="P1035" s="163"/>
    </row>
    <row r="1036" spans="16:16" x14ac:dyDescent="0.25">
      <c r="P1036" s="163"/>
    </row>
    <row r="1037" spans="16:16" x14ac:dyDescent="0.25">
      <c r="P1037" s="163"/>
    </row>
    <row r="1038" spans="16:16" x14ac:dyDescent="0.25">
      <c r="P1038" s="163"/>
    </row>
    <row r="1039" spans="16:16" x14ac:dyDescent="0.25">
      <c r="P1039" s="163"/>
    </row>
    <row r="1040" spans="16:16" x14ac:dyDescent="0.25">
      <c r="P1040" s="163"/>
    </row>
    <row r="1041" spans="16:16" x14ac:dyDescent="0.25">
      <c r="P1041" s="163"/>
    </row>
    <row r="1042" spans="16:16" x14ac:dyDescent="0.25">
      <c r="P1042" s="163"/>
    </row>
    <row r="1043" spans="16:16" x14ac:dyDescent="0.25">
      <c r="P1043" s="163"/>
    </row>
    <row r="1044" spans="16:16" x14ac:dyDescent="0.25">
      <c r="P1044" s="163"/>
    </row>
    <row r="1045" spans="16:16" x14ac:dyDescent="0.25">
      <c r="P1045" s="163"/>
    </row>
    <row r="1046" spans="16:16" x14ac:dyDescent="0.2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40625" defaultRowHeight="15" x14ac:dyDescent="0.25"/>
  <cols>
    <col min="1" max="1" width="37.28515625" style="263" customWidth="1"/>
    <col min="2" max="2" width="27.42578125" style="263" customWidth="1"/>
    <col min="3" max="3" width="9" style="263" customWidth="1"/>
    <col min="4" max="4" width="18.7109375" style="263" customWidth="1"/>
    <col min="5" max="5" width="18.140625" style="263" customWidth="1"/>
    <col min="6" max="6" width="34.140625" style="263" customWidth="1"/>
    <col min="7" max="7" width="95" style="263" customWidth="1"/>
    <col min="8" max="8" width="37.42578125" style="263" customWidth="1"/>
    <col min="9" max="9" width="34.28515625" style="263" customWidth="1"/>
    <col min="10" max="10" width="25.42578125" style="263" customWidth="1"/>
    <col min="11" max="11" width="11.140625" style="263" customWidth="1"/>
    <col min="12" max="13" width="16" style="263" customWidth="1"/>
    <col min="14" max="14" width="37.42578125" style="263" customWidth="1"/>
    <col min="15" max="15" width="25.42578125" style="263" customWidth="1"/>
    <col min="16" max="16" width="11.140625" style="263" customWidth="1"/>
    <col min="17" max="18" width="16" style="263" customWidth="1"/>
    <col min="19" max="19" width="37.42578125" style="263" customWidth="1"/>
    <col min="20" max="16384" width="9.140625" style="263"/>
  </cols>
  <sheetData>
    <row r="1" spans="1:19" s="103" customFormat="1" ht="30" x14ac:dyDescent="0.2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25">
      <c r="A2" s="26" t="s">
        <v>1334</v>
      </c>
      <c r="B2" s="263" t="s">
        <v>1335</v>
      </c>
      <c r="C2" s="65">
        <v>1</v>
      </c>
      <c r="D2" s="263" t="s">
        <v>1336</v>
      </c>
      <c r="E2" s="263" t="s">
        <v>1337</v>
      </c>
      <c r="F2" s="263" t="str">
        <f>UnitControlCenter!$B$3</f>
        <v>million metric tons / year</v>
      </c>
      <c r="G2" s="263" t="s">
        <v>1338</v>
      </c>
      <c r="L2" s="265"/>
      <c r="M2" s="265"/>
    </row>
    <row r="3" spans="1:19" x14ac:dyDescent="0.25">
      <c r="A3" s="26" t="s">
        <v>1334</v>
      </c>
      <c r="B3" s="263" t="s">
        <v>1339</v>
      </c>
      <c r="C3" s="25">
        <v>1</v>
      </c>
      <c r="D3" s="26" t="s">
        <v>1336</v>
      </c>
      <c r="E3" s="26" t="s">
        <v>1337</v>
      </c>
      <c r="F3" s="263" t="str">
        <f>UnitControlCenter!$B$3</f>
        <v>million metric tons / year</v>
      </c>
      <c r="G3" s="263" t="s">
        <v>1340</v>
      </c>
    </row>
    <row r="4" spans="1:19" ht="90" x14ac:dyDescent="0.25">
      <c r="A4" s="26" t="s">
        <v>1334</v>
      </c>
      <c r="B4" s="26" t="s">
        <v>1341</v>
      </c>
      <c r="C4" s="65">
        <v>1</v>
      </c>
      <c r="D4" s="263" t="s">
        <v>1342</v>
      </c>
      <c r="E4" s="263" t="s">
        <v>1343</v>
      </c>
      <c r="F4" s="263" t="str">
        <f>UnitControlCenter!$B$3</f>
        <v>million metric tons / year</v>
      </c>
      <c r="G4" s="263" t="s">
        <v>1344</v>
      </c>
      <c r="H4" s="263" t="s">
        <v>1345</v>
      </c>
      <c r="I4" s="263" t="s">
        <v>1346</v>
      </c>
    </row>
    <row r="5" spans="1:19" ht="30" x14ac:dyDescent="0.25">
      <c r="A5" s="26" t="s">
        <v>1334</v>
      </c>
      <c r="B5" s="26" t="s">
        <v>1347</v>
      </c>
      <c r="C5" s="65">
        <v>1</v>
      </c>
      <c r="D5" s="263" t="s">
        <v>1342</v>
      </c>
      <c r="E5" s="263" t="s">
        <v>1343</v>
      </c>
      <c r="F5" s="263" t="str">
        <f>UnitControlCenter!$B$3</f>
        <v>million metric tons / year</v>
      </c>
      <c r="G5" s="263" t="s">
        <v>1348</v>
      </c>
      <c r="H5" s="263" t="s">
        <v>1349</v>
      </c>
      <c r="I5" s="263" t="s">
        <v>1350</v>
      </c>
    </row>
    <row r="6" spans="1:19" ht="30" x14ac:dyDescent="0.2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25">
      <c r="A7" s="26" t="s">
        <v>1334</v>
      </c>
      <c r="B7" s="26" t="s">
        <v>1355</v>
      </c>
      <c r="C7" s="65">
        <v>0</v>
      </c>
      <c r="D7" s="263" t="s">
        <v>1336</v>
      </c>
      <c r="E7" s="263" t="s">
        <v>1337</v>
      </c>
      <c r="F7" s="263" t="str">
        <f>UnitControlCenter!$B$4</f>
        <v>g CO2e / 2019 dollar</v>
      </c>
      <c r="G7" s="263" t="s">
        <v>1356</v>
      </c>
    </row>
    <row r="8" spans="1:19" x14ac:dyDescent="0.25">
      <c r="A8" s="26" t="s">
        <v>1334</v>
      </c>
      <c r="B8" s="26" t="s">
        <v>775</v>
      </c>
      <c r="C8" s="65">
        <v>1</v>
      </c>
      <c r="D8" s="263" t="s">
        <v>1336</v>
      </c>
      <c r="E8" s="263" t="s">
        <v>1337</v>
      </c>
      <c r="F8" s="263" t="str">
        <f>UnitControlCenter!$B$3</f>
        <v>million metric tons / year</v>
      </c>
      <c r="G8" s="263" t="s">
        <v>1357</v>
      </c>
    </row>
    <row r="9" spans="1:19" x14ac:dyDescent="0.25">
      <c r="A9" s="26" t="s">
        <v>1334</v>
      </c>
      <c r="B9" s="26" t="s">
        <v>1358</v>
      </c>
      <c r="C9" s="65">
        <v>1</v>
      </c>
      <c r="D9" s="263" t="s">
        <v>1336</v>
      </c>
      <c r="E9" s="263" t="s">
        <v>1337</v>
      </c>
      <c r="F9" s="263" t="str">
        <f>UnitControlCenter!$B$3</f>
        <v>million metric tons / year</v>
      </c>
      <c r="G9" s="263" t="s">
        <v>1359</v>
      </c>
    </row>
    <row r="10" spans="1:19" x14ac:dyDescent="0.25">
      <c r="A10" s="26" t="s">
        <v>1334</v>
      </c>
      <c r="B10" s="26" t="s">
        <v>1360</v>
      </c>
      <c r="C10" s="65">
        <v>1</v>
      </c>
      <c r="D10" s="263" t="s">
        <v>1336</v>
      </c>
      <c r="E10" s="263" t="s">
        <v>1337</v>
      </c>
      <c r="F10" s="263" t="str">
        <f>UnitControlCenter!$B$3</f>
        <v>million metric tons / year</v>
      </c>
      <c r="G10" s="263" t="s">
        <v>1361</v>
      </c>
    </row>
    <row r="11" spans="1:19" x14ac:dyDescent="0.25">
      <c r="A11" s="26" t="s">
        <v>1334</v>
      </c>
      <c r="B11" s="26" t="s">
        <v>1028</v>
      </c>
      <c r="C11" s="65">
        <v>1</v>
      </c>
      <c r="D11" s="263" t="s">
        <v>1336</v>
      </c>
      <c r="E11" s="263" t="s">
        <v>1337</v>
      </c>
      <c r="F11" s="263" t="str">
        <f>UnitControlCenter!$B$3</f>
        <v>million metric tons / year</v>
      </c>
      <c r="G11" s="263" t="s">
        <v>1362</v>
      </c>
    </row>
    <row r="12" spans="1:19" x14ac:dyDescent="0.25">
      <c r="A12" s="26" t="s">
        <v>1334</v>
      </c>
      <c r="B12" s="26" t="s">
        <v>753</v>
      </c>
      <c r="C12" s="65">
        <v>1</v>
      </c>
      <c r="D12" s="263" t="s">
        <v>1336</v>
      </c>
      <c r="E12" s="263" t="s">
        <v>1337</v>
      </c>
      <c r="F12" s="263" t="str">
        <f>UnitControlCenter!$B$3</f>
        <v>million metric tons / year</v>
      </c>
      <c r="G12" s="263" t="s">
        <v>1363</v>
      </c>
    </row>
    <row r="13" spans="1:19" x14ac:dyDescent="0.25">
      <c r="A13" s="26" t="s">
        <v>1334</v>
      </c>
      <c r="B13" s="26" t="s">
        <v>1364</v>
      </c>
      <c r="C13" s="65">
        <v>1</v>
      </c>
      <c r="D13" s="263" t="s">
        <v>1336</v>
      </c>
      <c r="E13" s="263" t="s">
        <v>1337</v>
      </c>
      <c r="F13" s="263" t="str">
        <f>UnitControlCenter!$B$3</f>
        <v>million metric tons / year</v>
      </c>
      <c r="G13" s="263" t="s">
        <v>1365</v>
      </c>
    </row>
    <row r="14" spans="1:19" x14ac:dyDescent="0.25">
      <c r="A14" s="26" t="s">
        <v>1334</v>
      </c>
      <c r="B14" s="26" t="s">
        <v>304</v>
      </c>
      <c r="C14" s="65">
        <v>1</v>
      </c>
      <c r="D14" s="263" t="s">
        <v>1336</v>
      </c>
      <c r="E14" s="263" t="s">
        <v>1337</v>
      </c>
      <c r="F14" s="263" t="str">
        <f>UnitControlCenter!$B$3</f>
        <v>million metric tons / year</v>
      </c>
      <c r="G14" s="263"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3" t="s">
        <v>1336</v>
      </c>
      <c r="E16" s="263" t="s">
        <v>1337</v>
      </c>
      <c r="F16" s="263" t="str">
        <f>UnitControlCenter!$B$3</f>
        <v>million metric tons / year</v>
      </c>
      <c r="G16" s="263" t="s">
        <v>1370</v>
      </c>
    </row>
    <row r="17" spans="1:19" x14ac:dyDescent="0.25">
      <c r="A17" s="26" t="s">
        <v>1368</v>
      </c>
      <c r="B17" s="26" t="s">
        <v>331</v>
      </c>
      <c r="C17" s="65">
        <v>1</v>
      </c>
      <c r="D17" s="263" t="s">
        <v>1336</v>
      </c>
      <c r="E17" s="263" t="s">
        <v>1337</v>
      </c>
      <c r="F17" s="263" t="str">
        <f>UnitControlCenter!$B$3</f>
        <v>million metric tons / year</v>
      </c>
      <c r="G17" s="263" t="s">
        <v>1371</v>
      </c>
    </row>
    <row r="18" spans="1:19" x14ac:dyDescent="0.25">
      <c r="A18" s="26" t="s">
        <v>1368</v>
      </c>
      <c r="B18" s="26" t="s">
        <v>333</v>
      </c>
      <c r="C18" s="65">
        <v>1</v>
      </c>
      <c r="D18" s="263" t="s">
        <v>1336</v>
      </c>
      <c r="E18" s="263" t="s">
        <v>1337</v>
      </c>
      <c r="F18" s="263" t="str">
        <f>UnitControlCenter!$B$3</f>
        <v>million metric tons / year</v>
      </c>
      <c r="G18" s="263" t="s">
        <v>1372</v>
      </c>
    </row>
    <row r="19" spans="1:19" x14ac:dyDescent="0.25">
      <c r="A19" s="26" t="s">
        <v>1368</v>
      </c>
      <c r="B19" s="26" t="s">
        <v>1373</v>
      </c>
      <c r="C19" s="65">
        <v>1</v>
      </c>
      <c r="D19" s="263" t="s">
        <v>1336</v>
      </c>
      <c r="E19" s="263" t="s">
        <v>1337</v>
      </c>
      <c r="F19" s="263" t="str">
        <f>UnitControlCenter!$B$3</f>
        <v>million metric tons / year</v>
      </c>
      <c r="G19" s="263" t="s">
        <v>1374</v>
      </c>
    </row>
    <row r="20" spans="1:19" x14ac:dyDescent="0.25">
      <c r="A20" s="26" t="s">
        <v>1368</v>
      </c>
      <c r="B20" s="26" t="s">
        <v>323</v>
      </c>
      <c r="C20" s="65">
        <v>1</v>
      </c>
      <c r="D20" s="263" t="s">
        <v>1336</v>
      </c>
      <c r="E20" s="263" t="s">
        <v>1337</v>
      </c>
      <c r="F20" s="263" t="str">
        <f>UnitControlCenter!$B$5</f>
        <v>thousand metric tons / year</v>
      </c>
      <c r="G20" s="263" t="s">
        <v>1375</v>
      </c>
    </row>
    <row r="21" spans="1:19" x14ac:dyDescent="0.25">
      <c r="A21" s="26" t="s">
        <v>1368</v>
      </c>
      <c r="B21" s="26" t="s">
        <v>320</v>
      </c>
      <c r="C21" s="65">
        <v>1</v>
      </c>
      <c r="D21" s="263" t="s">
        <v>1336</v>
      </c>
      <c r="E21" s="263" t="s">
        <v>1337</v>
      </c>
      <c r="F21" s="263" t="str">
        <f>UnitControlCenter!$B$5</f>
        <v>thousand metric tons / year</v>
      </c>
      <c r="G21" s="263" t="s">
        <v>1376</v>
      </c>
    </row>
    <row r="22" spans="1:19" x14ac:dyDescent="0.25">
      <c r="A22" s="26" t="s">
        <v>1368</v>
      </c>
      <c r="B22" s="26" t="s">
        <v>327</v>
      </c>
      <c r="C22" s="65">
        <v>1</v>
      </c>
      <c r="D22" s="263" t="s">
        <v>1336</v>
      </c>
      <c r="E22" s="263" t="s">
        <v>1337</v>
      </c>
      <c r="F22" s="263" t="str">
        <f>UnitControlCenter!$B$5</f>
        <v>thousand metric tons / year</v>
      </c>
      <c r="G22" s="263" t="s">
        <v>1377</v>
      </c>
    </row>
    <row r="23" spans="1:19" x14ac:dyDescent="0.25">
      <c r="A23" s="26" t="s">
        <v>1368</v>
      </c>
      <c r="B23" s="26" t="s">
        <v>329</v>
      </c>
      <c r="C23" s="65">
        <v>1</v>
      </c>
      <c r="D23" s="263" t="s">
        <v>1336</v>
      </c>
      <c r="E23" s="263" t="s">
        <v>1337</v>
      </c>
      <c r="F23" s="263" t="str">
        <f>UnitControlCenter!$B$5</f>
        <v>thousand metric tons / year</v>
      </c>
      <c r="G23" s="263" t="s">
        <v>1378</v>
      </c>
    </row>
    <row r="24" spans="1:19" x14ac:dyDescent="0.25">
      <c r="A24" s="26" t="s">
        <v>1368</v>
      </c>
      <c r="B24" s="26" t="s">
        <v>318</v>
      </c>
      <c r="C24" s="65">
        <v>1</v>
      </c>
      <c r="D24" s="263" t="s">
        <v>1336</v>
      </c>
      <c r="E24" s="263" t="s">
        <v>1337</v>
      </c>
      <c r="F24" s="263" t="str">
        <f>UnitControlCenter!$B$3</f>
        <v>million metric tons / year</v>
      </c>
      <c r="G24" s="263" t="s">
        <v>1379</v>
      </c>
    </row>
    <row r="25" spans="1:19" x14ac:dyDescent="0.25">
      <c r="A25" s="26" t="s">
        <v>1368</v>
      </c>
      <c r="B25" s="26" t="s">
        <v>308</v>
      </c>
      <c r="C25" s="65">
        <v>1</v>
      </c>
      <c r="D25" s="263" t="s">
        <v>1336</v>
      </c>
      <c r="E25" s="263" t="s">
        <v>1337</v>
      </c>
      <c r="F25" s="263" t="str">
        <f>UnitControlCenter!$B$5</f>
        <v>thousand metric tons / year</v>
      </c>
      <c r="G25" s="263" t="s">
        <v>1380</v>
      </c>
    </row>
    <row r="26" spans="1:19" x14ac:dyDescent="0.25">
      <c r="A26" s="26" t="s">
        <v>1368</v>
      </c>
      <c r="B26" s="26" t="s">
        <v>325</v>
      </c>
      <c r="C26" s="65">
        <v>1</v>
      </c>
      <c r="D26" s="263" t="s">
        <v>1336</v>
      </c>
      <c r="E26" s="263" t="s">
        <v>1337</v>
      </c>
      <c r="F26" s="263" t="str">
        <f>UnitControlCenter!$B$3</f>
        <v>million metric tons / year</v>
      </c>
      <c r="G26" s="263"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3" t="s">
        <v>1342</v>
      </c>
      <c r="E28" s="263" t="s">
        <v>1343</v>
      </c>
      <c r="F28" s="263" t="str">
        <f>UnitControlCenter!$B$3</f>
        <v>million metric tons / year</v>
      </c>
      <c r="G28" s="263" t="s">
        <v>1384</v>
      </c>
      <c r="H28" s="263" t="s">
        <v>1385</v>
      </c>
      <c r="I28" s="263" t="s">
        <v>1386</v>
      </c>
    </row>
    <row r="29" spans="1:19" ht="105" x14ac:dyDescent="0.25">
      <c r="A29" s="26" t="s">
        <v>1383</v>
      </c>
      <c r="B29" s="26" t="s">
        <v>1387</v>
      </c>
      <c r="C29" s="65">
        <v>1</v>
      </c>
      <c r="D29" s="263" t="s">
        <v>1342</v>
      </c>
      <c r="E29" s="263" t="s">
        <v>1343</v>
      </c>
      <c r="F29" s="263" t="str">
        <f>UnitControlCenter!$B$3</f>
        <v>million metric tons / year</v>
      </c>
      <c r="G29" s="263" t="s">
        <v>1388</v>
      </c>
      <c r="H29" s="263" t="s">
        <v>1389</v>
      </c>
      <c r="I29" s="263" t="s">
        <v>1390</v>
      </c>
    </row>
    <row r="30" spans="1:19" ht="60" x14ac:dyDescent="0.25">
      <c r="A30" s="26" t="s">
        <v>1383</v>
      </c>
      <c r="B30" s="26" t="s">
        <v>1391</v>
      </c>
      <c r="C30" s="65">
        <v>1</v>
      </c>
      <c r="D30" s="263" t="s">
        <v>1342</v>
      </c>
      <c r="E30" s="263" t="s">
        <v>1343</v>
      </c>
      <c r="F30" s="263" t="str">
        <f>UnitControlCenter!$B$3</f>
        <v>million metric tons / year</v>
      </c>
      <c r="G30" s="263" t="s">
        <v>1392</v>
      </c>
      <c r="H30" s="263" t="s">
        <v>1393</v>
      </c>
      <c r="I30" s="263"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3" t="s">
        <v>1336</v>
      </c>
      <c r="E32" s="263" t="s">
        <v>1398</v>
      </c>
      <c r="F32" s="263" t="str">
        <f>UnitControlCenter!$B$3</f>
        <v>million metric tons / year</v>
      </c>
      <c r="G32" s="263" t="s">
        <v>1399</v>
      </c>
    </row>
    <row r="33" spans="1:19" x14ac:dyDescent="0.25">
      <c r="A33" s="26" t="s">
        <v>1396</v>
      </c>
      <c r="B33" s="26" t="s">
        <v>775</v>
      </c>
      <c r="C33" s="65">
        <v>1</v>
      </c>
      <c r="D33" s="263" t="s">
        <v>1336</v>
      </c>
      <c r="E33" s="263" t="s">
        <v>1398</v>
      </c>
      <c r="F33" s="263" t="str">
        <f>UnitControlCenter!$B$3</f>
        <v>million metric tons / year</v>
      </c>
      <c r="G33" s="263" t="s">
        <v>1357</v>
      </c>
    </row>
    <row r="34" spans="1:19" x14ac:dyDescent="0.25">
      <c r="A34" s="26" t="s">
        <v>1396</v>
      </c>
      <c r="B34" s="26" t="s">
        <v>1358</v>
      </c>
      <c r="C34" s="65">
        <v>1</v>
      </c>
      <c r="D34" s="263" t="s">
        <v>1336</v>
      </c>
      <c r="E34" s="263" t="s">
        <v>1398</v>
      </c>
      <c r="F34" s="263" t="str">
        <f>UnitControlCenter!$B$3</f>
        <v>million metric tons / year</v>
      </c>
      <c r="G34" s="263" t="s">
        <v>1359</v>
      </c>
    </row>
    <row r="35" spans="1:19" x14ac:dyDescent="0.25">
      <c r="A35" s="26" t="s">
        <v>1396</v>
      </c>
      <c r="B35" s="26" t="s">
        <v>1360</v>
      </c>
      <c r="C35" s="65">
        <v>1</v>
      </c>
      <c r="D35" s="263" t="s">
        <v>1336</v>
      </c>
      <c r="E35" s="263" t="s">
        <v>1398</v>
      </c>
      <c r="F35" s="263" t="str">
        <f>UnitControlCenter!$B$3</f>
        <v>million metric tons / year</v>
      </c>
      <c r="G35" s="263" t="s">
        <v>1361</v>
      </c>
    </row>
    <row r="36" spans="1:19" x14ac:dyDescent="0.25">
      <c r="A36" s="26" t="s">
        <v>1396</v>
      </c>
      <c r="B36" s="26" t="s">
        <v>1028</v>
      </c>
      <c r="C36" s="65">
        <v>1</v>
      </c>
      <c r="D36" s="263" t="s">
        <v>1336</v>
      </c>
      <c r="E36" s="263" t="s">
        <v>1398</v>
      </c>
      <c r="F36" s="263" t="str">
        <f>UnitControlCenter!$B$3</f>
        <v>million metric tons / year</v>
      </c>
      <c r="G36" s="263" t="s">
        <v>1362</v>
      </c>
    </row>
    <row r="37" spans="1:19" ht="30" x14ac:dyDescent="0.25">
      <c r="A37" s="26" t="s">
        <v>1396</v>
      </c>
      <c r="B37" s="26" t="s">
        <v>753</v>
      </c>
      <c r="C37" s="65">
        <v>1</v>
      </c>
      <c r="D37" s="263" t="s">
        <v>1336</v>
      </c>
      <c r="E37" s="263" t="s">
        <v>1398</v>
      </c>
      <c r="F37" s="263" t="str">
        <f>UnitControlCenter!$B$3</f>
        <v>million metric tons / year</v>
      </c>
      <c r="G37" s="263"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3" t="s">
        <v>1342</v>
      </c>
      <c r="E39" s="263" t="s">
        <v>1403</v>
      </c>
      <c r="F39" s="263" t="str">
        <f>UnitControlCenter!$B$7</f>
        <v>2019 dollars / ton CO2e abated, Annual average abatement (MtCO2e)</v>
      </c>
      <c r="G39" s="263"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25">
      <c r="A42" s="26" t="s">
        <v>1406</v>
      </c>
      <c r="B42" s="53" t="s">
        <v>1411</v>
      </c>
      <c r="C42" s="65">
        <v>1</v>
      </c>
      <c r="D42" s="263" t="s">
        <v>1336</v>
      </c>
      <c r="E42" s="263" t="s">
        <v>1337</v>
      </c>
      <c r="F42" s="263" t="str">
        <f>UnitControlCenter!$B$8</f>
        <v>billion 2019 dollars / year</v>
      </c>
      <c r="G42" s="263" t="s">
        <v>1412</v>
      </c>
    </row>
    <row r="43" spans="1:19" ht="75" x14ac:dyDescent="0.25">
      <c r="A43" s="26" t="s">
        <v>1406</v>
      </c>
      <c r="B43" s="26" t="s">
        <v>1413</v>
      </c>
      <c r="C43" s="65">
        <v>1</v>
      </c>
      <c r="D43" s="263" t="s">
        <v>1342</v>
      </c>
      <c r="E43" s="263" t="s">
        <v>1343</v>
      </c>
      <c r="F43" s="263" t="str">
        <f>UnitControlCenter!$B$8</f>
        <v>billion 2019 dollars / year</v>
      </c>
      <c r="G43" s="263" t="s">
        <v>1414</v>
      </c>
      <c r="H43" s="263" t="s">
        <v>1415</v>
      </c>
      <c r="I43" s="263" t="s">
        <v>1416</v>
      </c>
    </row>
    <row r="44" spans="1:19" ht="30" x14ac:dyDescent="0.25">
      <c r="A44" s="26" t="s">
        <v>1406</v>
      </c>
      <c r="B44" s="53" t="s">
        <v>1417</v>
      </c>
      <c r="C44" s="65">
        <v>1</v>
      </c>
      <c r="D44" s="263" t="s">
        <v>1336</v>
      </c>
      <c r="E44" s="263" t="s">
        <v>1337</v>
      </c>
      <c r="F44" s="263" t="str">
        <f>UnitControlCenter!$B$9</f>
        <v>billion 2019 dollars</v>
      </c>
      <c r="G44" s="263" t="s">
        <v>1418</v>
      </c>
    </row>
    <row r="45" spans="1:19" ht="30" x14ac:dyDescent="0.25">
      <c r="A45" s="26" t="s">
        <v>1406</v>
      </c>
      <c r="B45" s="53" t="s">
        <v>1419</v>
      </c>
      <c r="C45" s="65">
        <v>1</v>
      </c>
      <c r="D45" s="263" t="s">
        <v>1336</v>
      </c>
      <c r="E45" s="263" t="s">
        <v>1337</v>
      </c>
      <c r="F45" s="263" t="str">
        <f>UnitControlCenter!$B$8</f>
        <v>billion 2019 dollars / year</v>
      </c>
      <c r="G45" s="263"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3" t="s">
        <v>1342</v>
      </c>
      <c r="E47" s="263" t="s">
        <v>1337</v>
      </c>
      <c r="F47" s="263" t="str">
        <f>UnitControlCenter!$B$10</f>
        <v>jobs</v>
      </c>
      <c r="G47" s="263" t="s">
        <v>1427</v>
      </c>
      <c r="H47" s="263" t="s">
        <v>1428</v>
      </c>
      <c r="I47" s="263" t="s">
        <v>1429</v>
      </c>
    </row>
    <row r="48" spans="1:19" ht="30" x14ac:dyDescent="0.25">
      <c r="A48" s="26" t="s">
        <v>1425</v>
      </c>
      <c r="B48" s="53" t="s">
        <v>1430</v>
      </c>
      <c r="C48" s="65">
        <v>1</v>
      </c>
      <c r="D48" s="263" t="s">
        <v>1342</v>
      </c>
      <c r="E48" s="263" t="s">
        <v>1337</v>
      </c>
      <c r="F48" s="263" t="str">
        <f>UnitControlCenter!$B$10</f>
        <v>jobs</v>
      </c>
      <c r="G48" s="263" t="s">
        <v>1431</v>
      </c>
      <c r="H48" s="263" t="s">
        <v>1432</v>
      </c>
      <c r="I48" s="263" t="s">
        <v>1433</v>
      </c>
    </row>
    <row r="49" spans="1:19" ht="30" x14ac:dyDescent="0.25">
      <c r="A49" s="26" t="s">
        <v>1425</v>
      </c>
      <c r="B49" s="53" t="s">
        <v>1434</v>
      </c>
      <c r="C49" s="65">
        <v>1</v>
      </c>
      <c r="D49" s="263" t="s">
        <v>1342</v>
      </c>
      <c r="E49" s="263" t="s">
        <v>1337</v>
      </c>
      <c r="F49" s="263" t="str">
        <f>UnitControlCenter!$B$10</f>
        <v>jobs</v>
      </c>
      <c r="G49" s="263" t="s">
        <v>1435</v>
      </c>
      <c r="H49" s="263" t="s">
        <v>1436</v>
      </c>
      <c r="I49" s="263" t="s">
        <v>1437</v>
      </c>
    </row>
    <row r="50" spans="1:19" ht="45" x14ac:dyDescent="0.25">
      <c r="A50" s="26" t="s">
        <v>1425</v>
      </c>
      <c r="B50" s="53" t="s">
        <v>1438</v>
      </c>
      <c r="C50" s="65">
        <v>1</v>
      </c>
      <c r="D50" s="263" t="s">
        <v>1342</v>
      </c>
      <c r="E50" s="263" t="s">
        <v>1337</v>
      </c>
      <c r="F50" s="263" t="str">
        <f>UnitControlCenter!$B$10</f>
        <v>jobs</v>
      </c>
      <c r="G50" s="263" t="s">
        <v>1439</v>
      </c>
      <c r="H50" s="263" t="s">
        <v>1428</v>
      </c>
      <c r="I50" s="263" t="s">
        <v>1429</v>
      </c>
    </row>
    <row r="51" spans="1:19" ht="45" x14ac:dyDescent="0.25">
      <c r="A51" s="26" t="s">
        <v>1425</v>
      </c>
      <c r="B51" s="53" t="s">
        <v>1440</v>
      </c>
      <c r="C51" s="65">
        <v>1</v>
      </c>
      <c r="D51" s="263" t="s">
        <v>1342</v>
      </c>
      <c r="E51" s="263" t="s">
        <v>1337</v>
      </c>
      <c r="F51" s="263" t="str">
        <f>UnitControlCenter!$B$8</f>
        <v>billion 2019 dollars / year</v>
      </c>
      <c r="G51" s="263" t="s">
        <v>1441</v>
      </c>
      <c r="H51" s="263" t="s">
        <v>1442</v>
      </c>
      <c r="I51" s="263" t="s">
        <v>1429</v>
      </c>
    </row>
    <row r="52" spans="1:19" ht="45" x14ac:dyDescent="0.25">
      <c r="A52" s="26" t="s">
        <v>1425</v>
      </c>
      <c r="B52" s="53" t="s">
        <v>1443</v>
      </c>
      <c r="C52" s="65">
        <v>1</v>
      </c>
      <c r="D52" s="263" t="s">
        <v>1342</v>
      </c>
      <c r="E52" s="263" t="s">
        <v>1337</v>
      </c>
      <c r="F52" s="263" t="str">
        <f>UnitControlCenter!$B$12</f>
        <v>% change</v>
      </c>
      <c r="G52" s="263" t="s">
        <v>1444</v>
      </c>
      <c r="H52" s="263" t="s">
        <v>1442</v>
      </c>
      <c r="I52" s="263" t="s">
        <v>1429</v>
      </c>
    </row>
    <row r="53" spans="1:19" ht="30" x14ac:dyDescent="0.25">
      <c r="A53" s="26" t="s">
        <v>1425</v>
      </c>
      <c r="B53" s="53" t="s">
        <v>1445</v>
      </c>
      <c r="C53" s="65">
        <v>1</v>
      </c>
      <c r="D53" s="263" t="s">
        <v>1342</v>
      </c>
      <c r="E53" s="263" t="s">
        <v>1337</v>
      </c>
      <c r="F53" s="263" t="str">
        <f>UnitControlCenter!$B$8</f>
        <v>billion 2019 dollars / year</v>
      </c>
      <c r="G53" s="263" t="s">
        <v>1446</v>
      </c>
      <c r="H53" s="263" t="s">
        <v>1436</v>
      </c>
      <c r="I53" s="263" t="s">
        <v>1437</v>
      </c>
    </row>
    <row r="54" spans="1:19" ht="45" x14ac:dyDescent="0.25">
      <c r="A54" s="26" t="s">
        <v>1425</v>
      </c>
      <c r="B54" s="53" t="s">
        <v>1447</v>
      </c>
      <c r="C54" s="65">
        <v>1</v>
      </c>
      <c r="D54" s="263" t="s">
        <v>1342</v>
      </c>
      <c r="E54" s="263" t="s">
        <v>1337</v>
      </c>
      <c r="F54" s="263" t="str">
        <f>UnitControlCenter!$B$8</f>
        <v>billion 2019 dollars / year</v>
      </c>
      <c r="G54" s="263" t="s">
        <v>1448</v>
      </c>
      <c r="H54" s="263" t="s">
        <v>1449</v>
      </c>
      <c r="I54" s="263" t="s">
        <v>1429</v>
      </c>
    </row>
    <row r="55" spans="1:19" ht="30" x14ac:dyDescent="0.25">
      <c r="A55" s="26" t="s">
        <v>1425</v>
      </c>
      <c r="B55" s="53" t="s">
        <v>1450</v>
      </c>
      <c r="C55" s="65">
        <v>1</v>
      </c>
      <c r="D55" s="263" t="s">
        <v>1336</v>
      </c>
      <c r="E55" s="263" t="s">
        <v>1337</v>
      </c>
      <c r="F55" s="263" t="str">
        <f>UnitControlCenter!$B$13</f>
        <v>2019 dollars / employee-year</v>
      </c>
      <c r="G55" s="263"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3" t="s">
        <v>1342</v>
      </c>
      <c r="E57" s="263" t="s">
        <v>1337</v>
      </c>
      <c r="F57" s="263" t="str">
        <f>UnitControlCenter!$B$8</f>
        <v>billion 2019 dollars / year</v>
      </c>
      <c r="G57" s="263" t="s">
        <v>1456</v>
      </c>
      <c r="H57" s="263" t="s">
        <v>1457</v>
      </c>
      <c r="I57" s="263" t="s">
        <v>1458</v>
      </c>
    </row>
    <row r="58" spans="1:19" ht="45" x14ac:dyDescent="0.25">
      <c r="A58" s="26" t="s">
        <v>1454</v>
      </c>
      <c r="B58" s="26" t="s">
        <v>1459</v>
      </c>
      <c r="C58" s="65">
        <v>1</v>
      </c>
      <c r="D58" s="263" t="s">
        <v>1342</v>
      </c>
      <c r="E58" s="263" t="s">
        <v>1337</v>
      </c>
      <c r="F58" s="263" t="str">
        <f>UnitControlCenter!$B$8</f>
        <v>billion 2019 dollars / year</v>
      </c>
      <c r="G58" s="263" t="s">
        <v>1460</v>
      </c>
      <c r="H58" s="263" t="s">
        <v>1461</v>
      </c>
      <c r="I58" s="263" t="s">
        <v>1462</v>
      </c>
    </row>
    <row r="59" spans="1:19" ht="60" x14ac:dyDescent="0.25">
      <c r="A59" s="26" t="s">
        <v>1454</v>
      </c>
      <c r="B59" s="26" t="s">
        <v>1463</v>
      </c>
      <c r="C59" s="65">
        <v>1</v>
      </c>
      <c r="D59" s="263" t="s">
        <v>1342</v>
      </c>
      <c r="E59" s="263" t="s">
        <v>1337</v>
      </c>
      <c r="F59" s="263" t="str">
        <f>UnitControlCenter!$B$8</f>
        <v>billion 2019 dollars / year</v>
      </c>
      <c r="G59" s="263" t="s">
        <v>1464</v>
      </c>
      <c r="H59" s="263" t="s">
        <v>1465</v>
      </c>
      <c r="I59" s="263" t="s">
        <v>1466</v>
      </c>
    </row>
    <row r="60" spans="1:19" ht="45" x14ac:dyDescent="0.25">
      <c r="A60" s="26" t="s">
        <v>1454</v>
      </c>
      <c r="B60" s="26" t="s">
        <v>1467</v>
      </c>
      <c r="C60" s="65">
        <v>1</v>
      </c>
      <c r="D60" s="263" t="s">
        <v>1342</v>
      </c>
      <c r="E60" s="263" t="s">
        <v>1337</v>
      </c>
      <c r="F60" s="263" t="str">
        <f>UnitControlCenter!$B$8</f>
        <v>billion 2019 dollars / year</v>
      </c>
      <c r="G60" s="263" t="s">
        <v>1468</v>
      </c>
      <c r="H60" s="263" t="s">
        <v>1461</v>
      </c>
      <c r="I60" s="263" t="s">
        <v>1469</v>
      </c>
    </row>
    <row r="61" spans="1:19" ht="45" x14ac:dyDescent="0.25">
      <c r="A61" s="26" t="s">
        <v>1454</v>
      </c>
      <c r="B61" s="26" t="s">
        <v>1470</v>
      </c>
      <c r="C61" s="65">
        <v>1</v>
      </c>
      <c r="D61" s="263" t="s">
        <v>1342</v>
      </c>
      <c r="E61" s="263" t="s">
        <v>1337</v>
      </c>
      <c r="F61" s="263" t="str">
        <f>UnitControlCenter!$B$8</f>
        <v>billion 2019 dollars / year</v>
      </c>
      <c r="G61" s="263" t="s">
        <v>1471</v>
      </c>
      <c r="H61" s="263" t="s">
        <v>1461</v>
      </c>
      <c r="I61" s="263" t="s">
        <v>1472</v>
      </c>
    </row>
    <row r="62" spans="1:19" ht="60" x14ac:dyDescent="0.25">
      <c r="A62" s="26" t="s">
        <v>1454</v>
      </c>
      <c r="B62" s="26" t="s">
        <v>1473</v>
      </c>
      <c r="C62" s="65">
        <v>1</v>
      </c>
      <c r="D62" s="263" t="s">
        <v>1342</v>
      </c>
      <c r="E62" s="263" t="s">
        <v>1337</v>
      </c>
      <c r="F62" s="263" t="str">
        <f>UnitControlCenter!$B$8</f>
        <v>billion 2019 dollars / year</v>
      </c>
      <c r="G62" s="263" t="s">
        <v>1474</v>
      </c>
      <c r="H62" s="263" t="s">
        <v>1465</v>
      </c>
      <c r="I62" s="263" t="s">
        <v>1466</v>
      </c>
    </row>
    <row r="63" spans="1:19" ht="60" x14ac:dyDescent="0.25">
      <c r="A63" s="26" t="s">
        <v>1454</v>
      </c>
      <c r="B63" s="26" t="s">
        <v>1475</v>
      </c>
      <c r="C63" s="65">
        <v>1</v>
      </c>
      <c r="D63" s="263" t="s">
        <v>1342</v>
      </c>
      <c r="E63" s="263" t="s">
        <v>1337</v>
      </c>
      <c r="F63" s="263" t="str">
        <f>UnitControlCenter!$B$8</f>
        <v>billion 2019 dollars / year</v>
      </c>
      <c r="G63" s="263" t="s">
        <v>1476</v>
      </c>
      <c r="H63" s="263" t="s">
        <v>1465</v>
      </c>
      <c r="I63" s="263" t="s">
        <v>1466</v>
      </c>
    </row>
    <row r="64" spans="1:19" ht="75" x14ac:dyDescent="0.25">
      <c r="A64" s="26" t="s">
        <v>1454</v>
      </c>
      <c r="B64" s="26" t="s">
        <v>1477</v>
      </c>
      <c r="C64" s="65">
        <v>1</v>
      </c>
      <c r="D64" s="263" t="s">
        <v>1342</v>
      </c>
      <c r="E64" s="263" t="s">
        <v>1337</v>
      </c>
      <c r="F64" s="263" t="str">
        <f>UnitControlCenter!$B$8</f>
        <v>billion 2019 dollars / year</v>
      </c>
      <c r="G64" s="263" t="s">
        <v>1478</v>
      </c>
      <c r="H64" s="263" t="s">
        <v>1465</v>
      </c>
      <c r="I64" s="263" t="s">
        <v>1466</v>
      </c>
    </row>
    <row r="65" spans="1:19" ht="75" x14ac:dyDescent="0.25">
      <c r="A65" s="26" t="s">
        <v>1454</v>
      </c>
      <c r="B65" s="26" t="s">
        <v>1479</v>
      </c>
      <c r="C65" s="65">
        <v>1</v>
      </c>
      <c r="D65" s="263" t="s">
        <v>1342</v>
      </c>
      <c r="E65" s="263" t="s">
        <v>1337</v>
      </c>
      <c r="F65" s="263" t="str">
        <f>UnitControlCenter!$B$8</f>
        <v>billion 2019 dollars / year</v>
      </c>
      <c r="G65" s="263" t="s">
        <v>1480</v>
      </c>
      <c r="H65" s="263" t="s">
        <v>1465</v>
      </c>
      <c r="I65" s="263"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3" t="s">
        <v>1336</v>
      </c>
      <c r="E67" s="263" t="s">
        <v>1487</v>
      </c>
      <c r="F67" s="263" t="str">
        <f>UnitControlCenter!$B$11</f>
        <v>incidents / year</v>
      </c>
      <c r="G67" s="263" t="s">
        <v>1488</v>
      </c>
    </row>
    <row r="68" spans="1:19" x14ac:dyDescent="0.25">
      <c r="A68" s="26" t="s">
        <v>1485</v>
      </c>
      <c r="B68" s="26" t="s">
        <v>1489</v>
      </c>
      <c r="C68" s="65">
        <v>1</v>
      </c>
      <c r="D68" s="263" t="s">
        <v>1336</v>
      </c>
      <c r="E68" s="263" t="s">
        <v>1337</v>
      </c>
      <c r="F68" s="263" t="str">
        <f>UnitControlCenter!$B$11</f>
        <v>incidents / year</v>
      </c>
      <c r="G68" s="263" t="s">
        <v>1488</v>
      </c>
    </row>
    <row r="69" spans="1:19" ht="30" x14ac:dyDescent="0.25">
      <c r="A69" s="26" t="s">
        <v>1485</v>
      </c>
      <c r="B69" s="26" t="s">
        <v>1490</v>
      </c>
      <c r="C69" s="65">
        <v>1</v>
      </c>
      <c r="D69" s="263" t="s">
        <v>1336</v>
      </c>
      <c r="E69" s="263" t="s">
        <v>1337</v>
      </c>
      <c r="F69" s="263" t="str">
        <f>UnitControlCenter!$B$8</f>
        <v>billion 2019 dollars / year</v>
      </c>
      <c r="G69" s="263" t="s">
        <v>1491</v>
      </c>
    </row>
    <row r="70" spans="1:19" x14ac:dyDescent="0.25">
      <c r="A70" s="26" t="s">
        <v>1485</v>
      </c>
      <c r="B70" s="26" t="s">
        <v>1492</v>
      </c>
      <c r="C70" s="65">
        <v>1</v>
      </c>
      <c r="D70" s="263" t="s">
        <v>1336</v>
      </c>
      <c r="E70" s="263" t="s">
        <v>1337</v>
      </c>
      <c r="F70" s="263" t="str">
        <f>UnitControlCenter!$B$11</f>
        <v>incidents / year</v>
      </c>
      <c r="G70" s="263" t="s">
        <v>1493</v>
      </c>
    </row>
    <row r="71" spans="1:19" ht="30" x14ac:dyDescent="0.25">
      <c r="A71" s="26" t="s">
        <v>1485</v>
      </c>
      <c r="B71" s="26" t="s">
        <v>1494</v>
      </c>
      <c r="C71" s="65">
        <v>1</v>
      </c>
      <c r="D71" s="263" t="s">
        <v>1336</v>
      </c>
      <c r="E71" s="263" t="s">
        <v>1337</v>
      </c>
      <c r="F71" s="263" t="str">
        <f>UnitControlCenter!$B$11</f>
        <v>incidents / year</v>
      </c>
      <c r="G71" s="263" t="s">
        <v>1495</v>
      </c>
    </row>
    <row r="72" spans="1:19" x14ac:dyDescent="0.25">
      <c r="A72" s="26" t="s">
        <v>1485</v>
      </c>
      <c r="B72" s="26" t="s">
        <v>1496</v>
      </c>
      <c r="C72" s="65">
        <v>1</v>
      </c>
      <c r="D72" s="263" t="s">
        <v>1336</v>
      </c>
      <c r="E72" s="263" t="s">
        <v>1337</v>
      </c>
      <c r="F72" s="263" t="str">
        <f>UnitControlCenter!$B$11</f>
        <v>incidents / year</v>
      </c>
      <c r="G72" s="263" t="s">
        <v>1497</v>
      </c>
    </row>
    <row r="73" spans="1:19" ht="30" x14ac:dyDescent="0.25">
      <c r="A73" s="26" t="s">
        <v>1485</v>
      </c>
      <c r="B73" s="26" t="s">
        <v>1498</v>
      </c>
      <c r="C73" s="65">
        <v>1</v>
      </c>
      <c r="D73" s="263" t="s">
        <v>1336</v>
      </c>
      <c r="E73" s="263" t="s">
        <v>1337</v>
      </c>
      <c r="F73" s="263" t="str">
        <f>UnitControlCenter!$B$11</f>
        <v>incidents / year</v>
      </c>
      <c r="G73" s="263" t="s">
        <v>1499</v>
      </c>
    </row>
    <row r="74" spans="1:19" x14ac:dyDescent="0.25">
      <c r="A74" s="26" t="s">
        <v>1485</v>
      </c>
      <c r="B74" s="26" t="s">
        <v>1500</v>
      </c>
      <c r="C74" s="65">
        <v>1</v>
      </c>
      <c r="D74" s="263" t="s">
        <v>1336</v>
      </c>
      <c r="E74" s="263" t="s">
        <v>1337</v>
      </c>
      <c r="F74" s="263" t="str">
        <f>UnitControlCenter!$B$11</f>
        <v>incidents / year</v>
      </c>
      <c r="G74" s="263" t="s">
        <v>1501</v>
      </c>
    </row>
    <row r="75" spans="1:19" x14ac:dyDescent="0.25">
      <c r="A75" s="26" t="s">
        <v>1485</v>
      </c>
      <c r="B75" s="26" t="s">
        <v>1502</v>
      </c>
      <c r="C75" s="65">
        <v>1</v>
      </c>
      <c r="D75" s="263" t="s">
        <v>1336</v>
      </c>
      <c r="E75" s="263" t="s">
        <v>1337</v>
      </c>
      <c r="F75" s="263" t="str">
        <f>UnitControlCenter!$B$11</f>
        <v>incidents / year</v>
      </c>
      <c r="G75" s="263"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3" t="s">
        <v>1342</v>
      </c>
      <c r="E77" s="263" t="s">
        <v>1343</v>
      </c>
      <c r="F77" s="263" t="str">
        <f>UnitControlCenter!$B$15</f>
        <v>terawatt-hours (TWh) / year</v>
      </c>
      <c r="G77" s="263" t="s">
        <v>1508</v>
      </c>
      <c r="H77" s="263" t="s">
        <v>1509</v>
      </c>
      <c r="I77" s="263" t="s">
        <v>1510</v>
      </c>
    </row>
    <row r="78" spans="1:19" ht="165" x14ac:dyDescent="0.25">
      <c r="A78" s="26" t="s">
        <v>1506</v>
      </c>
      <c r="B78" s="26" t="s">
        <v>1511</v>
      </c>
      <c r="C78" s="65">
        <v>1</v>
      </c>
      <c r="D78" s="263" t="s">
        <v>1342</v>
      </c>
      <c r="E78" s="263" t="s">
        <v>1337</v>
      </c>
      <c r="F78" s="263" t="str">
        <f>UnitControlCenter!$B$15</f>
        <v>terawatt-hours (TWh) / year</v>
      </c>
      <c r="G78" s="263" t="s">
        <v>1512</v>
      </c>
      <c r="H78" s="263" t="s">
        <v>1513</v>
      </c>
      <c r="I78" s="263" t="s">
        <v>1514</v>
      </c>
    </row>
    <row r="79" spans="1:19" ht="135" x14ac:dyDescent="0.25">
      <c r="A79" s="26" t="s">
        <v>1506</v>
      </c>
      <c r="B79" s="26" t="s">
        <v>1515</v>
      </c>
      <c r="C79" s="65">
        <v>1</v>
      </c>
      <c r="D79" s="263" t="s">
        <v>1342</v>
      </c>
      <c r="E79" s="263" t="s">
        <v>1343</v>
      </c>
      <c r="F79" s="263" t="str">
        <f>UnitControlCenter!$B$16</f>
        <v>gigawatts (GW) / year</v>
      </c>
      <c r="G79" s="263" t="s">
        <v>1516</v>
      </c>
      <c r="H79" s="263" t="s">
        <v>1517</v>
      </c>
      <c r="I79" s="263" t="s">
        <v>1518</v>
      </c>
    </row>
    <row r="80" spans="1:19" ht="150" x14ac:dyDescent="0.25">
      <c r="A80" s="26" t="s">
        <v>1506</v>
      </c>
      <c r="B80" s="26" t="s">
        <v>1519</v>
      </c>
      <c r="C80" s="65">
        <v>1</v>
      </c>
      <c r="D80" s="263" t="s">
        <v>1342</v>
      </c>
      <c r="E80" s="263" t="s">
        <v>1337</v>
      </c>
      <c r="F80" s="263" t="str">
        <f>UnitControlCenter!$B$16</f>
        <v>gigawatts (GW) / year</v>
      </c>
      <c r="G80" s="263" t="s">
        <v>1520</v>
      </c>
      <c r="H80" s="263" t="s">
        <v>1521</v>
      </c>
      <c r="I80" s="263"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2154</v>
      </c>
      <c r="B82" s="26" t="s">
        <v>1527</v>
      </c>
      <c r="C82" s="65">
        <v>1</v>
      </c>
      <c r="D82" s="263" t="s">
        <v>1342</v>
      </c>
      <c r="E82" s="263" t="s">
        <v>1528</v>
      </c>
      <c r="F82" s="263" t="str">
        <f>UnitControlCenter!$B$17</f>
        <v>2019 dollars / megawatt-hour (MWh)</v>
      </c>
      <c r="G82" s="263" t="s">
        <v>1529</v>
      </c>
      <c r="H82" s="263" t="s">
        <v>1530</v>
      </c>
      <c r="I82" s="263" t="s">
        <v>1531</v>
      </c>
    </row>
    <row r="83" spans="1:19" ht="30" x14ac:dyDescent="0.25">
      <c r="A83" s="26" t="s">
        <v>2154</v>
      </c>
      <c r="B83" s="26" t="s">
        <v>1532</v>
      </c>
      <c r="C83" s="65">
        <v>1</v>
      </c>
      <c r="D83" s="263" t="s">
        <v>1342</v>
      </c>
      <c r="E83" s="263" t="s">
        <v>1343</v>
      </c>
      <c r="F83" s="263" t="str">
        <f>UnitControlCenter!$B$15</f>
        <v>terawatt-hours (TWh) / year</v>
      </c>
      <c r="G83" s="263" t="s">
        <v>1533</v>
      </c>
      <c r="H83" s="263" t="s">
        <v>1534</v>
      </c>
      <c r="I83" s="263" t="s">
        <v>1535</v>
      </c>
    </row>
    <row r="84" spans="1:19" ht="75" x14ac:dyDescent="0.25">
      <c r="A84" s="26" t="s">
        <v>2154</v>
      </c>
      <c r="B84" s="26" t="s">
        <v>2155</v>
      </c>
      <c r="C84" s="65">
        <v>1</v>
      </c>
      <c r="D84" s="263" t="s">
        <v>1342</v>
      </c>
      <c r="E84" s="263" t="s">
        <v>1343</v>
      </c>
      <c r="F84" s="263" t="str">
        <f>UnitControlCenter!$B$3</f>
        <v>million metric tons / year</v>
      </c>
      <c r="G84" s="263" t="s">
        <v>2156</v>
      </c>
      <c r="H84" s="263" t="s">
        <v>2157</v>
      </c>
      <c r="I84" s="263" t="s">
        <v>2158</v>
      </c>
    </row>
    <row r="85" spans="1:19" ht="105" x14ac:dyDescent="0.25">
      <c r="A85" s="26" t="s">
        <v>2154</v>
      </c>
      <c r="B85" s="26" t="s">
        <v>1536</v>
      </c>
      <c r="C85" s="65">
        <v>1</v>
      </c>
      <c r="D85" s="263" t="s">
        <v>1342</v>
      </c>
      <c r="E85" s="263" t="s">
        <v>1343</v>
      </c>
      <c r="F85" s="263" t="str">
        <f>UnitControlCenter!$B$18</f>
        <v>cubic km / yr</v>
      </c>
      <c r="G85" s="263" t="s">
        <v>1537</v>
      </c>
      <c r="H85" s="263" t="s">
        <v>1538</v>
      </c>
      <c r="I85" s="263" t="s">
        <v>1539</v>
      </c>
    </row>
    <row r="86" spans="1:19" ht="120.75" thickBot="1" x14ac:dyDescent="0.3">
      <c r="A86" s="55" t="s">
        <v>2154</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3" t="s">
        <v>1342</v>
      </c>
      <c r="E87" s="263" t="s">
        <v>1343</v>
      </c>
      <c r="F87" s="263" t="str">
        <f>UnitControlCenter!$B$21</f>
        <v>million vehicles / year</v>
      </c>
      <c r="G87" s="263" t="s">
        <v>1546</v>
      </c>
      <c r="H87" s="263" t="s">
        <v>1547</v>
      </c>
      <c r="I87" s="263" t="s">
        <v>1548</v>
      </c>
    </row>
    <row r="88" spans="1:19" ht="90" x14ac:dyDescent="0.25">
      <c r="A88" s="26" t="s">
        <v>1544</v>
      </c>
      <c r="B88" s="26" t="s">
        <v>1549</v>
      </c>
      <c r="C88" s="65">
        <v>1</v>
      </c>
      <c r="D88" s="263" t="s">
        <v>1342</v>
      </c>
      <c r="E88" s="263" t="s">
        <v>1343</v>
      </c>
      <c r="F88" s="263" t="str">
        <f>UnitControlCenter!$B$22</f>
        <v>thousand vehicles / year</v>
      </c>
      <c r="G88" s="263" t="s">
        <v>1550</v>
      </c>
      <c r="H88" s="263" t="s">
        <v>1551</v>
      </c>
      <c r="I88" s="263" t="s">
        <v>1552</v>
      </c>
    </row>
    <row r="89" spans="1:19" ht="90" x14ac:dyDescent="0.25">
      <c r="A89" s="26" t="s">
        <v>1544</v>
      </c>
      <c r="B89" s="26" t="s">
        <v>2159</v>
      </c>
      <c r="C89" s="65">
        <v>1</v>
      </c>
      <c r="D89" s="263" t="s">
        <v>1342</v>
      </c>
      <c r="E89" s="263" t="s">
        <v>1343</v>
      </c>
      <c r="F89" s="263" t="str">
        <f>UnitControlCenter!$B$22</f>
        <v>thousand vehicles / year</v>
      </c>
      <c r="G89" s="263" t="s">
        <v>1553</v>
      </c>
      <c r="H89" s="263" t="s">
        <v>1547</v>
      </c>
      <c r="I89" s="263" t="s">
        <v>1548</v>
      </c>
    </row>
    <row r="90" spans="1:19" ht="90" x14ac:dyDescent="0.25">
      <c r="A90" s="26" t="s">
        <v>1544</v>
      </c>
      <c r="B90" s="26" t="s">
        <v>2160</v>
      </c>
      <c r="C90" s="65">
        <v>1</v>
      </c>
      <c r="D90" s="263" t="s">
        <v>1342</v>
      </c>
      <c r="E90" s="263" t="s">
        <v>1343</v>
      </c>
      <c r="F90" s="263" t="str">
        <f>UnitControlCenter!$B$22</f>
        <v>thousand vehicles / year</v>
      </c>
      <c r="G90" s="263" t="s">
        <v>1554</v>
      </c>
      <c r="H90" s="263" t="s">
        <v>1551</v>
      </c>
      <c r="I90" s="263" t="s">
        <v>1552</v>
      </c>
    </row>
    <row r="91" spans="1:19" ht="30" x14ac:dyDescent="0.25">
      <c r="A91" s="26" t="s">
        <v>1544</v>
      </c>
      <c r="B91" s="26" t="s">
        <v>1555</v>
      </c>
      <c r="C91" s="65">
        <v>1</v>
      </c>
      <c r="D91" s="263" t="s">
        <v>1342</v>
      </c>
      <c r="E91" s="263" t="s">
        <v>1343</v>
      </c>
      <c r="F91" s="263" t="str">
        <f>UnitControlCenter!$B$22</f>
        <v>thousand vehicles / year</v>
      </c>
      <c r="G91" s="263" t="s">
        <v>1556</v>
      </c>
      <c r="H91" s="263" t="s">
        <v>1557</v>
      </c>
      <c r="I91" s="263" t="s">
        <v>1558</v>
      </c>
    </row>
    <row r="92" spans="1:19" ht="75" x14ac:dyDescent="0.25">
      <c r="A92" s="26" t="s">
        <v>1544</v>
      </c>
      <c r="B92" s="26" t="s">
        <v>1559</v>
      </c>
      <c r="C92" s="65">
        <v>1</v>
      </c>
      <c r="D92" s="263" t="s">
        <v>1342</v>
      </c>
      <c r="E92" s="263" t="s">
        <v>1343</v>
      </c>
      <c r="F92" s="263" t="str">
        <f>UnitControlCenter!$B$23</f>
        <v>million vehicles</v>
      </c>
      <c r="G92" s="263" t="s">
        <v>1560</v>
      </c>
      <c r="H92" s="263" t="s">
        <v>1547</v>
      </c>
      <c r="I92" s="263" t="s">
        <v>1548</v>
      </c>
    </row>
    <row r="93" spans="1:19" ht="90" x14ac:dyDescent="0.25">
      <c r="A93" s="26" t="s">
        <v>1544</v>
      </c>
      <c r="B93" s="26" t="s">
        <v>1561</v>
      </c>
      <c r="C93" s="65">
        <v>1</v>
      </c>
      <c r="D93" s="263" t="s">
        <v>1342</v>
      </c>
      <c r="E93" s="263" t="s">
        <v>1343</v>
      </c>
      <c r="F93" s="263" t="str">
        <f>UnitControlCenter!$B$24</f>
        <v>thousand vehicles</v>
      </c>
      <c r="G93" s="263" t="s">
        <v>1562</v>
      </c>
      <c r="H93" s="263" t="s">
        <v>1551</v>
      </c>
      <c r="I93" s="263" t="s">
        <v>1552</v>
      </c>
    </row>
    <row r="94" spans="1:19" ht="75" x14ac:dyDescent="0.25">
      <c r="A94" s="26" t="s">
        <v>1544</v>
      </c>
      <c r="B94" s="26" t="s">
        <v>2161</v>
      </c>
      <c r="C94" s="65">
        <v>1</v>
      </c>
      <c r="D94" s="263" t="s">
        <v>1342</v>
      </c>
      <c r="E94" s="263" t="s">
        <v>1343</v>
      </c>
      <c r="F94" s="263" t="str">
        <f>UnitControlCenter!$B$23</f>
        <v>million vehicles</v>
      </c>
      <c r="G94" s="263" t="s">
        <v>1563</v>
      </c>
      <c r="H94" s="263" t="s">
        <v>1547</v>
      </c>
      <c r="I94" s="263" t="s">
        <v>1548</v>
      </c>
    </row>
    <row r="95" spans="1:19" ht="75" x14ac:dyDescent="0.25">
      <c r="A95" s="26" t="s">
        <v>1544</v>
      </c>
      <c r="B95" s="26" t="s">
        <v>2162</v>
      </c>
      <c r="C95" s="65">
        <v>1</v>
      </c>
      <c r="D95" s="263" t="s">
        <v>1342</v>
      </c>
      <c r="E95" s="263" t="s">
        <v>1343</v>
      </c>
      <c r="F95" s="263" t="str">
        <f>UnitControlCenter!$B$23</f>
        <v>million vehicles</v>
      </c>
      <c r="G95" s="263" t="s">
        <v>1564</v>
      </c>
      <c r="H95" s="263" t="s">
        <v>1551</v>
      </c>
      <c r="I95" s="263"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3" t="s">
        <v>1342</v>
      </c>
      <c r="E97" s="263" t="s">
        <v>1343</v>
      </c>
      <c r="F97" s="263" t="str">
        <f>UnitControlCenter!$B$3</f>
        <v>million metric tons / year</v>
      </c>
      <c r="G97" s="263" t="s">
        <v>1569</v>
      </c>
      <c r="H97" s="263" t="s">
        <v>2176</v>
      </c>
      <c r="I97" s="263" t="s">
        <v>1570</v>
      </c>
    </row>
    <row r="98" spans="1:19" ht="105" x14ac:dyDescent="0.25">
      <c r="A98" s="26" t="s">
        <v>1567</v>
      </c>
      <c r="B98" s="26" t="s">
        <v>1571</v>
      </c>
      <c r="C98" s="65">
        <v>1</v>
      </c>
      <c r="D98" s="263" t="s">
        <v>1342</v>
      </c>
      <c r="E98" s="263" t="s">
        <v>1343</v>
      </c>
      <c r="F98" s="263" t="str">
        <f>UnitControlCenter!$B$25</f>
        <v>quads / year</v>
      </c>
      <c r="G98" s="263" t="s">
        <v>1572</v>
      </c>
      <c r="H98" s="263" t="s">
        <v>1573</v>
      </c>
      <c r="I98" s="263" t="s">
        <v>1574</v>
      </c>
    </row>
    <row r="99" spans="1:19" ht="135" x14ac:dyDescent="0.25">
      <c r="A99" s="26" t="s">
        <v>1567</v>
      </c>
      <c r="B99" s="26" t="s">
        <v>1575</v>
      </c>
      <c r="C99" s="65">
        <v>1</v>
      </c>
      <c r="D99" s="263" t="s">
        <v>1342</v>
      </c>
      <c r="E99" s="263" t="s">
        <v>1343</v>
      </c>
      <c r="F99" s="263" t="str">
        <f>UnitControlCenter!$B$25</f>
        <v>quads / year</v>
      </c>
      <c r="G99" s="263" t="s">
        <v>1576</v>
      </c>
      <c r="H99" s="263" t="s">
        <v>2176</v>
      </c>
      <c r="I99" s="263" t="s">
        <v>1570</v>
      </c>
    </row>
    <row r="100" spans="1:19" ht="45" x14ac:dyDescent="0.2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2175</v>
      </c>
      <c r="I101" s="62" t="s">
        <v>1583</v>
      </c>
      <c r="J101" s="62"/>
      <c r="K101" s="62"/>
      <c r="L101" s="62"/>
      <c r="M101" s="62"/>
      <c r="N101" s="62"/>
      <c r="O101" s="62"/>
      <c r="P101" s="62"/>
      <c r="Q101" s="62"/>
      <c r="R101" s="62"/>
      <c r="S101" s="62"/>
    </row>
    <row r="102" spans="1:19" ht="315" x14ac:dyDescent="0.25">
      <c r="A102" s="26" t="s">
        <v>1584</v>
      </c>
      <c r="B102" s="26" t="s">
        <v>1590</v>
      </c>
      <c r="C102" s="65">
        <v>1</v>
      </c>
      <c r="D102" s="263" t="s">
        <v>1342</v>
      </c>
      <c r="E102" s="263" t="s">
        <v>1343</v>
      </c>
      <c r="F102" s="263" t="str">
        <f>UnitControlCenter!$B$25</f>
        <v>quads / year</v>
      </c>
      <c r="G102" s="263" t="s">
        <v>2163</v>
      </c>
      <c r="H102" s="263" t="s">
        <v>2164</v>
      </c>
      <c r="I102" s="244" t="s">
        <v>2165</v>
      </c>
    </row>
    <row r="103" spans="1:19" ht="120" x14ac:dyDescent="0.25">
      <c r="A103" s="26" t="s">
        <v>1584</v>
      </c>
      <c r="B103" s="26" t="s">
        <v>1591</v>
      </c>
      <c r="C103" s="65">
        <v>1</v>
      </c>
      <c r="D103" s="263" t="s">
        <v>1342</v>
      </c>
      <c r="E103" s="263" t="s">
        <v>1343</v>
      </c>
      <c r="F103" s="263" t="str">
        <f>UnitControlCenter!$B$25</f>
        <v>quads / year</v>
      </c>
      <c r="G103" s="263" t="s">
        <v>1592</v>
      </c>
      <c r="H103" s="263" t="s">
        <v>1588</v>
      </c>
      <c r="I103" s="263" t="s">
        <v>1589</v>
      </c>
    </row>
    <row r="104" spans="1:19" ht="240" x14ac:dyDescent="0.25">
      <c r="A104" s="26" t="s">
        <v>1584</v>
      </c>
      <c r="B104" s="26" t="s">
        <v>1585</v>
      </c>
      <c r="C104" s="65">
        <v>1</v>
      </c>
      <c r="D104" s="263" t="s">
        <v>1342</v>
      </c>
      <c r="E104" s="263" t="s">
        <v>1343</v>
      </c>
      <c r="F104" s="263" t="str">
        <f>UnitControlCenter!$B$25</f>
        <v>quads / year</v>
      </c>
      <c r="G104" s="263" t="s">
        <v>2166</v>
      </c>
      <c r="H104" s="263" t="s">
        <v>2164</v>
      </c>
      <c r="I104" s="244" t="s">
        <v>2165</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3" t="s">
        <v>1342</v>
      </c>
      <c r="E106" s="263" t="s">
        <v>1343</v>
      </c>
      <c r="F106" s="263" t="str">
        <f>UnitControlCenter!$B$3</f>
        <v>million metric tons / year</v>
      </c>
      <c r="G106" s="263" t="s">
        <v>2167</v>
      </c>
      <c r="H106" s="263" t="s">
        <v>2164</v>
      </c>
      <c r="I106" s="244" t="s">
        <v>2165</v>
      </c>
    </row>
    <row r="107" spans="1:19" ht="45" x14ac:dyDescent="0.2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70" x14ac:dyDescent="0.25">
      <c r="A108" s="26" t="s">
        <v>1593</v>
      </c>
      <c r="B108" s="26" t="s">
        <v>1597</v>
      </c>
      <c r="C108" s="65">
        <v>1</v>
      </c>
      <c r="D108" s="263" t="s">
        <v>1342</v>
      </c>
      <c r="E108" s="263" t="s">
        <v>1343</v>
      </c>
      <c r="F108" s="263" t="str">
        <f>UnitControlCenter!$B$3</f>
        <v>million metric tons / year</v>
      </c>
      <c r="G108" s="263" t="s">
        <v>2168</v>
      </c>
      <c r="H108" s="263" t="s">
        <v>2164</v>
      </c>
      <c r="I108" s="244" t="s">
        <v>2165</v>
      </c>
    </row>
    <row r="109" spans="1:19" ht="45" x14ac:dyDescent="0.2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30" x14ac:dyDescent="0.25">
      <c r="A110" s="26" t="s">
        <v>1593</v>
      </c>
      <c r="B110" s="26" t="s">
        <v>1600</v>
      </c>
      <c r="C110" s="65">
        <v>1</v>
      </c>
      <c r="D110" s="263" t="s">
        <v>1342</v>
      </c>
      <c r="E110" s="263" t="s">
        <v>1343</v>
      </c>
      <c r="F110" s="263" t="str">
        <f>UnitControlCenter!$B$3</f>
        <v>million metric tons / year</v>
      </c>
      <c r="G110" s="263" t="s">
        <v>2169</v>
      </c>
      <c r="H110" s="263" t="s">
        <v>2164</v>
      </c>
      <c r="I110" s="244" t="s">
        <v>2165</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3" t="s">
        <v>1342</v>
      </c>
      <c r="E112" s="263" t="s">
        <v>1343</v>
      </c>
      <c r="F112" s="263" t="str">
        <f>UnitControlCenter!$B$25</f>
        <v>quads / year</v>
      </c>
      <c r="G112" s="263" t="s">
        <v>1607</v>
      </c>
      <c r="H112" s="263" t="s">
        <v>1608</v>
      </c>
      <c r="I112" s="263" t="s">
        <v>1609</v>
      </c>
    </row>
    <row r="113" spans="1:19" ht="30" x14ac:dyDescent="0.25">
      <c r="A113" s="26" t="s">
        <v>1605</v>
      </c>
      <c r="B113" s="26" t="s">
        <v>1610</v>
      </c>
      <c r="C113" s="65">
        <v>1</v>
      </c>
      <c r="D113" s="263" t="s">
        <v>1342</v>
      </c>
      <c r="E113" s="263" t="s">
        <v>1343</v>
      </c>
      <c r="F113" s="263" t="str">
        <f>UnitControlCenter!$B$25</f>
        <v>quads / year</v>
      </c>
      <c r="G113" s="263" t="s">
        <v>1611</v>
      </c>
      <c r="H113" s="263" t="s">
        <v>1612</v>
      </c>
      <c r="I113" s="263"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3" t="s">
        <v>1342</v>
      </c>
      <c r="E115" s="263" t="s">
        <v>1343</v>
      </c>
      <c r="F115" s="263" t="str">
        <f>UnitControlCenter!$B$25</f>
        <v>quads / year</v>
      </c>
      <c r="G115" s="263" t="s">
        <v>1620</v>
      </c>
      <c r="H115" s="263" t="s">
        <v>1621</v>
      </c>
      <c r="I115" s="263" t="s">
        <v>1622</v>
      </c>
    </row>
    <row r="116" spans="1:19" ht="60" x14ac:dyDescent="0.2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25">
      <c r="A117" s="26" t="s">
        <v>1618</v>
      </c>
      <c r="B117" s="26" t="s">
        <v>1355</v>
      </c>
      <c r="C117" s="65">
        <v>0</v>
      </c>
      <c r="D117" s="263" t="s">
        <v>1336</v>
      </c>
      <c r="E117" s="263" t="s">
        <v>1337</v>
      </c>
      <c r="F117" s="263" t="str">
        <f>UnitControlCenter!$B$26</f>
        <v>thousand BTU / 2019 dollar</v>
      </c>
      <c r="G117" s="263" t="s">
        <v>1627</v>
      </c>
    </row>
    <row r="118" spans="1:19" x14ac:dyDescent="0.25">
      <c r="A118" s="26" t="s">
        <v>1618</v>
      </c>
      <c r="B118" s="26" t="s">
        <v>1628</v>
      </c>
      <c r="C118" s="65">
        <v>1</v>
      </c>
      <c r="D118" s="263" t="s">
        <v>1336</v>
      </c>
      <c r="E118" s="263" t="s">
        <v>1337</v>
      </c>
      <c r="F118" s="263" t="str">
        <f>UnitControlCenter!$B$15</f>
        <v>terawatt-hours (TWh) / year</v>
      </c>
      <c r="G118" s="263" t="s">
        <v>1629</v>
      </c>
    </row>
    <row r="119" spans="1:19" x14ac:dyDescent="0.25">
      <c r="A119" s="26" t="s">
        <v>1618</v>
      </c>
      <c r="B119" s="26" t="s">
        <v>1630</v>
      </c>
      <c r="C119" s="65">
        <v>1</v>
      </c>
      <c r="D119" s="263" t="s">
        <v>1336</v>
      </c>
      <c r="E119" s="263" t="s">
        <v>1337</v>
      </c>
      <c r="F119" s="263" t="str">
        <f>UnitControlCenter!$B$27</f>
        <v>millions of short tons / year</v>
      </c>
      <c r="G119" s="263" t="s">
        <v>1631</v>
      </c>
    </row>
    <row r="120" spans="1:19" x14ac:dyDescent="0.25">
      <c r="A120" s="26" t="s">
        <v>1618</v>
      </c>
      <c r="B120" s="26" t="s">
        <v>1632</v>
      </c>
      <c r="C120" s="65">
        <v>1</v>
      </c>
      <c r="D120" s="263" t="s">
        <v>1336</v>
      </c>
      <c r="E120" s="263" t="s">
        <v>1337</v>
      </c>
      <c r="F120" s="263" t="str">
        <f>UnitControlCenter!$B$27</f>
        <v>millions of short tons / year</v>
      </c>
      <c r="G120" s="263" t="s">
        <v>1633</v>
      </c>
    </row>
    <row r="121" spans="1:19" x14ac:dyDescent="0.25">
      <c r="A121" s="26" t="s">
        <v>1618</v>
      </c>
      <c r="B121" s="26" t="s">
        <v>1634</v>
      </c>
      <c r="C121" s="65">
        <v>1</v>
      </c>
      <c r="D121" s="263" t="s">
        <v>1336</v>
      </c>
      <c r="E121" s="263" t="s">
        <v>1337</v>
      </c>
      <c r="F121" s="263" t="str">
        <f>UnitControlCenter!$B$28</f>
        <v>trillion cubic feet / year</v>
      </c>
      <c r="G121" s="263" t="s">
        <v>1635</v>
      </c>
    </row>
    <row r="122" spans="1:19" ht="30" x14ac:dyDescent="0.25">
      <c r="A122" s="26" t="s">
        <v>1618</v>
      </c>
      <c r="B122" s="26" t="s">
        <v>1636</v>
      </c>
      <c r="C122" s="65">
        <v>1</v>
      </c>
      <c r="D122" s="263" t="s">
        <v>1336</v>
      </c>
      <c r="E122" s="263" t="s">
        <v>1337</v>
      </c>
      <c r="F122" s="263" t="str">
        <f>UnitControlCenter!$B$29</f>
        <v>million barrels / year</v>
      </c>
      <c r="G122" s="263" t="s">
        <v>1637</v>
      </c>
    </row>
    <row r="123" spans="1:19" x14ac:dyDescent="0.25">
      <c r="A123" s="26" t="s">
        <v>1618</v>
      </c>
      <c r="B123" s="26" t="s">
        <v>1638</v>
      </c>
      <c r="C123" s="65">
        <v>1</v>
      </c>
      <c r="D123" s="263" t="s">
        <v>1336</v>
      </c>
      <c r="E123" s="263" t="s">
        <v>1337</v>
      </c>
      <c r="F123" s="263" t="str">
        <f>UnitControlCenter!$B$29</f>
        <v>million barrels / year</v>
      </c>
      <c r="G123" s="263" t="s">
        <v>1639</v>
      </c>
    </row>
    <row r="124" spans="1:19" x14ac:dyDescent="0.25">
      <c r="A124" s="26" t="s">
        <v>1618</v>
      </c>
      <c r="B124" s="26" t="s">
        <v>1640</v>
      </c>
      <c r="C124" s="65">
        <v>1</v>
      </c>
      <c r="D124" s="263" t="s">
        <v>1336</v>
      </c>
      <c r="E124" s="263" t="s">
        <v>1337</v>
      </c>
      <c r="F124" s="263" t="str">
        <f>UnitControlCenter!$B$27</f>
        <v>millions of short tons / year</v>
      </c>
      <c r="G124" s="263" t="s">
        <v>1641</v>
      </c>
    </row>
    <row r="125" spans="1:19" ht="30" x14ac:dyDescent="0.25">
      <c r="A125" s="26" t="s">
        <v>1618</v>
      </c>
      <c r="B125" s="26" t="s">
        <v>1642</v>
      </c>
      <c r="C125" s="65">
        <v>1</v>
      </c>
      <c r="D125" s="263" t="s">
        <v>1336</v>
      </c>
      <c r="E125" s="263" t="s">
        <v>1337</v>
      </c>
      <c r="F125" s="263" t="str">
        <f>UnitControlCenter!$B$30</f>
        <v>million gallons / year</v>
      </c>
      <c r="G125" s="263" t="s">
        <v>1643</v>
      </c>
    </row>
    <row r="126" spans="1:19" ht="30" x14ac:dyDescent="0.25">
      <c r="A126" s="26" t="s">
        <v>1618</v>
      </c>
      <c r="B126" s="26" t="s">
        <v>1644</v>
      </c>
      <c r="C126" s="65">
        <v>1</v>
      </c>
      <c r="D126" s="263" t="s">
        <v>1336</v>
      </c>
      <c r="E126" s="263" t="s">
        <v>1337</v>
      </c>
      <c r="F126" s="263" t="str">
        <f>UnitControlCenter!$B$27</f>
        <v>millions of short tons / year</v>
      </c>
      <c r="G126" s="263"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60" x14ac:dyDescent="0.2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60" x14ac:dyDescent="0.2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5" x14ac:dyDescent="0.2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60" x14ac:dyDescent="0.2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60" x14ac:dyDescent="0.2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60" x14ac:dyDescent="0.2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5" x14ac:dyDescent="0.2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5" x14ac:dyDescent="0.2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90" x14ac:dyDescent="0.2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5" x14ac:dyDescent="0.25">
      <c r="A138" s="26" t="s">
        <v>1648</v>
      </c>
      <c r="B138" s="26" t="s">
        <v>1678</v>
      </c>
      <c r="C138" s="65">
        <v>1</v>
      </c>
      <c r="D138" s="263" t="s">
        <v>1342</v>
      </c>
      <c r="E138" s="263" t="s">
        <v>1343</v>
      </c>
      <c r="F138" s="263" t="str">
        <f>UnitControlCenter!$B$25</f>
        <v>quads / year</v>
      </c>
      <c r="G138" s="263" t="s">
        <v>1679</v>
      </c>
      <c r="H138" s="263" t="s">
        <v>1680</v>
      </c>
      <c r="I138" s="263"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5" x14ac:dyDescent="0.2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2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5" x14ac:dyDescent="0.2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2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90" x14ac:dyDescent="0.2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60" x14ac:dyDescent="0.2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60" x14ac:dyDescent="0.2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60" x14ac:dyDescent="0.2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3" t="s">
        <v>1336</v>
      </c>
      <c r="E150" s="263" t="s">
        <v>1337</v>
      </c>
      <c r="F150" s="263" t="str">
        <f>UnitControlCenter!$B$37</f>
        <v>2019 dollars / kilowatt-hour (kWh)</v>
      </c>
      <c r="G150" s="263" t="s">
        <v>1713</v>
      </c>
    </row>
    <row r="151" spans="1:19" ht="30" x14ac:dyDescent="0.2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ht="30" x14ac:dyDescent="0.25">
      <c r="A152" s="26" t="s">
        <v>1711</v>
      </c>
      <c r="B152" s="26" t="s">
        <v>1718</v>
      </c>
      <c r="C152" s="65">
        <v>1</v>
      </c>
      <c r="D152" s="263" t="s">
        <v>1336</v>
      </c>
      <c r="E152" s="263" t="s">
        <v>1337</v>
      </c>
      <c r="F152" s="263" t="str">
        <f>UnitControlCenter!$B$39</f>
        <v>million 2019 dollars / megawatt (MW)</v>
      </c>
      <c r="G152" s="263" t="s">
        <v>1719</v>
      </c>
    </row>
    <row r="153" spans="1:19" ht="30" x14ac:dyDescent="0.25">
      <c r="A153" s="26" t="s">
        <v>1711</v>
      </c>
      <c r="B153" s="26" t="s">
        <v>1720</v>
      </c>
      <c r="C153" s="65">
        <v>1</v>
      </c>
      <c r="D153" s="263" t="s">
        <v>1336</v>
      </c>
      <c r="E153" s="263" t="s">
        <v>1337</v>
      </c>
      <c r="F153" s="263" t="str">
        <f>UnitControlCenter!$B$39</f>
        <v>million 2019 dollars / megawatt (MW)</v>
      </c>
      <c r="G153" s="263" t="s">
        <v>1721</v>
      </c>
    </row>
    <row r="154" spans="1:19" ht="30" x14ac:dyDescent="0.25">
      <c r="A154" s="26" t="s">
        <v>1711</v>
      </c>
      <c r="B154" s="26" t="s">
        <v>1722</v>
      </c>
      <c r="C154" s="65">
        <v>1</v>
      </c>
      <c r="D154" s="263" t="s">
        <v>1336</v>
      </c>
      <c r="E154" s="263" t="s">
        <v>1337</v>
      </c>
      <c r="F154" s="263" t="str">
        <f>UnitControlCenter!$B$39</f>
        <v>million 2019 dollars / megawatt (MW)</v>
      </c>
      <c r="G154" s="263"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5" bestFit="1" customWidth="1"/>
    <col min="2" max="2" width="10.85546875" style="175"/>
  </cols>
  <sheetData>
    <row r="1" spans="1:2" x14ac:dyDescent="0.25">
      <c r="A1" s="29" t="s">
        <v>2071</v>
      </c>
      <c r="B1" s="29" t="s">
        <v>2072</v>
      </c>
    </row>
    <row r="2" spans="1:2" x14ac:dyDescent="0.25">
      <c r="A2" s="176">
        <v>908</v>
      </c>
      <c r="B2" s="176">
        <v>56</v>
      </c>
    </row>
    <row r="3" spans="1:2" x14ac:dyDescent="0.25">
      <c r="A3" s="176">
        <v>909</v>
      </c>
      <c r="B3" s="176">
        <v>57</v>
      </c>
    </row>
    <row r="4" spans="1:2" x14ac:dyDescent="0.25">
      <c r="A4" s="176">
        <v>910</v>
      </c>
      <c r="B4" s="176">
        <v>100</v>
      </c>
    </row>
    <row r="5" spans="1:2" x14ac:dyDescent="0.25">
      <c r="A5" s="176">
        <v>911</v>
      </c>
      <c r="B5" s="176">
        <v>101</v>
      </c>
    </row>
    <row r="6" spans="1:2" x14ac:dyDescent="0.25">
      <c r="A6" s="176">
        <v>912</v>
      </c>
      <c r="B6" s="176">
        <v>102</v>
      </c>
    </row>
    <row r="7" spans="1:2" x14ac:dyDescent="0.25">
      <c r="A7" s="176">
        <v>913</v>
      </c>
      <c r="B7" s="176">
        <v>103</v>
      </c>
    </row>
    <row r="8" spans="1:2" x14ac:dyDescent="0.25">
      <c r="A8" s="176">
        <v>914</v>
      </c>
      <c r="B8" s="176">
        <v>104</v>
      </c>
    </row>
    <row r="9" spans="1:2" x14ac:dyDescent="0.25">
      <c r="A9" s="176">
        <v>915</v>
      </c>
      <c r="B9" s="176">
        <v>105</v>
      </c>
    </row>
    <row r="10" spans="1:2" x14ac:dyDescent="0.25">
      <c r="A10" s="176">
        <v>916</v>
      </c>
      <c r="B10" s="176">
        <v>106</v>
      </c>
    </row>
    <row r="11" spans="1:2" x14ac:dyDescent="0.25">
      <c r="A11" s="176">
        <v>917</v>
      </c>
      <c r="B11" s="176">
        <v>107</v>
      </c>
    </row>
    <row r="12" spans="1:2" x14ac:dyDescent="0.25">
      <c r="A12" s="176">
        <v>918</v>
      </c>
      <c r="B12" s="176">
        <v>125</v>
      </c>
    </row>
    <row r="13" spans="1:2" x14ac:dyDescent="0.25">
      <c r="A13" s="176">
        <v>919</v>
      </c>
      <c r="B13" s="176">
        <v>126</v>
      </c>
    </row>
    <row r="14" spans="1:2" x14ac:dyDescent="0.25">
      <c r="A14" s="176">
        <v>920</v>
      </c>
      <c r="B14" s="176">
        <v>127</v>
      </c>
    </row>
    <row r="15" spans="1:2" x14ac:dyDescent="0.25">
      <c r="A15" s="176">
        <v>921</v>
      </c>
      <c r="B15" s="176">
        <v>128</v>
      </c>
    </row>
    <row r="16" spans="1:2" x14ac:dyDescent="0.25">
      <c r="A16" s="176">
        <v>922</v>
      </c>
      <c r="B16" s="176">
        <v>129</v>
      </c>
    </row>
    <row r="17" spans="1:2" x14ac:dyDescent="0.25">
      <c r="A17" s="176">
        <v>923</v>
      </c>
      <c r="B17" s="176">
        <v>130</v>
      </c>
    </row>
    <row r="18" spans="1:2" x14ac:dyDescent="0.25">
      <c r="A18" s="176">
        <v>924</v>
      </c>
      <c r="B18" s="176">
        <v>131</v>
      </c>
    </row>
    <row r="19" spans="1:2" x14ac:dyDescent="0.25">
      <c r="A19" s="176">
        <v>925</v>
      </c>
      <c r="B19" s="176">
        <v>132</v>
      </c>
    </row>
    <row r="20" spans="1:2" x14ac:dyDescent="0.25">
      <c r="A20" s="176">
        <v>926</v>
      </c>
      <c r="B20" s="176">
        <v>381</v>
      </c>
    </row>
    <row r="21" spans="1:2" x14ac:dyDescent="0.25">
      <c r="A21" s="176">
        <v>927</v>
      </c>
      <c r="B21" s="176">
        <v>382</v>
      </c>
    </row>
    <row r="22" spans="1:2" x14ac:dyDescent="0.25">
      <c r="A22" s="176">
        <v>928</v>
      </c>
      <c r="B22" s="176">
        <v>383</v>
      </c>
    </row>
    <row r="23" spans="1:2" x14ac:dyDescent="0.25">
      <c r="A23" s="176">
        <v>929</v>
      </c>
      <c r="B23" s="176">
        <v>384</v>
      </c>
    </row>
    <row r="24" spans="1:2" x14ac:dyDescent="0.25">
      <c r="A24" s="176">
        <v>930</v>
      </c>
      <c r="B24" s="176">
        <v>385</v>
      </c>
    </row>
    <row r="25" spans="1:2" x14ac:dyDescent="0.25">
      <c r="A25" s="176">
        <v>931</v>
      </c>
      <c r="B25" s="176">
        <v>386</v>
      </c>
    </row>
    <row r="26" spans="1:2" x14ac:dyDescent="0.25">
      <c r="A26" s="176">
        <v>932</v>
      </c>
      <c r="B26" s="176">
        <v>387</v>
      </c>
    </row>
    <row r="27" spans="1:2" x14ac:dyDescent="0.25">
      <c r="A27" s="176">
        <v>933</v>
      </c>
      <c r="B27" s="176">
        <v>388</v>
      </c>
    </row>
    <row r="28" spans="1:2" x14ac:dyDescent="0.25">
      <c r="A28" s="176">
        <v>934</v>
      </c>
      <c r="B28" s="176">
        <v>389</v>
      </c>
    </row>
    <row r="29" spans="1:2" x14ac:dyDescent="0.25">
      <c r="A29" s="176">
        <v>935</v>
      </c>
      <c r="B29" s="176">
        <v>390</v>
      </c>
    </row>
    <row r="30" spans="1:2" x14ac:dyDescent="0.25">
      <c r="A30" s="176">
        <v>936</v>
      </c>
      <c r="B30" s="176">
        <v>391</v>
      </c>
    </row>
    <row r="31" spans="1:2" x14ac:dyDescent="0.25">
      <c r="A31" s="176">
        <v>937</v>
      </c>
      <c r="B31" s="176">
        <v>392</v>
      </c>
    </row>
    <row r="32" spans="1:2" x14ac:dyDescent="0.25">
      <c r="A32" s="176">
        <v>938</v>
      </c>
      <c r="B32" s="176">
        <v>393</v>
      </c>
    </row>
    <row r="33" spans="1:2" x14ac:dyDescent="0.25">
      <c r="A33" s="176">
        <v>939</v>
      </c>
      <c r="B33" s="176">
        <v>394</v>
      </c>
    </row>
    <row r="34" spans="1:2" x14ac:dyDescent="0.25">
      <c r="A34" s="176">
        <v>940</v>
      </c>
      <c r="B34" s="176">
        <v>395</v>
      </c>
    </row>
    <row r="35" spans="1:2" x14ac:dyDescent="0.25">
      <c r="A35" s="176">
        <v>941</v>
      </c>
      <c r="B35" s="176">
        <v>396</v>
      </c>
    </row>
    <row r="36" spans="1:2" x14ac:dyDescent="0.25">
      <c r="A36" s="176">
        <v>942</v>
      </c>
      <c r="B36" s="176">
        <v>397</v>
      </c>
    </row>
    <row r="37" spans="1:2" x14ac:dyDescent="0.25">
      <c r="A37" s="176">
        <v>943</v>
      </c>
      <c r="B37" s="176">
        <v>398</v>
      </c>
    </row>
    <row r="38" spans="1:2" x14ac:dyDescent="0.25">
      <c r="A38" s="176">
        <v>944</v>
      </c>
      <c r="B38" s="176">
        <v>399</v>
      </c>
    </row>
    <row r="39" spans="1:2" x14ac:dyDescent="0.25">
      <c r="A39" s="176">
        <v>945</v>
      </c>
      <c r="B39" s="176">
        <v>400</v>
      </c>
    </row>
    <row r="40" spans="1:2" x14ac:dyDescent="0.25">
      <c r="A40" s="176">
        <v>946</v>
      </c>
      <c r="B40" s="176">
        <v>401</v>
      </c>
    </row>
    <row r="41" spans="1:2" x14ac:dyDescent="0.25">
      <c r="A41" s="176">
        <v>947</v>
      </c>
      <c r="B41" s="176">
        <v>402</v>
      </c>
    </row>
    <row r="42" spans="1:2" x14ac:dyDescent="0.25">
      <c r="A42" s="176">
        <v>948</v>
      </c>
      <c r="B42" s="176">
        <v>403</v>
      </c>
    </row>
    <row r="43" spans="1:2" x14ac:dyDescent="0.25">
      <c r="A43" s="176">
        <v>949</v>
      </c>
      <c r="B43" s="176">
        <v>404</v>
      </c>
    </row>
    <row r="44" spans="1:2" x14ac:dyDescent="0.25">
      <c r="A44" s="176">
        <v>950</v>
      </c>
      <c r="B44" s="176">
        <v>405</v>
      </c>
    </row>
    <row r="45" spans="1:2" x14ac:dyDescent="0.25">
      <c r="A45" s="176">
        <v>951</v>
      </c>
      <c r="B45" s="176">
        <v>406</v>
      </c>
    </row>
    <row r="46" spans="1:2" x14ac:dyDescent="0.25">
      <c r="A46" s="176">
        <v>952</v>
      </c>
      <c r="B46" s="176">
        <v>407</v>
      </c>
    </row>
    <row r="47" spans="1:2" x14ac:dyDescent="0.25">
      <c r="A47" s="176">
        <v>953</v>
      </c>
      <c r="B47" s="176">
        <v>408</v>
      </c>
    </row>
    <row r="48" spans="1:2" x14ac:dyDescent="0.25">
      <c r="A48" s="176">
        <v>954</v>
      </c>
      <c r="B48" s="176">
        <v>409</v>
      </c>
    </row>
    <row r="49" spans="1:2" x14ac:dyDescent="0.25">
      <c r="A49" s="176">
        <v>955</v>
      </c>
      <c r="B49" s="176">
        <v>410</v>
      </c>
    </row>
    <row r="50" spans="1:2" x14ac:dyDescent="0.25">
      <c r="A50" s="176">
        <v>956</v>
      </c>
      <c r="B50" s="176">
        <v>411</v>
      </c>
    </row>
    <row r="51" spans="1:2" x14ac:dyDescent="0.25">
      <c r="A51" s="176">
        <v>957</v>
      </c>
      <c r="B51" s="176">
        <v>412</v>
      </c>
    </row>
    <row r="52" spans="1:2" x14ac:dyDescent="0.25">
      <c r="A52" s="176">
        <v>958</v>
      </c>
      <c r="B52" s="176">
        <v>413</v>
      </c>
    </row>
    <row r="53" spans="1:2" x14ac:dyDescent="0.25">
      <c r="A53" s="176">
        <v>959</v>
      </c>
      <c r="B53" s="176">
        <v>414</v>
      </c>
    </row>
    <row r="54" spans="1:2" x14ac:dyDescent="0.25">
      <c r="A54" s="176">
        <v>960</v>
      </c>
      <c r="B54" s="176">
        <v>415</v>
      </c>
    </row>
    <row r="55" spans="1:2" x14ac:dyDescent="0.25">
      <c r="A55" s="176">
        <v>961</v>
      </c>
      <c r="B55" s="176">
        <v>416</v>
      </c>
    </row>
    <row r="56" spans="1:2" x14ac:dyDescent="0.25">
      <c r="A56" s="176">
        <v>962</v>
      </c>
      <c r="B56" s="176">
        <v>417</v>
      </c>
    </row>
    <row r="57" spans="1:2" x14ac:dyDescent="0.25">
      <c r="A57" s="176">
        <v>963</v>
      </c>
      <c r="B57" s="176">
        <v>418</v>
      </c>
    </row>
    <row r="58" spans="1:2" x14ac:dyDescent="0.25">
      <c r="A58" s="176">
        <v>964</v>
      </c>
      <c r="B58" s="176">
        <v>419</v>
      </c>
    </row>
    <row r="59" spans="1:2" x14ac:dyDescent="0.25">
      <c r="A59" s="176">
        <v>965</v>
      </c>
      <c r="B59" s="176">
        <v>420</v>
      </c>
    </row>
    <row r="60" spans="1:2" x14ac:dyDescent="0.25">
      <c r="A60" s="176">
        <v>966</v>
      </c>
      <c r="B60" s="176">
        <v>421</v>
      </c>
    </row>
    <row r="61" spans="1:2" x14ac:dyDescent="0.25">
      <c r="A61" s="176">
        <v>967</v>
      </c>
      <c r="B61" s="176">
        <v>422</v>
      </c>
    </row>
    <row r="62" spans="1:2" x14ac:dyDescent="0.25">
      <c r="A62" s="176">
        <v>968</v>
      </c>
      <c r="B62" s="176">
        <v>423</v>
      </c>
    </row>
    <row r="63" spans="1:2" x14ac:dyDescent="0.25">
      <c r="A63" s="176">
        <v>969</v>
      </c>
      <c r="B63" s="176">
        <v>424</v>
      </c>
    </row>
    <row r="64" spans="1:2" x14ac:dyDescent="0.25">
      <c r="A64" s="176">
        <v>970</v>
      </c>
      <c r="B64" s="176">
        <v>425</v>
      </c>
    </row>
    <row r="65" spans="1:2" x14ac:dyDescent="0.25">
      <c r="A65" s="176">
        <v>971</v>
      </c>
      <c r="B65" s="176">
        <v>426</v>
      </c>
    </row>
    <row r="66" spans="1:2" x14ac:dyDescent="0.25">
      <c r="A66" s="176">
        <v>972</v>
      </c>
      <c r="B66" s="176">
        <v>427</v>
      </c>
    </row>
    <row r="67" spans="1:2" x14ac:dyDescent="0.25">
      <c r="A67" s="176">
        <v>973</v>
      </c>
      <c r="B67" s="176">
        <v>428</v>
      </c>
    </row>
    <row r="68" spans="1:2" x14ac:dyDescent="0.25">
      <c r="A68" s="176">
        <v>974</v>
      </c>
      <c r="B68" s="176">
        <v>464</v>
      </c>
    </row>
    <row r="69" spans="1:2" x14ac:dyDescent="0.25">
      <c r="A69" s="176">
        <v>975</v>
      </c>
      <c r="B69" s="176">
        <v>465</v>
      </c>
    </row>
    <row r="70" spans="1:2" x14ac:dyDescent="0.25">
      <c r="A70" s="176">
        <v>976</v>
      </c>
      <c r="B70" s="176">
        <v>466</v>
      </c>
    </row>
    <row r="71" spans="1:2" x14ac:dyDescent="0.25">
      <c r="A71" s="176">
        <v>977</v>
      </c>
      <c r="B71" s="176">
        <v>467</v>
      </c>
    </row>
    <row r="72" spans="1:2" x14ac:dyDescent="0.25">
      <c r="A72" s="176">
        <v>978</v>
      </c>
      <c r="B72" s="176">
        <v>468</v>
      </c>
    </row>
    <row r="73" spans="1:2" x14ac:dyDescent="0.25">
      <c r="A73" s="176">
        <v>979</v>
      </c>
      <c r="B73" s="176">
        <v>469</v>
      </c>
    </row>
    <row r="74" spans="1:2" x14ac:dyDescent="0.25">
      <c r="A74" s="176">
        <v>980</v>
      </c>
      <c r="B74" s="176">
        <v>470</v>
      </c>
    </row>
    <row r="75" spans="1:2" x14ac:dyDescent="0.25">
      <c r="A75" s="176">
        <v>981</v>
      </c>
      <c r="B75" s="176">
        <v>471</v>
      </c>
    </row>
    <row r="76" spans="1:2" x14ac:dyDescent="0.25">
      <c r="A76" s="176">
        <v>982</v>
      </c>
      <c r="B76" s="176">
        <v>472</v>
      </c>
    </row>
    <row r="77" spans="1:2" x14ac:dyDescent="0.25">
      <c r="A77" s="176">
        <v>983</v>
      </c>
      <c r="B77" s="176">
        <v>473</v>
      </c>
    </row>
    <row r="78" spans="1:2" x14ac:dyDescent="0.25">
      <c r="A78" s="176">
        <v>984</v>
      </c>
      <c r="B78" s="176">
        <v>474</v>
      </c>
    </row>
    <row r="79" spans="1:2" x14ac:dyDescent="0.25">
      <c r="A79" s="176">
        <v>985</v>
      </c>
      <c r="B79" s="176">
        <v>475</v>
      </c>
    </row>
    <row r="80" spans="1:2" x14ac:dyDescent="0.25">
      <c r="A80" s="176">
        <v>986</v>
      </c>
      <c r="B80" s="176">
        <v>476</v>
      </c>
    </row>
    <row r="81" spans="1:2" x14ac:dyDescent="0.25">
      <c r="A81" s="176">
        <v>987</v>
      </c>
      <c r="B81" s="176">
        <v>477</v>
      </c>
    </row>
    <row r="82" spans="1:2" x14ac:dyDescent="0.25">
      <c r="A82" s="176">
        <v>988</v>
      </c>
      <c r="B82" s="176">
        <v>478</v>
      </c>
    </row>
    <row r="83" spans="1:2" x14ac:dyDescent="0.25">
      <c r="A83" s="176">
        <v>989</v>
      </c>
      <c r="B83" s="176">
        <v>479</v>
      </c>
    </row>
    <row r="84" spans="1:2" x14ac:dyDescent="0.25">
      <c r="A84" s="176">
        <v>990</v>
      </c>
      <c r="B84" s="176">
        <v>480</v>
      </c>
    </row>
    <row r="85" spans="1:2" x14ac:dyDescent="0.25">
      <c r="A85" s="176">
        <v>991</v>
      </c>
      <c r="B85" s="176">
        <v>481</v>
      </c>
    </row>
    <row r="86" spans="1:2" x14ac:dyDescent="0.25">
      <c r="A86" s="176">
        <v>992</v>
      </c>
      <c r="B86" s="176">
        <v>482</v>
      </c>
    </row>
    <row r="87" spans="1:2" x14ac:dyDescent="0.25">
      <c r="A87" s="176">
        <v>993</v>
      </c>
      <c r="B87" s="176">
        <v>483</v>
      </c>
    </row>
    <row r="88" spans="1:2" x14ac:dyDescent="0.25">
      <c r="A88" s="176">
        <v>994</v>
      </c>
      <c r="B88" s="176">
        <v>484</v>
      </c>
    </row>
    <row r="89" spans="1:2" x14ac:dyDescent="0.25">
      <c r="A89" s="176">
        <v>995</v>
      </c>
      <c r="B89" s="176">
        <v>485</v>
      </c>
    </row>
    <row r="90" spans="1:2" x14ac:dyDescent="0.25">
      <c r="A90" s="176">
        <v>996</v>
      </c>
      <c r="B90" s="176">
        <v>486</v>
      </c>
    </row>
    <row r="91" spans="1:2" x14ac:dyDescent="0.25">
      <c r="A91" s="176">
        <v>997</v>
      </c>
      <c r="B91" s="176">
        <v>487</v>
      </c>
    </row>
    <row r="92" spans="1:2" x14ac:dyDescent="0.25">
      <c r="A92" s="176">
        <v>998</v>
      </c>
      <c r="B92" s="176">
        <v>488</v>
      </c>
    </row>
    <row r="93" spans="1:2" x14ac:dyDescent="0.25">
      <c r="A93" s="176">
        <v>999</v>
      </c>
      <c r="B93" s="176">
        <v>489</v>
      </c>
    </row>
    <row r="94" spans="1:2" x14ac:dyDescent="0.25">
      <c r="A94" s="176">
        <v>1000</v>
      </c>
      <c r="B94" s="176">
        <v>490</v>
      </c>
    </row>
    <row r="95" spans="1:2" x14ac:dyDescent="0.25">
      <c r="A95" s="176">
        <v>1001</v>
      </c>
      <c r="B95" s="176">
        <v>491</v>
      </c>
    </row>
    <row r="96" spans="1:2" x14ac:dyDescent="0.25">
      <c r="A96" s="176">
        <v>1002</v>
      </c>
      <c r="B96" s="176">
        <v>492</v>
      </c>
    </row>
    <row r="97" spans="1:2" x14ac:dyDescent="0.25">
      <c r="A97" s="176">
        <v>1003</v>
      </c>
      <c r="B97" s="176">
        <v>493</v>
      </c>
    </row>
    <row r="98" spans="1:2" x14ac:dyDescent="0.25">
      <c r="A98" s="176">
        <v>1004</v>
      </c>
      <c r="B98" s="176">
        <v>494</v>
      </c>
    </row>
    <row r="99" spans="1:2" x14ac:dyDescent="0.25">
      <c r="A99" s="176">
        <v>1005</v>
      </c>
      <c r="B99" s="176">
        <v>495</v>
      </c>
    </row>
    <row r="100" spans="1:2" x14ac:dyDescent="0.25">
      <c r="A100" s="176">
        <v>1006</v>
      </c>
      <c r="B100" s="176">
        <v>756</v>
      </c>
    </row>
    <row r="101" spans="1:2" x14ac:dyDescent="0.25">
      <c r="A101" s="176">
        <v>1007</v>
      </c>
      <c r="B101" s="176">
        <v>757</v>
      </c>
    </row>
    <row r="102" spans="1:2" x14ac:dyDescent="0.25">
      <c r="A102" s="176">
        <v>1008</v>
      </c>
      <c r="B102" s="176">
        <v>758</v>
      </c>
    </row>
    <row r="103" spans="1:2" x14ac:dyDescent="0.25">
      <c r="A103" s="176">
        <v>1009</v>
      </c>
      <c r="B103" s="176">
        <v>759</v>
      </c>
    </row>
    <row r="104" spans="1:2" x14ac:dyDescent="0.25">
      <c r="A104" s="176">
        <v>1010</v>
      </c>
      <c r="B104" s="176">
        <v>760</v>
      </c>
    </row>
    <row r="105" spans="1:2" x14ac:dyDescent="0.25">
      <c r="A105" s="176">
        <v>1011</v>
      </c>
      <c r="B105" s="176">
        <v>761</v>
      </c>
    </row>
    <row r="106" spans="1:2" x14ac:dyDescent="0.25">
      <c r="A106" s="176">
        <v>1012</v>
      </c>
      <c r="B106" s="176">
        <v>762</v>
      </c>
    </row>
    <row r="107" spans="1:2" x14ac:dyDescent="0.25">
      <c r="A107" s="176">
        <v>1013</v>
      </c>
      <c r="B107" s="176">
        <v>763</v>
      </c>
    </row>
    <row r="108" spans="1:2" x14ac:dyDescent="0.25">
      <c r="A108" s="176">
        <v>1014</v>
      </c>
      <c r="B108" s="176">
        <v>764</v>
      </c>
    </row>
    <row r="109" spans="1:2" x14ac:dyDescent="0.25">
      <c r="A109" s="176">
        <v>1015</v>
      </c>
      <c r="B109" s="176">
        <v>765</v>
      </c>
    </row>
    <row r="110" spans="1:2" x14ac:dyDescent="0.25">
      <c r="A110" s="176">
        <v>1016</v>
      </c>
      <c r="B110" s="176">
        <v>766</v>
      </c>
    </row>
    <row r="111" spans="1:2" x14ac:dyDescent="0.25">
      <c r="A111" s="176">
        <v>1017</v>
      </c>
      <c r="B111" s="176">
        <v>767</v>
      </c>
    </row>
    <row r="112" spans="1:2" x14ac:dyDescent="0.25">
      <c r="A112" s="176">
        <v>1018</v>
      </c>
      <c r="B112" s="176">
        <v>768</v>
      </c>
    </row>
    <row r="113" spans="1:2" x14ac:dyDescent="0.25">
      <c r="A113" s="176">
        <v>1019</v>
      </c>
      <c r="B113" s="176">
        <v>769</v>
      </c>
    </row>
    <row r="114" spans="1:2" x14ac:dyDescent="0.25">
      <c r="A114" s="176">
        <v>1020</v>
      </c>
      <c r="B114" s="176">
        <v>770</v>
      </c>
    </row>
    <row r="115" spans="1:2" x14ac:dyDescent="0.25">
      <c r="A115" s="176">
        <v>1021</v>
      </c>
      <c r="B115" s="176">
        <v>771</v>
      </c>
    </row>
    <row r="116" spans="1:2" x14ac:dyDescent="0.25">
      <c r="A116" s="176">
        <v>1022</v>
      </c>
      <c r="B116" s="176">
        <v>772</v>
      </c>
    </row>
    <row r="117" spans="1:2" x14ac:dyDescent="0.25">
      <c r="A117" s="176">
        <v>1023</v>
      </c>
      <c r="B117" s="176">
        <v>773</v>
      </c>
    </row>
    <row r="118" spans="1:2" x14ac:dyDescent="0.25">
      <c r="A118" s="176">
        <v>1024</v>
      </c>
      <c r="B118" s="176">
        <v>774</v>
      </c>
    </row>
    <row r="119" spans="1:2" x14ac:dyDescent="0.25">
      <c r="A119" s="176">
        <v>1025</v>
      </c>
      <c r="B119" s="176">
        <v>775</v>
      </c>
    </row>
    <row r="120" spans="1:2" x14ac:dyDescent="0.25">
      <c r="A120" s="176">
        <v>1026</v>
      </c>
      <c r="B120" s="176">
        <v>776</v>
      </c>
    </row>
    <row r="121" spans="1:2" x14ac:dyDescent="0.25">
      <c r="A121" s="176">
        <v>1027</v>
      </c>
      <c r="B121" s="176">
        <v>777</v>
      </c>
    </row>
    <row r="122" spans="1:2" x14ac:dyDescent="0.25">
      <c r="A122" s="176">
        <v>1028</v>
      </c>
      <c r="B122" s="176">
        <v>778</v>
      </c>
    </row>
    <row r="123" spans="1:2" x14ac:dyDescent="0.25">
      <c r="A123" s="176">
        <v>1029</v>
      </c>
      <c r="B123" s="176">
        <v>779</v>
      </c>
    </row>
    <row r="124" spans="1:2" x14ac:dyDescent="0.25">
      <c r="A124" s="176">
        <v>1030</v>
      </c>
      <c r="B124" s="176">
        <v>780</v>
      </c>
    </row>
    <row r="125" spans="1:2" x14ac:dyDescent="0.25">
      <c r="A125" s="176">
        <v>1031</v>
      </c>
      <c r="B125" s="176">
        <v>781</v>
      </c>
    </row>
    <row r="126" spans="1:2" x14ac:dyDescent="0.25">
      <c r="A126" s="176">
        <v>1032</v>
      </c>
      <c r="B126" s="176">
        <v>782</v>
      </c>
    </row>
    <row r="127" spans="1:2" x14ac:dyDescent="0.25">
      <c r="A127" s="176">
        <v>1033</v>
      </c>
      <c r="B127" s="176">
        <v>783</v>
      </c>
    </row>
    <row r="128" spans="1:2" x14ac:dyDescent="0.25">
      <c r="A128" s="176">
        <v>1034</v>
      </c>
      <c r="B128" s="176">
        <v>784</v>
      </c>
    </row>
    <row r="129" spans="1:2" x14ac:dyDescent="0.25">
      <c r="A129" s="176">
        <v>1035</v>
      </c>
      <c r="B129" s="176">
        <v>785</v>
      </c>
    </row>
    <row r="130" spans="1:2" x14ac:dyDescent="0.25">
      <c r="A130" s="176">
        <v>1036</v>
      </c>
      <c r="B130" s="176">
        <v>786</v>
      </c>
    </row>
    <row r="131" spans="1:2" x14ac:dyDescent="0.25">
      <c r="A131" s="176">
        <v>1037</v>
      </c>
      <c r="B131" s="176">
        <v>787</v>
      </c>
    </row>
    <row r="132" spans="1:2" x14ac:dyDescent="0.25">
      <c r="A132" s="176">
        <v>1038</v>
      </c>
      <c r="B132" s="176">
        <v>788</v>
      </c>
    </row>
    <row r="133" spans="1:2" x14ac:dyDescent="0.25">
      <c r="A133" s="176">
        <v>1039</v>
      </c>
      <c r="B133" s="176">
        <v>789</v>
      </c>
    </row>
    <row r="134" spans="1:2" x14ac:dyDescent="0.25">
      <c r="A134" s="176">
        <v>1040</v>
      </c>
      <c r="B134" s="176">
        <v>790</v>
      </c>
    </row>
    <row r="135" spans="1:2" x14ac:dyDescent="0.25">
      <c r="A135" s="176">
        <v>1041</v>
      </c>
      <c r="B135" s="176">
        <v>791</v>
      </c>
    </row>
    <row r="136" spans="1:2" x14ac:dyDescent="0.25">
      <c r="A136" s="176">
        <v>1042</v>
      </c>
      <c r="B136" s="176">
        <v>792</v>
      </c>
    </row>
    <row r="137" spans="1:2" x14ac:dyDescent="0.25">
      <c r="A137" s="176">
        <v>1043</v>
      </c>
      <c r="B137" s="176">
        <v>793</v>
      </c>
    </row>
    <row r="138" spans="1:2" x14ac:dyDescent="0.25">
      <c r="A138" s="176">
        <v>1044</v>
      </c>
      <c r="B138" s="176">
        <v>794</v>
      </c>
    </row>
    <row r="139" spans="1:2" x14ac:dyDescent="0.25">
      <c r="A139" s="176">
        <v>1045</v>
      </c>
      <c r="B139" s="176">
        <v>795</v>
      </c>
    </row>
    <row r="140" spans="1:2" x14ac:dyDescent="0.25">
      <c r="A140" s="176">
        <v>1046</v>
      </c>
      <c r="B140" s="176">
        <v>796</v>
      </c>
    </row>
    <row r="141" spans="1:2" x14ac:dyDescent="0.25">
      <c r="A141" s="176">
        <v>1047</v>
      </c>
      <c r="B141" s="176">
        <v>797</v>
      </c>
    </row>
    <row r="142" spans="1:2" x14ac:dyDescent="0.25">
      <c r="A142" s="176">
        <v>1048</v>
      </c>
      <c r="B142" s="176">
        <v>798</v>
      </c>
    </row>
    <row r="143" spans="1:2" x14ac:dyDescent="0.25">
      <c r="A143" s="176">
        <v>1049</v>
      </c>
      <c r="B143" s="176">
        <v>799</v>
      </c>
    </row>
    <row r="144" spans="1:2" x14ac:dyDescent="0.25">
      <c r="A144" s="176">
        <v>1050</v>
      </c>
      <c r="B144" s="176">
        <v>800</v>
      </c>
    </row>
    <row r="145" spans="1:2" x14ac:dyDescent="0.25">
      <c r="A145" s="176">
        <v>1051</v>
      </c>
      <c r="B145" s="176">
        <v>801</v>
      </c>
    </row>
    <row r="146" spans="1:2" x14ac:dyDescent="0.25">
      <c r="A146" s="176">
        <v>1052</v>
      </c>
      <c r="B146" s="176">
        <v>802</v>
      </c>
    </row>
    <row r="147" spans="1:2" x14ac:dyDescent="0.25">
      <c r="A147" s="176">
        <v>1053</v>
      </c>
      <c r="B147" s="176">
        <v>803</v>
      </c>
    </row>
    <row r="148" spans="1:2" x14ac:dyDescent="0.25">
      <c r="A148" s="176">
        <v>1054</v>
      </c>
      <c r="B148" s="176">
        <v>804</v>
      </c>
    </row>
    <row r="149" spans="1:2" x14ac:dyDescent="0.25">
      <c r="A149" s="176">
        <v>1055</v>
      </c>
      <c r="B149" s="176">
        <v>805</v>
      </c>
    </row>
    <row r="150" spans="1:2" x14ac:dyDescent="0.25">
      <c r="A150" s="176">
        <v>1056</v>
      </c>
      <c r="B150" s="176">
        <v>806</v>
      </c>
    </row>
    <row r="151" spans="1:2" x14ac:dyDescent="0.25">
      <c r="A151" s="176">
        <v>1057</v>
      </c>
      <c r="B151" s="176">
        <v>807</v>
      </c>
    </row>
    <row r="152" spans="1:2" x14ac:dyDescent="0.25">
      <c r="A152" s="176">
        <v>1058</v>
      </c>
      <c r="B152" s="176">
        <v>808</v>
      </c>
    </row>
    <row r="153" spans="1:2" x14ac:dyDescent="0.25">
      <c r="A153" s="176">
        <v>1059</v>
      </c>
      <c r="B153" s="176">
        <v>809</v>
      </c>
    </row>
    <row r="154" spans="1:2" x14ac:dyDescent="0.25">
      <c r="A154" s="176">
        <v>1060</v>
      </c>
      <c r="B154" s="176">
        <v>810</v>
      </c>
    </row>
    <row r="155" spans="1:2" x14ac:dyDescent="0.25">
      <c r="A155" s="176">
        <v>1061</v>
      </c>
      <c r="B155" s="176">
        <v>811</v>
      </c>
    </row>
    <row r="156" spans="1:2" x14ac:dyDescent="0.25">
      <c r="A156" s="176">
        <v>1062</v>
      </c>
      <c r="B156" s="176">
        <v>812</v>
      </c>
    </row>
    <row r="157" spans="1:2" x14ac:dyDescent="0.25">
      <c r="A157" s="176">
        <v>1063</v>
      </c>
      <c r="B157" s="176">
        <v>813</v>
      </c>
    </row>
    <row r="158" spans="1:2" x14ac:dyDescent="0.25">
      <c r="A158" s="176">
        <v>1064</v>
      </c>
      <c r="B158" s="176">
        <v>814</v>
      </c>
    </row>
    <row r="159" spans="1:2" x14ac:dyDescent="0.25">
      <c r="A159" s="176">
        <v>1065</v>
      </c>
      <c r="B159" s="176">
        <v>815</v>
      </c>
    </row>
    <row r="160" spans="1:2" x14ac:dyDescent="0.25">
      <c r="A160" s="176">
        <v>1066</v>
      </c>
      <c r="B160" s="176">
        <v>816</v>
      </c>
    </row>
    <row r="161" spans="1:2" x14ac:dyDescent="0.25">
      <c r="A161" s="176">
        <v>1067</v>
      </c>
      <c r="B161" s="176">
        <v>817</v>
      </c>
    </row>
    <row r="162" spans="1:2" x14ac:dyDescent="0.25">
      <c r="A162" s="176">
        <v>1068</v>
      </c>
      <c r="B162" s="176">
        <v>818</v>
      </c>
    </row>
    <row r="163" spans="1:2" x14ac:dyDescent="0.25">
      <c r="A163" s="176">
        <v>1069</v>
      </c>
      <c r="B163" s="176">
        <v>819</v>
      </c>
    </row>
    <row r="164" spans="1:2" x14ac:dyDescent="0.25">
      <c r="A164" s="176">
        <v>1070</v>
      </c>
      <c r="B164" s="176">
        <v>820</v>
      </c>
    </row>
    <row r="165" spans="1:2" x14ac:dyDescent="0.25">
      <c r="A165" s="176">
        <v>1071</v>
      </c>
      <c r="B165" s="176">
        <v>821</v>
      </c>
    </row>
    <row r="166" spans="1:2" x14ac:dyDescent="0.25">
      <c r="A166" s="176">
        <v>1072</v>
      </c>
      <c r="B166" s="176">
        <v>822</v>
      </c>
    </row>
    <row r="167" spans="1:2" x14ac:dyDescent="0.25">
      <c r="A167" s="176">
        <v>1073</v>
      </c>
      <c r="B167" s="176">
        <v>823</v>
      </c>
    </row>
    <row r="168" spans="1:2" x14ac:dyDescent="0.25">
      <c r="A168" s="176">
        <v>1074</v>
      </c>
      <c r="B168" s="176">
        <v>824</v>
      </c>
    </row>
    <row r="169" spans="1:2" x14ac:dyDescent="0.25">
      <c r="A169" s="176">
        <v>1075</v>
      </c>
      <c r="B169" s="176">
        <v>825</v>
      </c>
    </row>
    <row r="170" spans="1:2" x14ac:dyDescent="0.25">
      <c r="A170" s="176">
        <v>1076</v>
      </c>
      <c r="B170" s="176">
        <v>826</v>
      </c>
    </row>
    <row r="171" spans="1:2" x14ac:dyDescent="0.25">
      <c r="A171" s="176">
        <v>1077</v>
      </c>
      <c r="B171" s="176">
        <v>827</v>
      </c>
    </row>
    <row r="172" spans="1:2" x14ac:dyDescent="0.25">
      <c r="A172" s="176">
        <v>1078</v>
      </c>
      <c r="B172" s="176">
        <v>828</v>
      </c>
    </row>
    <row r="173" spans="1:2" x14ac:dyDescent="0.25">
      <c r="A173" s="176">
        <v>1079</v>
      </c>
      <c r="B173" s="176">
        <v>829</v>
      </c>
    </row>
    <row r="174" spans="1:2" x14ac:dyDescent="0.25">
      <c r="A174" s="176">
        <v>1080</v>
      </c>
      <c r="B174" s="176">
        <v>830</v>
      </c>
    </row>
    <row r="175" spans="1:2" x14ac:dyDescent="0.25">
      <c r="A175" s="176">
        <v>1081</v>
      </c>
      <c r="B175" s="176">
        <v>831</v>
      </c>
    </row>
    <row r="176" spans="1:2" x14ac:dyDescent="0.25">
      <c r="A176" s="176">
        <v>1082</v>
      </c>
      <c r="B176" s="176">
        <v>832</v>
      </c>
    </row>
    <row r="177" spans="1:2" x14ac:dyDescent="0.25">
      <c r="A177" s="176">
        <v>1083</v>
      </c>
      <c r="B177" s="176">
        <v>833</v>
      </c>
    </row>
    <row r="178" spans="1:2" x14ac:dyDescent="0.25">
      <c r="A178" s="176">
        <v>1084</v>
      </c>
      <c r="B178" s="176">
        <v>834</v>
      </c>
    </row>
    <row r="179" spans="1:2" x14ac:dyDescent="0.25">
      <c r="A179" s="176">
        <v>1085</v>
      </c>
      <c r="B179" s="176">
        <v>835</v>
      </c>
    </row>
    <row r="180" spans="1:2" x14ac:dyDescent="0.25">
      <c r="A180" s="176">
        <v>1086</v>
      </c>
      <c r="B180" s="176">
        <v>892</v>
      </c>
    </row>
    <row r="181" spans="1:2" x14ac:dyDescent="0.25">
      <c r="A181" s="176">
        <v>1087</v>
      </c>
      <c r="B181" s="176">
        <v>893</v>
      </c>
    </row>
    <row r="182" spans="1:2" x14ac:dyDescent="0.25">
      <c r="A182" s="176">
        <v>1088</v>
      </c>
      <c r="B182" s="176">
        <v>894</v>
      </c>
    </row>
    <row r="183" spans="1:2" x14ac:dyDescent="0.25">
      <c r="A183" s="176">
        <v>1089</v>
      </c>
      <c r="B183" s="176">
        <v>895</v>
      </c>
    </row>
    <row r="184" spans="1:2" x14ac:dyDescent="0.25">
      <c r="A184" s="176">
        <v>1090</v>
      </c>
      <c r="B184" s="176">
        <v>896</v>
      </c>
    </row>
    <row r="185" spans="1:2" x14ac:dyDescent="0.25">
      <c r="A185" s="176">
        <v>1091</v>
      </c>
      <c r="B185" s="176">
        <v>897</v>
      </c>
    </row>
    <row r="186" spans="1:2" x14ac:dyDescent="0.25">
      <c r="A186" s="176">
        <v>1092</v>
      </c>
      <c r="B186" s="176">
        <v>898</v>
      </c>
    </row>
    <row r="187" spans="1:2" x14ac:dyDescent="0.25">
      <c r="A187" s="176">
        <v>1093</v>
      </c>
      <c r="B187" s="176">
        <v>899</v>
      </c>
    </row>
    <row r="188" spans="1:2" x14ac:dyDescent="0.25">
      <c r="A188" s="176">
        <v>1094</v>
      </c>
      <c r="B188" s="176">
        <v>900</v>
      </c>
    </row>
    <row r="189" spans="1:2" x14ac:dyDescent="0.25">
      <c r="A189" s="176">
        <v>1095</v>
      </c>
      <c r="B189" s="176">
        <v>901</v>
      </c>
    </row>
    <row r="190" spans="1:2" x14ac:dyDescent="0.25">
      <c r="A190" s="176">
        <v>1096</v>
      </c>
      <c r="B190" s="176">
        <v>902</v>
      </c>
    </row>
    <row r="191" spans="1:2" x14ac:dyDescent="0.25">
      <c r="A191" s="176">
        <v>1097</v>
      </c>
      <c r="B191" s="176">
        <v>903</v>
      </c>
    </row>
    <row r="192" spans="1:2" x14ac:dyDescent="0.25">
      <c r="A192" s="176">
        <v>1098</v>
      </c>
      <c r="B192" s="176">
        <v>904</v>
      </c>
    </row>
    <row r="193" spans="1:2" x14ac:dyDescent="0.25">
      <c r="A193" s="176">
        <v>1099</v>
      </c>
      <c r="B193" s="176">
        <v>905</v>
      </c>
    </row>
    <row r="194" spans="1:2" x14ac:dyDescent="0.25">
      <c r="A194" s="176">
        <v>1100</v>
      </c>
      <c r="B194" s="176">
        <v>906</v>
      </c>
    </row>
    <row r="195" spans="1:2" x14ac:dyDescent="0.25">
      <c r="A195" s="176">
        <v>1101</v>
      </c>
      <c r="B195" s="176">
        <v>907</v>
      </c>
    </row>
    <row r="196" spans="1:2" x14ac:dyDescent="0.25">
      <c r="A196" s="176">
        <v>1102</v>
      </c>
    </row>
    <row r="197" spans="1:2" x14ac:dyDescent="0.25">
      <c r="A197" s="176">
        <v>1103</v>
      </c>
    </row>
    <row r="198" spans="1:2" x14ac:dyDescent="0.25">
      <c r="A198" s="176">
        <v>1104</v>
      </c>
    </row>
    <row r="199" spans="1:2" x14ac:dyDescent="0.25">
      <c r="A199" s="176">
        <v>1105</v>
      </c>
    </row>
    <row r="200" spans="1:2" x14ac:dyDescent="0.25">
      <c r="A200" s="176">
        <v>1106</v>
      </c>
    </row>
    <row r="201" spans="1:2" x14ac:dyDescent="0.25">
      <c r="A201" s="176">
        <v>1107</v>
      </c>
    </row>
    <row r="202" spans="1:2" x14ac:dyDescent="0.25">
      <c r="A202" s="176">
        <v>1108</v>
      </c>
    </row>
    <row r="203" spans="1:2" x14ac:dyDescent="0.25">
      <c r="A203" s="176">
        <v>1109</v>
      </c>
    </row>
    <row r="204" spans="1:2" x14ac:dyDescent="0.25">
      <c r="A204" s="176">
        <v>1110</v>
      </c>
    </row>
    <row r="205" spans="1:2" x14ac:dyDescent="0.25">
      <c r="A205" s="176">
        <v>1111</v>
      </c>
    </row>
    <row r="206" spans="1:2" x14ac:dyDescent="0.25">
      <c r="A206" s="176">
        <v>1112</v>
      </c>
    </row>
    <row r="207" spans="1:2" x14ac:dyDescent="0.25">
      <c r="A207" s="176">
        <v>1113</v>
      </c>
    </row>
    <row r="208" spans="1:2" x14ac:dyDescent="0.25">
      <c r="A208" s="176">
        <v>1114</v>
      </c>
    </row>
    <row r="209" spans="1:1" x14ac:dyDescent="0.25">
      <c r="A209" s="176">
        <v>1115</v>
      </c>
    </row>
    <row r="210" spans="1:1" x14ac:dyDescent="0.25">
      <c r="A210" s="176">
        <v>1116</v>
      </c>
    </row>
    <row r="211" spans="1:1" x14ac:dyDescent="0.25">
      <c r="A211" s="176">
        <v>1117</v>
      </c>
    </row>
    <row r="212" spans="1:1" x14ac:dyDescent="0.25">
      <c r="A212" s="176">
        <v>1118</v>
      </c>
    </row>
    <row r="213" spans="1:1" x14ac:dyDescent="0.25">
      <c r="A213" s="176">
        <v>1119</v>
      </c>
    </row>
    <row r="214" spans="1:1" x14ac:dyDescent="0.25">
      <c r="A214" s="176">
        <v>1120</v>
      </c>
    </row>
    <row r="215" spans="1:1" x14ac:dyDescent="0.25">
      <c r="A215" s="176">
        <v>1121</v>
      </c>
    </row>
    <row r="216" spans="1:1" x14ac:dyDescent="0.25">
      <c r="A216" s="176">
        <v>1122</v>
      </c>
    </row>
    <row r="217" spans="1:1" x14ac:dyDescent="0.25">
      <c r="A217" s="176">
        <v>1123</v>
      </c>
    </row>
    <row r="218" spans="1:1" x14ac:dyDescent="0.25">
      <c r="A218" s="176">
        <v>1124</v>
      </c>
    </row>
    <row r="219" spans="1:1" x14ac:dyDescent="0.25">
      <c r="A219" s="176">
        <v>1125</v>
      </c>
    </row>
    <row r="220" spans="1:1" x14ac:dyDescent="0.25">
      <c r="A220" s="176">
        <v>1126</v>
      </c>
    </row>
    <row r="221" spans="1:1" x14ac:dyDescent="0.25">
      <c r="A221" s="176">
        <v>1127</v>
      </c>
    </row>
    <row r="222" spans="1:1" x14ac:dyDescent="0.25">
      <c r="A222" s="176">
        <v>1128</v>
      </c>
    </row>
    <row r="223" spans="1:1" x14ac:dyDescent="0.25">
      <c r="A223" s="176">
        <v>1129</v>
      </c>
    </row>
    <row r="224" spans="1:1" x14ac:dyDescent="0.25">
      <c r="A224" s="176">
        <v>1130</v>
      </c>
    </row>
    <row r="225" spans="1:1" x14ac:dyDescent="0.25">
      <c r="A225" s="176">
        <v>1131</v>
      </c>
    </row>
    <row r="226" spans="1:1" x14ac:dyDescent="0.25">
      <c r="A226" s="176">
        <v>1132</v>
      </c>
    </row>
    <row r="227" spans="1:1" x14ac:dyDescent="0.25">
      <c r="A227" s="176">
        <v>1133</v>
      </c>
    </row>
    <row r="228" spans="1:1" x14ac:dyDescent="0.25">
      <c r="A228" s="176">
        <v>1134</v>
      </c>
    </row>
    <row r="229" spans="1:1" x14ac:dyDescent="0.25">
      <c r="A229" s="176">
        <v>1135</v>
      </c>
    </row>
    <row r="230" spans="1:1" x14ac:dyDescent="0.25">
      <c r="A230" s="176">
        <v>1136</v>
      </c>
    </row>
    <row r="231" spans="1:1" x14ac:dyDescent="0.25">
      <c r="A231" s="176">
        <v>1137</v>
      </c>
    </row>
    <row r="232" spans="1:1" x14ac:dyDescent="0.25">
      <c r="A232" s="176">
        <v>1138</v>
      </c>
    </row>
    <row r="233" spans="1:1" x14ac:dyDescent="0.25">
      <c r="A233" s="176">
        <v>1139</v>
      </c>
    </row>
    <row r="234" spans="1:1" x14ac:dyDescent="0.25">
      <c r="A234" s="176">
        <v>1140</v>
      </c>
    </row>
    <row r="235" spans="1:1" x14ac:dyDescent="0.25">
      <c r="A235" s="176">
        <v>1141</v>
      </c>
    </row>
    <row r="236" spans="1:1" x14ac:dyDescent="0.25">
      <c r="A236" s="176">
        <v>1142</v>
      </c>
    </row>
    <row r="237" spans="1:1" x14ac:dyDescent="0.25">
      <c r="A237" s="176">
        <v>1143</v>
      </c>
    </row>
    <row r="238" spans="1:1" x14ac:dyDescent="0.25">
      <c r="A238" s="176">
        <v>1144</v>
      </c>
    </row>
    <row r="239" spans="1:1" x14ac:dyDescent="0.25">
      <c r="A239" s="176">
        <v>1145</v>
      </c>
    </row>
    <row r="240" spans="1:1" x14ac:dyDescent="0.25">
      <c r="A240" s="176">
        <v>1146</v>
      </c>
    </row>
    <row r="241" spans="1:1" x14ac:dyDescent="0.25">
      <c r="A241" s="176">
        <v>1147</v>
      </c>
    </row>
    <row r="242" spans="1:1" x14ac:dyDescent="0.25">
      <c r="A242" s="176">
        <v>1148</v>
      </c>
    </row>
    <row r="243" spans="1:1" x14ac:dyDescent="0.25">
      <c r="A243" s="176">
        <v>1149</v>
      </c>
    </row>
    <row r="244" spans="1:1" x14ac:dyDescent="0.25">
      <c r="A244" s="176">
        <v>1150</v>
      </c>
    </row>
    <row r="245" spans="1:1" x14ac:dyDescent="0.25">
      <c r="A245" s="176">
        <v>1151</v>
      </c>
    </row>
    <row r="246" spans="1:1" x14ac:dyDescent="0.25">
      <c r="A246" s="176">
        <v>1152</v>
      </c>
    </row>
    <row r="247" spans="1:1" x14ac:dyDescent="0.25">
      <c r="A247" s="176">
        <v>1153</v>
      </c>
    </row>
    <row r="248" spans="1:1" x14ac:dyDescent="0.25">
      <c r="A248" s="176">
        <v>1154</v>
      </c>
    </row>
    <row r="249" spans="1:1" x14ac:dyDescent="0.25">
      <c r="A249" s="176">
        <v>1155</v>
      </c>
    </row>
    <row r="250" spans="1:1" x14ac:dyDescent="0.25">
      <c r="A250" s="176">
        <v>1156</v>
      </c>
    </row>
    <row r="251" spans="1:1" x14ac:dyDescent="0.25">
      <c r="A251" s="176">
        <v>1157</v>
      </c>
    </row>
    <row r="252" spans="1:1" x14ac:dyDescent="0.25">
      <c r="A252" s="176">
        <v>1158</v>
      </c>
    </row>
    <row r="253" spans="1:1" x14ac:dyDescent="0.25">
      <c r="A253" s="176">
        <v>1159</v>
      </c>
    </row>
    <row r="254" spans="1:1" x14ac:dyDescent="0.25">
      <c r="A254" s="176">
        <v>1160</v>
      </c>
    </row>
    <row r="255" spans="1:1" x14ac:dyDescent="0.25">
      <c r="A255" s="176">
        <v>1161</v>
      </c>
    </row>
    <row r="256" spans="1:1" x14ac:dyDescent="0.25">
      <c r="A256" s="176">
        <v>1162</v>
      </c>
    </row>
    <row r="257" spans="1:1" x14ac:dyDescent="0.25">
      <c r="A257" s="176">
        <v>1163</v>
      </c>
    </row>
    <row r="258" spans="1:1" x14ac:dyDescent="0.25">
      <c r="A258" s="176">
        <v>1164</v>
      </c>
    </row>
    <row r="259" spans="1:1" x14ac:dyDescent="0.25">
      <c r="A259" s="176">
        <v>1165</v>
      </c>
    </row>
    <row r="260" spans="1:1" x14ac:dyDescent="0.25">
      <c r="A260" s="176">
        <v>1166</v>
      </c>
    </row>
    <row r="261" spans="1:1" x14ac:dyDescent="0.25">
      <c r="A261" s="176">
        <v>1167</v>
      </c>
    </row>
    <row r="262" spans="1:1" x14ac:dyDescent="0.25">
      <c r="A262" s="176">
        <v>1168</v>
      </c>
    </row>
    <row r="263" spans="1:1" x14ac:dyDescent="0.25">
      <c r="A263" s="176">
        <v>1169</v>
      </c>
    </row>
    <row r="264" spans="1:1" x14ac:dyDescent="0.25">
      <c r="A264" s="176">
        <v>1170</v>
      </c>
    </row>
    <row r="265" spans="1:1" x14ac:dyDescent="0.25">
      <c r="A265" s="176">
        <v>1171</v>
      </c>
    </row>
    <row r="266" spans="1:1" x14ac:dyDescent="0.25">
      <c r="A266" s="176">
        <v>1172</v>
      </c>
    </row>
    <row r="267" spans="1:1" x14ac:dyDescent="0.25">
      <c r="A267" s="176">
        <v>1173</v>
      </c>
    </row>
    <row r="268" spans="1:1" x14ac:dyDescent="0.25">
      <c r="A268" s="176">
        <v>1174</v>
      </c>
    </row>
    <row r="269" spans="1:1" x14ac:dyDescent="0.25">
      <c r="A269" s="176">
        <v>1175</v>
      </c>
    </row>
    <row r="270" spans="1:1" x14ac:dyDescent="0.25">
      <c r="A270" s="176">
        <v>1176</v>
      </c>
    </row>
    <row r="271" spans="1:1" x14ac:dyDescent="0.25">
      <c r="A271" s="176">
        <v>1177</v>
      </c>
    </row>
    <row r="272" spans="1:1" x14ac:dyDescent="0.25">
      <c r="A272" s="176">
        <v>1178</v>
      </c>
    </row>
    <row r="273" spans="1:1" x14ac:dyDescent="0.25">
      <c r="A273" s="176">
        <v>1179</v>
      </c>
    </row>
    <row r="274" spans="1:1" x14ac:dyDescent="0.25">
      <c r="A274" s="176">
        <v>1180</v>
      </c>
    </row>
    <row r="275" spans="1:1" x14ac:dyDescent="0.25">
      <c r="A275" s="176">
        <v>1181</v>
      </c>
    </row>
    <row r="276" spans="1:1" x14ac:dyDescent="0.25">
      <c r="A276" s="176">
        <v>1182</v>
      </c>
    </row>
    <row r="277" spans="1:1" x14ac:dyDescent="0.25">
      <c r="A277" s="176">
        <v>1183</v>
      </c>
    </row>
    <row r="278" spans="1:1" x14ac:dyDescent="0.25">
      <c r="A278" s="176">
        <v>1184</v>
      </c>
    </row>
    <row r="279" spans="1:1" x14ac:dyDescent="0.25">
      <c r="A279" s="176">
        <v>1185</v>
      </c>
    </row>
    <row r="280" spans="1:1" x14ac:dyDescent="0.25">
      <c r="A280" s="176">
        <v>1186</v>
      </c>
    </row>
    <row r="281" spans="1:1" x14ac:dyDescent="0.25">
      <c r="A281" s="176">
        <v>1187</v>
      </c>
    </row>
    <row r="282" spans="1:1" x14ac:dyDescent="0.25">
      <c r="A282" s="176">
        <v>1188</v>
      </c>
    </row>
    <row r="283" spans="1:1" x14ac:dyDescent="0.25">
      <c r="A283" s="176">
        <v>1189</v>
      </c>
    </row>
    <row r="284" spans="1:1" x14ac:dyDescent="0.25">
      <c r="A284" s="176">
        <v>1190</v>
      </c>
    </row>
    <row r="285" spans="1:1" x14ac:dyDescent="0.25">
      <c r="A285" s="176">
        <v>1191</v>
      </c>
    </row>
    <row r="286" spans="1:1" x14ac:dyDescent="0.25">
      <c r="A286" s="176">
        <v>1192</v>
      </c>
    </row>
    <row r="287" spans="1:1" x14ac:dyDescent="0.25">
      <c r="A287" s="176">
        <v>1193</v>
      </c>
    </row>
    <row r="288" spans="1:1" x14ac:dyDescent="0.25">
      <c r="A288" s="176">
        <v>1194</v>
      </c>
    </row>
    <row r="289" spans="1:1" x14ac:dyDescent="0.25">
      <c r="A289" s="176">
        <v>1195</v>
      </c>
    </row>
    <row r="290" spans="1:1" x14ac:dyDescent="0.25">
      <c r="A290" s="176">
        <v>1196</v>
      </c>
    </row>
    <row r="291" spans="1:1" x14ac:dyDescent="0.25">
      <c r="A291" s="176">
        <v>1197</v>
      </c>
    </row>
    <row r="292" spans="1:1" x14ac:dyDescent="0.25">
      <c r="A292" s="176">
        <v>1198</v>
      </c>
    </row>
    <row r="293" spans="1:1" x14ac:dyDescent="0.25">
      <c r="A293" s="176">
        <v>1199</v>
      </c>
    </row>
    <row r="294" spans="1:1" x14ac:dyDescent="0.25">
      <c r="A294" s="176">
        <v>1200</v>
      </c>
    </row>
    <row r="295" spans="1:1" x14ac:dyDescent="0.25">
      <c r="A295" s="176">
        <v>1201</v>
      </c>
    </row>
    <row r="296" spans="1:1" x14ac:dyDescent="0.25">
      <c r="A296" s="176">
        <v>1202</v>
      </c>
    </row>
    <row r="297" spans="1:1" x14ac:dyDescent="0.25">
      <c r="A297" s="176">
        <v>1203</v>
      </c>
    </row>
    <row r="298" spans="1:1" x14ac:dyDescent="0.25">
      <c r="A298" s="176">
        <v>1204</v>
      </c>
    </row>
    <row r="299" spans="1:1" x14ac:dyDescent="0.25">
      <c r="A299" s="176">
        <v>1205</v>
      </c>
    </row>
    <row r="300" spans="1:1" x14ac:dyDescent="0.25">
      <c r="A300" s="176">
        <v>1206</v>
      </c>
    </row>
    <row r="301" spans="1:1" x14ac:dyDescent="0.25">
      <c r="A301" s="176">
        <v>1207</v>
      </c>
    </row>
    <row r="302" spans="1:1" x14ac:dyDescent="0.25">
      <c r="A302" s="176">
        <v>1208</v>
      </c>
    </row>
    <row r="303" spans="1:1" x14ac:dyDescent="0.25">
      <c r="A303" s="176">
        <v>1209</v>
      </c>
    </row>
    <row r="304" spans="1:1" x14ac:dyDescent="0.25">
      <c r="A304" s="176">
        <v>1210</v>
      </c>
    </row>
    <row r="305" spans="1:1" x14ac:dyDescent="0.25">
      <c r="A305" s="176">
        <v>1211</v>
      </c>
    </row>
    <row r="306" spans="1:1" x14ac:dyDescent="0.25">
      <c r="A306" s="176">
        <v>1212</v>
      </c>
    </row>
    <row r="307" spans="1:1" x14ac:dyDescent="0.25">
      <c r="A307" s="176">
        <v>1213</v>
      </c>
    </row>
    <row r="308" spans="1:1" x14ac:dyDescent="0.25">
      <c r="A308" s="176">
        <v>1214</v>
      </c>
    </row>
    <row r="309" spans="1:1" x14ac:dyDescent="0.25">
      <c r="A309" s="176">
        <v>1215</v>
      </c>
    </row>
    <row r="310" spans="1:1" x14ac:dyDescent="0.25">
      <c r="A310" s="176">
        <v>1216</v>
      </c>
    </row>
    <row r="311" spans="1:1" x14ac:dyDescent="0.25">
      <c r="A311" s="176">
        <v>1217</v>
      </c>
    </row>
    <row r="312" spans="1:1" x14ac:dyDescent="0.25">
      <c r="A312" s="176">
        <v>1218</v>
      </c>
    </row>
    <row r="313" spans="1:1" x14ac:dyDescent="0.25">
      <c r="A313" s="176">
        <v>1219</v>
      </c>
    </row>
    <row r="314" spans="1:1" x14ac:dyDescent="0.25">
      <c r="A314" s="176">
        <v>1220</v>
      </c>
    </row>
    <row r="315" spans="1:1" x14ac:dyDescent="0.25">
      <c r="A315" s="176">
        <v>1221</v>
      </c>
    </row>
    <row r="316" spans="1:1" x14ac:dyDescent="0.25">
      <c r="A316" s="176">
        <v>1222</v>
      </c>
    </row>
    <row r="317" spans="1:1" x14ac:dyDescent="0.25">
      <c r="A317" s="176">
        <v>1223</v>
      </c>
    </row>
    <row r="318" spans="1:1" x14ac:dyDescent="0.25">
      <c r="A318" s="176">
        <v>1224</v>
      </c>
    </row>
    <row r="319" spans="1:1" x14ac:dyDescent="0.25">
      <c r="A319" s="176">
        <v>1225</v>
      </c>
    </row>
    <row r="320" spans="1:1" x14ac:dyDescent="0.25">
      <c r="A320" s="176">
        <v>1226</v>
      </c>
    </row>
    <row r="321" spans="1:1" x14ac:dyDescent="0.25">
      <c r="A321" s="176">
        <v>1227</v>
      </c>
    </row>
    <row r="322" spans="1:1" x14ac:dyDescent="0.25">
      <c r="A322" s="176">
        <v>1228</v>
      </c>
    </row>
    <row r="323" spans="1:1" x14ac:dyDescent="0.25">
      <c r="A323" s="176">
        <v>1229</v>
      </c>
    </row>
    <row r="324" spans="1:1" x14ac:dyDescent="0.25">
      <c r="A324" s="176">
        <v>1230</v>
      </c>
    </row>
    <row r="325" spans="1:1" x14ac:dyDescent="0.25">
      <c r="A325" s="176">
        <v>1231</v>
      </c>
    </row>
    <row r="326" spans="1:1" x14ac:dyDescent="0.25">
      <c r="A326" s="176">
        <v>1232</v>
      </c>
    </row>
    <row r="327" spans="1:1" x14ac:dyDescent="0.25">
      <c r="A327" s="176">
        <v>1233</v>
      </c>
    </row>
    <row r="328" spans="1:1" x14ac:dyDescent="0.25">
      <c r="A328" s="176">
        <v>1234</v>
      </c>
    </row>
    <row r="329" spans="1:1" x14ac:dyDescent="0.25">
      <c r="A329" s="176">
        <v>1235</v>
      </c>
    </row>
    <row r="330" spans="1:1" x14ac:dyDescent="0.25">
      <c r="A330" s="176">
        <v>1236</v>
      </c>
    </row>
    <row r="331" spans="1:1" x14ac:dyDescent="0.25">
      <c r="A331" s="176">
        <v>1237</v>
      </c>
    </row>
    <row r="332" spans="1:1" x14ac:dyDescent="0.25">
      <c r="A332" s="176">
        <v>1238</v>
      </c>
    </row>
    <row r="333" spans="1:1" x14ac:dyDescent="0.25">
      <c r="A333" s="176">
        <v>1239</v>
      </c>
    </row>
    <row r="334" spans="1:1" x14ac:dyDescent="0.25">
      <c r="A334" s="176">
        <v>1240</v>
      </c>
    </row>
    <row r="335" spans="1:1" x14ac:dyDescent="0.25">
      <c r="A335" s="176">
        <v>1241</v>
      </c>
    </row>
    <row r="336" spans="1:1" x14ac:dyDescent="0.25">
      <c r="A336" s="176">
        <v>1242</v>
      </c>
    </row>
    <row r="337" spans="1:1" x14ac:dyDescent="0.25">
      <c r="A337" s="176">
        <v>1243</v>
      </c>
    </row>
    <row r="338" spans="1:1" x14ac:dyDescent="0.25">
      <c r="A338" s="176">
        <v>1244</v>
      </c>
    </row>
    <row r="339" spans="1:1" x14ac:dyDescent="0.25">
      <c r="A339" s="176">
        <v>1245</v>
      </c>
    </row>
    <row r="340" spans="1:1" x14ac:dyDescent="0.25">
      <c r="A340" s="176">
        <v>1246</v>
      </c>
    </row>
    <row r="341" spans="1:1" x14ac:dyDescent="0.25">
      <c r="A341" s="176">
        <v>1247</v>
      </c>
    </row>
    <row r="342" spans="1:1" x14ac:dyDescent="0.25">
      <c r="A342" s="176">
        <v>1248</v>
      </c>
    </row>
    <row r="343" spans="1:1" x14ac:dyDescent="0.25">
      <c r="A343" s="176">
        <v>1249</v>
      </c>
    </row>
    <row r="344" spans="1:1" x14ac:dyDescent="0.25">
      <c r="A344" s="176">
        <v>1250</v>
      </c>
    </row>
    <row r="345" spans="1:1" x14ac:dyDescent="0.25">
      <c r="A345" s="176">
        <v>1251</v>
      </c>
    </row>
    <row r="346" spans="1:1" x14ac:dyDescent="0.25">
      <c r="A346" s="176">
        <v>1252</v>
      </c>
    </row>
    <row r="347" spans="1:1" x14ac:dyDescent="0.25">
      <c r="A347" s="176">
        <v>1253</v>
      </c>
    </row>
    <row r="348" spans="1:1" x14ac:dyDescent="0.25">
      <c r="A348" s="176">
        <v>1254</v>
      </c>
    </row>
    <row r="349" spans="1:1" x14ac:dyDescent="0.25">
      <c r="A349" s="176">
        <v>1255</v>
      </c>
    </row>
    <row r="350" spans="1:1" x14ac:dyDescent="0.25">
      <c r="A350" s="176">
        <v>1256</v>
      </c>
    </row>
    <row r="351" spans="1:1" x14ac:dyDescent="0.25">
      <c r="A351" s="176">
        <v>1257</v>
      </c>
    </row>
    <row r="352" spans="1:1" x14ac:dyDescent="0.25">
      <c r="A352" s="176">
        <v>1258</v>
      </c>
    </row>
    <row r="353" spans="1:1" x14ac:dyDescent="0.25">
      <c r="A353" s="176">
        <v>1259</v>
      </c>
    </row>
    <row r="354" spans="1:1" x14ac:dyDescent="0.25">
      <c r="A354" s="176">
        <v>1260</v>
      </c>
    </row>
    <row r="355" spans="1:1" x14ac:dyDescent="0.25">
      <c r="A355" s="176">
        <v>1261</v>
      </c>
    </row>
    <row r="356" spans="1:1" x14ac:dyDescent="0.25">
      <c r="A356" s="176">
        <v>1262</v>
      </c>
    </row>
    <row r="357" spans="1:1" x14ac:dyDescent="0.25">
      <c r="A357" s="176">
        <v>1263</v>
      </c>
    </row>
    <row r="358" spans="1:1" x14ac:dyDescent="0.25">
      <c r="A358" s="176">
        <v>1264</v>
      </c>
    </row>
    <row r="359" spans="1:1" x14ac:dyDescent="0.25">
      <c r="A359" s="176">
        <v>1265</v>
      </c>
    </row>
    <row r="360" spans="1:1" x14ac:dyDescent="0.25">
      <c r="A360" s="176">
        <v>1266</v>
      </c>
    </row>
    <row r="361" spans="1:1" x14ac:dyDescent="0.25">
      <c r="A361" s="176">
        <v>1267</v>
      </c>
    </row>
    <row r="362" spans="1:1" x14ac:dyDescent="0.25">
      <c r="A362" s="176">
        <v>1268</v>
      </c>
    </row>
    <row r="363" spans="1:1" x14ac:dyDescent="0.25">
      <c r="A363" s="176">
        <v>1269</v>
      </c>
    </row>
    <row r="364" spans="1:1" x14ac:dyDescent="0.25">
      <c r="A364" s="176">
        <v>1270</v>
      </c>
    </row>
    <row r="365" spans="1:1" x14ac:dyDescent="0.25">
      <c r="A365" s="176">
        <v>1271</v>
      </c>
    </row>
    <row r="366" spans="1:1" x14ac:dyDescent="0.25">
      <c r="A366" s="176">
        <v>1272</v>
      </c>
    </row>
    <row r="367" spans="1:1" x14ac:dyDescent="0.25">
      <c r="A367" s="176">
        <v>1273</v>
      </c>
    </row>
    <row r="368" spans="1:1" x14ac:dyDescent="0.25">
      <c r="A368" s="176">
        <v>1274</v>
      </c>
    </row>
    <row r="369" spans="1:1" x14ac:dyDescent="0.25">
      <c r="A369" s="176">
        <v>1275</v>
      </c>
    </row>
    <row r="370" spans="1:1" x14ac:dyDescent="0.25">
      <c r="A370" s="176">
        <v>1276</v>
      </c>
    </row>
    <row r="371" spans="1:1" x14ac:dyDescent="0.25">
      <c r="A371" s="176">
        <v>1277</v>
      </c>
    </row>
    <row r="372" spans="1:1" x14ac:dyDescent="0.25">
      <c r="A372" s="176">
        <v>1278</v>
      </c>
    </row>
    <row r="373" spans="1:1" x14ac:dyDescent="0.25">
      <c r="A373" s="176">
        <v>1279</v>
      </c>
    </row>
    <row r="374" spans="1:1" x14ac:dyDescent="0.25">
      <c r="A374" s="176">
        <v>1280</v>
      </c>
    </row>
    <row r="375" spans="1:1" x14ac:dyDescent="0.25">
      <c r="A375" s="176">
        <v>1281</v>
      </c>
    </row>
    <row r="376" spans="1:1" x14ac:dyDescent="0.25">
      <c r="A376" s="176">
        <v>1282</v>
      </c>
    </row>
    <row r="377" spans="1:1" x14ac:dyDescent="0.25">
      <c r="A377" s="176">
        <v>1283</v>
      </c>
    </row>
    <row r="378" spans="1:1" x14ac:dyDescent="0.25">
      <c r="A378" s="176">
        <v>1284</v>
      </c>
    </row>
    <row r="379" spans="1:1" x14ac:dyDescent="0.25">
      <c r="A379" s="176">
        <v>1285</v>
      </c>
    </row>
    <row r="380" spans="1:1" x14ac:dyDescent="0.25">
      <c r="A380" s="176">
        <v>1286</v>
      </c>
    </row>
    <row r="381" spans="1:1" x14ac:dyDescent="0.25">
      <c r="A381" s="176">
        <v>1287</v>
      </c>
    </row>
    <row r="382" spans="1:1" x14ac:dyDescent="0.25">
      <c r="A382" s="176">
        <v>1288</v>
      </c>
    </row>
    <row r="383" spans="1:1" x14ac:dyDescent="0.25">
      <c r="A383" s="176">
        <v>1289</v>
      </c>
    </row>
    <row r="384" spans="1:1" x14ac:dyDescent="0.25">
      <c r="A384" s="176">
        <v>1290</v>
      </c>
    </row>
    <row r="385" spans="1:1" x14ac:dyDescent="0.25">
      <c r="A385" s="176">
        <v>1291</v>
      </c>
    </row>
    <row r="386" spans="1:1" x14ac:dyDescent="0.25">
      <c r="A386" s="176">
        <v>1292</v>
      </c>
    </row>
    <row r="387" spans="1:1" x14ac:dyDescent="0.25">
      <c r="A387" s="176">
        <v>1293</v>
      </c>
    </row>
    <row r="388" spans="1:1" x14ac:dyDescent="0.25">
      <c r="A388" s="176">
        <v>1294</v>
      </c>
    </row>
    <row r="389" spans="1:1" x14ac:dyDescent="0.25">
      <c r="A389" s="176">
        <v>1295</v>
      </c>
    </row>
    <row r="390" spans="1:1" x14ac:dyDescent="0.25">
      <c r="A390" s="176">
        <v>1296</v>
      </c>
    </row>
    <row r="391" spans="1:1" x14ac:dyDescent="0.25">
      <c r="A391" s="176">
        <v>1297</v>
      </c>
    </row>
    <row r="392" spans="1:1" x14ac:dyDescent="0.25">
      <c r="A392" s="176">
        <v>1298</v>
      </c>
    </row>
    <row r="393" spans="1:1" x14ac:dyDescent="0.25">
      <c r="A393" s="176">
        <v>1299</v>
      </c>
    </row>
    <row r="394" spans="1:1" x14ac:dyDescent="0.25">
      <c r="A394" s="176">
        <v>1300</v>
      </c>
    </row>
    <row r="395" spans="1:1" x14ac:dyDescent="0.25">
      <c r="A395" s="176">
        <v>1301</v>
      </c>
    </row>
    <row r="396" spans="1:1" x14ac:dyDescent="0.25">
      <c r="A396" s="176">
        <v>1302</v>
      </c>
    </row>
    <row r="397" spans="1:1" x14ac:dyDescent="0.25">
      <c r="A397" s="176">
        <v>1303</v>
      </c>
    </row>
    <row r="398" spans="1:1" x14ac:dyDescent="0.25">
      <c r="A398" s="176">
        <v>1304</v>
      </c>
    </row>
    <row r="399" spans="1:1" x14ac:dyDescent="0.25">
      <c r="A399" s="176">
        <v>1305</v>
      </c>
    </row>
    <row r="400" spans="1:1" x14ac:dyDescent="0.25">
      <c r="A400" s="176">
        <v>1306</v>
      </c>
    </row>
    <row r="401" spans="1:1" x14ac:dyDescent="0.25">
      <c r="A401" s="176">
        <v>1307</v>
      </c>
    </row>
    <row r="402" spans="1:1" x14ac:dyDescent="0.25">
      <c r="A402" s="176">
        <v>1308</v>
      </c>
    </row>
    <row r="403" spans="1:1" x14ac:dyDescent="0.25">
      <c r="A403" s="176">
        <v>1309</v>
      </c>
    </row>
    <row r="404" spans="1:1" x14ac:dyDescent="0.25">
      <c r="A404" s="176">
        <v>1310</v>
      </c>
    </row>
    <row r="405" spans="1:1" x14ac:dyDescent="0.25">
      <c r="A405" s="176">
        <v>1311</v>
      </c>
    </row>
    <row r="406" spans="1:1" x14ac:dyDescent="0.25">
      <c r="A406" s="176">
        <v>1312</v>
      </c>
    </row>
    <row r="407" spans="1:1" x14ac:dyDescent="0.25">
      <c r="A407" s="176">
        <v>1313</v>
      </c>
    </row>
    <row r="408" spans="1:1" x14ac:dyDescent="0.25">
      <c r="A408" s="176">
        <v>1314</v>
      </c>
    </row>
    <row r="409" spans="1:1" x14ac:dyDescent="0.25">
      <c r="A409" s="176">
        <v>1315</v>
      </c>
    </row>
    <row r="410" spans="1:1" x14ac:dyDescent="0.25">
      <c r="A410" s="176">
        <v>1316</v>
      </c>
    </row>
    <row r="411" spans="1:1" x14ac:dyDescent="0.25">
      <c r="A411" s="176">
        <v>1317</v>
      </c>
    </row>
    <row r="412" spans="1:1" x14ac:dyDescent="0.25">
      <c r="A412" s="176">
        <v>1318</v>
      </c>
    </row>
    <row r="413" spans="1:1" x14ac:dyDescent="0.25">
      <c r="A413" s="176">
        <v>1319</v>
      </c>
    </row>
    <row r="414" spans="1:1" x14ac:dyDescent="0.25">
      <c r="A414" s="176">
        <v>1320</v>
      </c>
    </row>
    <row r="415" spans="1:1" x14ac:dyDescent="0.25">
      <c r="A415" s="176">
        <v>1321</v>
      </c>
    </row>
    <row r="416" spans="1:1" x14ac:dyDescent="0.25">
      <c r="A416" s="176">
        <v>1322</v>
      </c>
    </row>
    <row r="417" spans="1:1" x14ac:dyDescent="0.25">
      <c r="A417" s="176">
        <v>1323</v>
      </c>
    </row>
    <row r="418" spans="1:1" x14ac:dyDescent="0.25">
      <c r="A418" s="176">
        <v>1324</v>
      </c>
    </row>
    <row r="419" spans="1:1" x14ac:dyDescent="0.25">
      <c r="A419" s="176">
        <v>1325</v>
      </c>
    </row>
    <row r="420" spans="1:1" x14ac:dyDescent="0.25">
      <c r="A420" s="176">
        <v>1326</v>
      </c>
    </row>
    <row r="421" spans="1:1" x14ac:dyDescent="0.25">
      <c r="A421" s="176">
        <v>1327</v>
      </c>
    </row>
    <row r="422" spans="1:1" x14ac:dyDescent="0.25">
      <c r="A422" s="176">
        <v>1328</v>
      </c>
    </row>
    <row r="423" spans="1:1" x14ac:dyDescent="0.25">
      <c r="A423" s="176">
        <v>1329</v>
      </c>
    </row>
    <row r="424" spans="1:1" x14ac:dyDescent="0.25">
      <c r="A424" s="176">
        <v>1330</v>
      </c>
    </row>
    <row r="425" spans="1:1" x14ac:dyDescent="0.25">
      <c r="A425" s="176">
        <v>1331</v>
      </c>
    </row>
    <row r="426" spans="1:1" x14ac:dyDescent="0.25">
      <c r="A426" s="176">
        <v>1332</v>
      </c>
    </row>
    <row r="427" spans="1:1" x14ac:dyDescent="0.25">
      <c r="A427" s="176">
        <v>1333</v>
      </c>
    </row>
    <row r="428" spans="1:1" x14ac:dyDescent="0.25">
      <c r="A428" s="176">
        <v>1334</v>
      </c>
    </row>
    <row r="429" spans="1:1" x14ac:dyDescent="0.25">
      <c r="A429" s="176">
        <v>1335</v>
      </c>
    </row>
    <row r="430" spans="1:1" x14ac:dyDescent="0.25">
      <c r="A430" s="176">
        <v>1336</v>
      </c>
    </row>
    <row r="431" spans="1:1" x14ac:dyDescent="0.25">
      <c r="A431" s="176">
        <v>1337</v>
      </c>
    </row>
    <row r="432" spans="1:1" x14ac:dyDescent="0.25">
      <c r="A432" s="176">
        <v>1338</v>
      </c>
    </row>
    <row r="433" spans="1:1" x14ac:dyDescent="0.25">
      <c r="A433" s="176">
        <v>1339</v>
      </c>
    </row>
    <row r="434" spans="1:1" x14ac:dyDescent="0.25">
      <c r="A434" s="176">
        <v>1340</v>
      </c>
    </row>
    <row r="435" spans="1:1" x14ac:dyDescent="0.25">
      <c r="A435" s="176">
        <v>1341</v>
      </c>
    </row>
    <row r="436" spans="1:1" x14ac:dyDescent="0.25">
      <c r="A436" s="176">
        <v>1342</v>
      </c>
    </row>
    <row r="437" spans="1:1" x14ac:dyDescent="0.25">
      <c r="A437" s="176">
        <v>1343</v>
      </c>
    </row>
    <row r="438" spans="1:1" x14ac:dyDescent="0.25">
      <c r="A438" s="176">
        <v>1344</v>
      </c>
    </row>
    <row r="439" spans="1:1" x14ac:dyDescent="0.25">
      <c r="A439" s="176">
        <v>1345</v>
      </c>
    </row>
    <row r="440" spans="1:1" x14ac:dyDescent="0.25">
      <c r="A440" s="176">
        <v>1346</v>
      </c>
    </row>
    <row r="441" spans="1:1" x14ac:dyDescent="0.25">
      <c r="A441" s="176">
        <v>1347</v>
      </c>
    </row>
    <row r="442" spans="1:1" x14ac:dyDescent="0.25">
      <c r="A442" s="176">
        <v>1348</v>
      </c>
    </row>
    <row r="443" spans="1:1" x14ac:dyDescent="0.25">
      <c r="A443" s="176">
        <v>1349</v>
      </c>
    </row>
    <row r="444" spans="1:1" x14ac:dyDescent="0.25">
      <c r="A444" s="176">
        <v>1350</v>
      </c>
    </row>
    <row r="445" spans="1:1" x14ac:dyDescent="0.25">
      <c r="A445" s="176">
        <v>1351</v>
      </c>
    </row>
    <row r="446" spans="1:1" x14ac:dyDescent="0.25">
      <c r="A446" s="176">
        <v>1352</v>
      </c>
    </row>
    <row r="447" spans="1:1" x14ac:dyDescent="0.25">
      <c r="A447" s="176">
        <v>1353</v>
      </c>
    </row>
    <row r="448" spans="1:1" x14ac:dyDescent="0.25">
      <c r="A448" s="176">
        <v>1354</v>
      </c>
    </row>
    <row r="449" spans="1:1" x14ac:dyDescent="0.25">
      <c r="A449" s="176">
        <v>1355</v>
      </c>
    </row>
    <row r="450" spans="1:1" x14ac:dyDescent="0.25">
      <c r="A450" s="176">
        <v>1356</v>
      </c>
    </row>
    <row r="451" spans="1:1" x14ac:dyDescent="0.25">
      <c r="A451" s="176">
        <v>1357</v>
      </c>
    </row>
    <row r="452" spans="1:1" x14ac:dyDescent="0.25">
      <c r="A452" s="176">
        <v>1358</v>
      </c>
    </row>
    <row r="453" spans="1:1" x14ac:dyDescent="0.25">
      <c r="A453" s="176">
        <v>1359</v>
      </c>
    </row>
    <row r="454" spans="1:1" x14ac:dyDescent="0.25">
      <c r="A454" s="176">
        <v>1360</v>
      </c>
    </row>
    <row r="455" spans="1:1" x14ac:dyDescent="0.25">
      <c r="A455" s="176">
        <v>1361</v>
      </c>
    </row>
    <row r="456" spans="1:1" x14ac:dyDescent="0.25">
      <c r="A456" s="176">
        <v>1362</v>
      </c>
    </row>
    <row r="457" spans="1:1" x14ac:dyDescent="0.25">
      <c r="A457" s="176">
        <v>1363</v>
      </c>
    </row>
    <row r="458" spans="1:1" x14ac:dyDescent="0.25">
      <c r="A458" s="176">
        <v>1364</v>
      </c>
    </row>
    <row r="459" spans="1:1" x14ac:dyDescent="0.25">
      <c r="A459" s="176">
        <v>1365</v>
      </c>
    </row>
    <row r="460" spans="1:1" x14ac:dyDescent="0.25">
      <c r="A460" s="176">
        <v>1366</v>
      </c>
    </row>
    <row r="461" spans="1:1" x14ac:dyDescent="0.25">
      <c r="A461" s="176">
        <v>1367</v>
      </c>
    </row>
    <row r="462" spans="1:1" x14ac:dyDescent="0.25">
      <c r="A462" s="176">
        <v>1368</v>
      </c>
    </row>
    <row r="463" spans="1:1" x14ac:dyDescent="0.25">
      <c r="A463" s="176">
        <v>1369</v>
      </c>
    </row>
    <row r="464" spans="1:1" x14ac:dyDescent="0.25">
      <c r="A464" s="176">
        <v>1370</v>
      </c>
    </row>
    <row r="465" spans="1:1" x14ac:dyDescent="0.25">
      <c r="A465" s="176">
        <v>1371</v>
      </c>
    </row>
    <row r="466" spans="1:1" x14ac:dyDescent="0.25">
      <c r="A466" s="176">
        <v>1372</v>
      </c>
    </row>
    <row r="467" spans="1:1" x14ac:dyDescent="0.25">
      <c r="A467" s="176">
        <v>1373</v>
      </c>
    </row>
    <row r="468" spans="1:1" x14ac:dyDescent="0.25">
      <c r="A468" s="176">
        <v>1374</v>
      </c>
    </row>
    <row r="469" spans="1:1" x14ac:dyDescent="0.25">
      <c r="A469" s="176">
        <v>1375</v>
      </c>
    </row>
    <row r="470" spans="1:1" x14ac:dyDescent="0.25">
      <c r="A470" s="176">
        <v>1376</v>
      </c>
    </row>
    <row r="471" spans="1:1" x14ac:dyDescent="0.25">
      <c r="A471" s="176">
        <v>1377</v>
      </c>
    </row>
    <row r="472" spans="1:1" x14ac:dyDescent="0.25">
      <c r="A472" s="176">
        <v>1378</v>
      </c>
    </row>
    <row r="473" spans="1:1" x14ac:dyDescent="0.25">
      <c r="A473" s="176">
        <v>1379</v>
      </c>
    </row>
    <row r="474" spans="1:1" x14ac:dyDescent="0.25">
      <c r="A474" s="176">
        <v>1380</v>
      </c>
    </row>
    <row r="475" spans="1:1" x14ac:dyDescent="0.25">
      <c r="A475" s="176">
        <v>1381</v>
      </c>
    </row>
    <row r="476" spans="1:1" x14ac:dyDescent="0.25">
      <c r="A476" s="176">
        <v>1382</v>
      </c>
    </row>
    <row r="477" spans="1:1" x14ac:dyDescent="0.25">
      <c r="A477" s="176">
        <v>1383</v>
      </c>
    </row>
    <row r="478" spans="1:1" x14ac:dyDescent="0.25">
      <c r="A478" s="176">
        <v>1384</v>
      </c>
    </row>
    <row r="479" spans="1:1" x14ac:dyDescent="0.25">
      <c r="A479" s="176">
        <v>1385</v>
      </c>
    </row>
    <row r="480" spans="1:1" x14ac:dyDescent="0.25">
      <c r="A480" s="176">
        <v>1386</v>
      </c>
    </row>
    <row r="481" spans="1:1" x14ac:dyDescent="0.25">
      <c r="A481" s="176">
        <v>1387</v>
      </c>
    </row>
    <row r="482" spans="1:1" x14ac:dyDescent="0.25">
      <c r="A482" s="176">
        <v>1388</v>
      </c>
    </row>
    <row r="483" spans="1:1" x14ac:dyDescent="0.25">
      <c r="A483" s="176">
        <v>1389</v>
      </c>
    </row>
    <row r="484" spans="1:1" x14ac:dyDescent="0.25">
      <c r="A484" s="176">
        <v>1390</v>
      </c>
    </row>
    <row r="485" spans="1:1" x14ac:dyDescent="0.25">
      <c r="A485" s="176">
        <v>1391</v>
      </c>
    </row>
    <row r="486" spans="1:1" x14ac:dyDescent="0.25">
      <c r="A486" s="176">
        <v>1392</v>
      </c>
    </row>
    <row r="487" spans="1:1" x14ac:dyDescent="0.25">
      <c r="A487" s="176">
        <v>1393</v>
      </c>
    </row>
    <row r="488" spans="1:1" x14ac:dyDescent="0.25">
      <c r="A488" s="176">
        <v>1394</v>
      </c>
    </row>
    <row r="489" spans="1:1" x14ac:dyDescent="0.25">
      <c r="A489" s="176">
        <v>1395</v>
      </c>
    </row>
    <row r="490" spans="1:1" x14ac:dyDescent="0.25">
      <c r="A490" s="176">
        <v>1396</v>
      </c>
    </row>
    <row r="491" spans="1:1" x14ac:dyDescent="0.25">
      <c r="A491" s="176">
        <v>1397</v>
      </c>
    </row>
    <row r="492" spans="1:1" x14ac:dyDescent="0.25">
      <c r="A492" s="176">
        <v>1398</v>
      </c>
    </row>
    <row r="493" spans="1:1" x14ac:dyDescent="0.25">
      <c r="A493" s="176">
        <v>1399</v>
      </c>
    </row>
    <row r="494" spans="1:1" x14ac:dyDescent="0.25">
      <c r="A494" s="176">
        <v>1400</v>
      </c>
    </row>
    <row r="495" spans="1:1" x14ac:dyDescent="0.25">
      <c r="A495" s="176">
        <v>1401</v>
      </c>
    </row>
    <row r="496" spans="1:1" x14ac:dyDescent="0.25">
      <c r="A496" s="176">
        <v>1402</v>
      </c>
    </row>
    <row r="497" spans="1:1" x14ac:dyDescent="0.25">
      <c r="A497" s="176">
        <v>1403</v>
      </c>
    </row>
    <row r="498" spans="1:1" x14ac:dyDescent="0.25">
      <c r="A498" s="176">
        <v>1404</v>
      </c>
    </row>
    <row r="499" spans="1:1" x14ac:dyDescent="0.25">
      <c r="A499" s="176">
        <v>1405</v>
      </c>
    </row>
    <row r="500" spans="1:1" x14ac:dyDescent="0.25">
      <c r="A500" s="176">
        <v>1406</v>
      </c>
    </row>
    <row r="501" spans="1:1" x14ac:dyDescent="0.25">
      <c r="A501" s="176">
        <v>1407</v>
      </c>
    </row>
    <row r="502" spans="1:1" x14ac:dyDescent="0.25">
      <c r="A502" s="176">
        <v>1408</v>
      </c>
    </row>
    <row r="503" spans="1:1" x14ac:dyDescent="0.25">
      <c r="A503" s="176">
        <v>1409</v>
      </c>
    </row>
    <row r="504" spans="1:1" x14ac:dyDescent="0.25">
      <c r="A504" s="176">
        <v>1410</v>
      </c>
    </row>
    <row r="505" spans="1:1" x14ac:dyDescent="0.25">
      <c r="A505" s="176">
        <v>1411</v>
      </c>
    </row>
    <row r="506" spans="1:1" x14ac:dyDescent="0.25">
      <c r="A506" s="176">
        <v>1412</v>
      </c>
    </row>
    <row r="507" spans="1:1" x14ac:dyDescent="0.25">
      <c r="A507" s="176">
        <v>1413</v>
      </c>
    </row>
    <row r="508" spans="1:1" x14ac:dyDescent="0.25">
      <c r="A508" s="176">
        <v>1414</v>
      </c>
    </row>
    <row r="509" spans="1:1" x14ac:dyDescent="0.25">
      <c r="A509" s="176">
        <v>1415</v>
      </c>
    </row>
    <row r="510" spans="1:1" x14ac:dyDescent="0.25">
      <c r="A510" s="176">
        <v>1416</v>
      </c>
    </row>
    <row r="511" spans="1:1" x14ac:dyDescent="0.25">
      <c r="A511" s="176">
        <v>1417</v>
      </c>
    </row>
    <row r="512" spans="1:1" x14ac:dyDescent="0.25">
      <c r="A512" s="176">
        <v>1418</v>
      </c>
    </row>
    <row r="513" spans="1:1" x14ac:dyDescent="0.25">
      <c r="A513" s="176">
        <v>1419</v>
      </c>
    </row>
    <row r="514" spans="1:1" x14ac:dyDescent="0.25">
      <c r="A514" s="176">
        <v>1420</v>
      </c>
    </row>
    <row r="515" spans="1:1" x14ac:dyDescent="0.25">
      <c r="A515" s="176">
        <v>1421</v>
      </c>
    </row>
    <row r="516" spans="1:1" x14ac:dyDescent="0.25">
      <c r="A516" s="176">
        <v>1422</v>
      </c>
    </row>
    <row r="517" spans="1:1" x14ac:dyDescent="0.25">
      <c r="A517" s="176">
        <v>1423</v>
      </c>
    </row>
    <row r="518" spans="1:1" x14ac:dyDescent="0.25">
      <c r="A518" s="176">
        <v>1424</v>
      </c>
    </row>
    <row r="519" spans="1:1" x14ac:dyDescent="0.25">
      <c r="A519" s="176">
        <v>1425</v>
      </c>
    </row>
    <row r="520" spans="1:1" x14ac:dyDescent="0.25">
      <c r="A520" s="176">
        <v>1426</v>
      </c>
    </row>
    <row r="521" spans="1:1" x14ac:dyDescent="0.25">
      <c r="A521" s="176">
        <v>1427</v>
      </c>
    </row>
    <row r="522" spans="1:1" x14ac:dyDescent="0.25">
      <c r="A522" s="176">
        <v>1428</v>
      </c>
    </row>
    <row r="523" spans="1:1" x14ac:dyDescent="0.25">
      <c r="A523" s="176">
        <v>1429</v>
      </c>
    </row>
    <row r="524" spans="1:1" x14ac:dyDescent="0.25">
      <c r="A524" s="176">
        <v>1430</v>
      </c>
    </row>
    <row r="525" spans="1:1" x14ac:dyDescent="0.25">
      <c r="A525" s="176">
        <v>1431</v>
      </c>
    </row>
    <row r="526" spans="1:1" x14ac:dyDescent="0.25">
      <c r="A526" s="176">
        <v>1432</v>
      </c>
    </row>
    <row r="527" spans="1:1" x14ac:dyDescent="0.25">
      <c r="A527" s="176">
        <v>1433</v>
      </c>
    </row>
    <row r="528" spans="1:1" x14ac:dyDescent="0.25">
      <c r="A528" s="176">
        <v>1434</v>
      </c>
    </row>
    <row r="529" spans="1:1" x14ac:dyDescent="0.25">
      <c r="A529" s="176">
        <v>1435</v>
      </c>
    </row>
    <row r="530" spans="1:1" x14ac:dyDescent="0.25">
      <c r="A530" s="176">
        <v>1436</v>
      </c>
    </row>
    <row r="531" spans="1:1" x14ac:dyDescent="0.25">
      <c r="A531" s="176">
        <v>1437</v>
      </c>
    </row>
    <row r="532" spans="1:1" x14ac:dyDescent="0.25">
      <c r="A532" s="176">
        <v>1438</v>
      </c>
    </row>
    <row r="533" spans="1:1" x14ac:dyDescent="0.25">
      <c r="A533" s="176">
        <v>1439</v>
      </c>
    </row>
    <row r="534" spans="1:1" x14ac:dyDescent="0.25">
      <c r="A534" s="176">
        <v>1440</v>
      </c>
    </row>
    <row r="535" spans="1:1" x14ac:dyDescent="0.25">
      <c r="A535" s="176">
        <v>1441</v>
      </c>
    </row>
    <row r="536" spans="1:1" x14ac:dyDescent="0.25">
      <c r="A536" s="176">
        <v>1442</v>
      </c>
    </row>
    <row r="537" spans="1:1" x14ac:dyDescent="0.25">
      <c r="A537" s="176">
        <v>1443</v>
      </c>
    </row>
    <row r="538" spans="1:1" x14ac:dyDescent="0.25">
      <c r="A538" s="176">
        <v>1444</v>
      </c>
    </row>
    <row r="539" spans="1:1" x14ac:dyDescent="0.25">
      <c r="A539" s="176">
        <v>1445</v>
      </c>
    </row>
    <row r="540" spans="1:1" x14ac:dyDescent="0.25">
      <c r="A540" s="176">
        <v>1446</v>
      </c>
    </row>
    <row r="541" spans="1:1" x14ac:dyDescent="0.25">
      <c r="A541" s="176">
        <v>1447</v>
      </c>
    </row>
    <row r="542" spans="1:1" x14ac:dyDescent="0.25">
      <c r="A542" s="176">
        <v>1448</v>
      </c>
    </row>
    <row r="543" spans="1:1" x14ac:dyDescent="0.25">
      <c r="A543" s="176">
        <v>1449</v>
      </c>
    </row>
    <row r="544" spans="1:1" x14ac:dyDescent="0.25">
      <c r="A544" s="176">
        <v>1450</v>
      </c>
    </row>
    <row r="545" spans="1:1" x14ac:dyDescent="0.25">
      <c r="A545" s="176">
        <v>1451</v>
      </c>
    </row>
    <row r="546" spans="1:1" x14ac:dyDescent="0.25">
      <c r="A546" s="176">
        <v>1452</v>
      </c>
    </row>
    <row r="547" spans="1:1" x14ac:dyDescent="0.25">
      <c r="A547" s="176">
        <v>1453</v>
      </c>
    </row>
    <row r="548" spans="1:1" x14ac:dyDescent="0.25">
      <c r="A548" s="176">
        <v>1454</v>
      </c>
    </row>
    <row r="549" spans="1:1" x14ac:dyDescent="0.25">
      <c r="A549" s="176">
        <v>1455</v>
      </c>
    </row>
    <row r="550" spans="1:1" x14ac:dyDescent="0.25">
      <c r="A550" s="176">
        <v>1456</v>
      </c>
    </row>
    <row r="551" spans="1:1" x14ac:dyDescent="0.25">
      <c r="A551" s="176">
        <v>1457</v>
      </c>
    </row>
    <row r="552" spans="1:1" x14ac:dyDescent="0.25">
      <c r="A552" s="176">
        <v>1458</v>
      </c>
    </row>
    <row r="553" spans="1:1" x14ac:dyDescent="0.25">
      <c r="A553" s="176">
        <v>1459</v>
      </c>
    </row>
    <row r="554" spans="1:1" x14ac:dyDescent="0.25">
      <c r="A554" s="176">
        <v>1460</v>
      </c>
    </row>
    <row r="555" spans="1:1" x14ac:dyDescent="0.25">
      <c r="A555" s="176">
        <v>1461</v>
      </c>
    </row>
    <row r="556" spans="1:1" x14ac:dyDescent="0.25">
      <c r="A556" s="176">
        <v>1462</v>
      </c>
    </row>
    <row r="557" spans="1:1" x14ac:dyDescent="0.25">
      <c r="A557" s="176">
        <v>1463</v>
      </c>
    </row>
    <row r="558" spans="1:1" x14ac:dyDescent="0.25">
      <c r="A558" s="176">
        <v>1464</v>
      </c>
    </row>
    <row r="559" spans="1:1" x14ac:dyDescent="0.25">
      <c r="A559" s="176">
        <v>1465</v>
      </c>
    </row>
    <row r="560" spans="1:1" x14ac:dyDescent="0.25">
      <c r="A560" s="176">
        <v>1466</v>
      </c>
    </row>
    <row r="561" spans="1:1" x14ac:dyDescent="0.25">
      <c r="A561" s="176">
        <v>1467</v>
      </c>
    </row>
    <row r="562" spans="1:1" x14ac:dyDescent="0.25">
      <c r="A562" s="176">
        <v>1468</v>
      </c>
    </row>
    <row r="563" spans="1:1" x14ac:dyDescent="0.25">
      <c r="A563" s="176">
        <v>1469</v>
      </c>
    </row>
    <row r="564" spans="1:1" x14ac:dyDescent="0.25">
      <c r="A564" s="176">
        <v>1470</v>
      </c>
    </row>
    <row r="565" spans="1:1" x14ac:dyDescent="0.25">
      <c r="A565" s="176">
        <v>1471</v>
      </c>
    </row>
    <row r="566" spans="1:1" x14ac:dyDescent="0.25">
      <c r="A566" s="176">
        <v>1472</v>
      </c>
    </row>
    <row r="567" spans="1:1" x14ac:dyDescent="0.25">
      <c r="A567" s="176">
        <v>1473</v>
      </c>
    </row>
    <row r="568" spans="1:1" x14ac:dyDescent="0.25">
      <c r="A568" s="176">
        <v>1474</v>
      </c>
    </row>
    <row r="569" spans="1:1" x14ac:dyDescent="0.25">
      <c r="A569" s="176">
        <v>1475</v>
      </c>
    </row>
    <row r="570" spans="1:1" x14ac:dyDescent="0.25">
      <c r="A570" s="176">
        <v>1476</v>
      </c>
    </row>
    <row r="571" spans="1:1" x14ac:dyDescent="0.25">
      <c r="A571" s="176">
        <v>1477</v>
      </c>
    </row>
    <row r="572" spans="1:1" x14ac:dyDescent="0.25">
      <c r="A572" s="176">
        <v>1478</v>
      </c>
    </row>
    <row r="573" spans="1:1" x14ac:dyDescent="0.25">
      <c r="A573" s="176">
        <v>1479</v>
      </c>
    </row>
    <row r="574" spans="1:1" x14ac:dyDescent="0.25">
      <c r="A574" s="176">
        <v>1480</v>
      </c>
    </row>
    <row r="575" spans="1:1" x14ac:dyDescent="0.25">
      <c r="A575" s="176">
        <v>1481</v>
      </c>
    </row>
    <row r="576" spans="1:1" x14ac:dyDescent="0.25">
      <c r="A576" s="176">
        <v>1482</v>
      </c>
    </row>
    <row r="577" spans="1:1" x14ac:dyDescent="0.25">
      <c r="A577" s="176">
        <v>1483</v>
      </c>
    </row>
    <row r="578" spans="1:1" x14ac:dyDescent="0.25">
      <c r="A578" s="176">
        <v>1484</v>
      </c>
    </row>
    <row r="579" spans="1:1" x14ac:dyDescent="0.25">
      <c r="A579" s="176">
        <v>1485</v>
      </c>
    </row>
    <row r="580" spans="1:1" x14ac:dyDescent="0.25">
      <c r="A580" s="176">
        <v>1486</v>
      </c>
    </row>
    <row r="581" spans="1:1" x14ac:dyDescent="0.25">
      <c r="A581" s="176">
        <v>1487</v>
      </c>
    </row>
    <row r="582" spans="1:1" x14ac:dyDescent="0.25">
      <c r="A582" s="176">
        <v>1488</v>
      </c>
    </row>
    <row r="583" spans="1:1" x14ac:dyDescent="0.25">
      <c r="A583" s="176">
        <v>1489</v>
      </c>
    </row>
    <row r="584" spans="1:1" x14ac:dyDescent="0.25">
      <c r="A584" s="176">
        <v>1490</v>
      </c>
    </row>
    <row r="585" spans="1:1" x14ac:dyDescent="0.25">
      <c r="A585" s="176">
        <v>1491</v>
      </c>
    </row>
    <row r="586" spans="1:1" x14ac:dyDescent="0.25">
      <c r="A586" s="176">
        <v>1492</v>
      </c>
    </row>
    <row r="587" spans="1:1" x14ac:dyDescent="0.25">
      <c r="A587" s="176">
        <v>1493</v>
      </c>
    </row>
    <row r="588" spans="1:1" x14ac:dyDescent="0.25">
      <c r="A588" s="176">
        <v>1494</v>
      </c>
    </row>
    <row r="589" spans="1:1" x14ac:dyDescent="0.25">
      <c r="A589" s="176">
        <v>1495</v>
      </c>
    </row>
    <row r="590" spans="1:1" x14ac:dyDescent="0.25">
      <c r="A590" s="176">
        <v>1496</v>
      </c>
    </row>
    <row r="591" spans="1:1" x14ac:dyDescent="0.25">
      <c r="A591" s="176">
        <v>1497</v>
      </c>
    </row>
    <row r="592" spans="1:1" x14ac:dyDescent="0.25">
      <c r="A592" s="176">
        <v>1498</v>
      </c>
    </row>
    <row r="593" spans="1:1" x14ac:dyDescent="0.25">
      <c r="A593" s="176">
        <v>1499</v>
      </c>
    </row>
    <row r="594" spans="1:1" x14ac:dyDescent="0.25">
      <c r="A594" s="176">
        <v>1500</v>
      </c>
    </row>
    <row r="595" spans="1:1" x14ac:dyDescent="0.25">
      <c r="A595" s="176">
        <v>1501</v>
      </c>
    </row>
    <row r="596" spans="1:1" x14ac:dyDescent="0.25">
      <c r="A596" s="176">
        <v>1502</v>
      </c>
    </row>
    <row r="597" spans="1:1" x14ac:dyDescent="0.25">
      <c r="A597" s="176">
        <v>1503</v>
      </c>
    </row>
    <row r="598" spans="1:1" x14ac:dyDescent="0.25">
      <c r="A598" s="176">
        <v>1504</v>
      </c>
    </row>
    <row r="599" spans="1:1" x14ac:dyDescent="0.25">
      <c r="A599" s="176">
        <v>1505</v>
      </c>
    </row>
    <row r="600" spans="1:1" x14ac:dyDescent="0.25">
      <c r="A600" s="176">
        <v>1506</v>
      </c>
    </row>
    <row r="601" spans="1:1" x14ac:dyDescent="0.25">
      <c r="A601" s="176">
        <v>1507</v>
      </c>
    </row>
    <row r="602" spans="1:1" x14ac:dyDescent="0.25">
      <c r="A602" s="176">
        <v>1508</v>
      </c>
    </row>
    <row r="603" spans="1:1" x14ac:dyDescent="0.25">
      <c r="A603" s="176">
        <v>1509</v>
      </c>
    </row>
    <row r="604" spans="1:1" x14ac:dyDescent="0.25">
      <c r="A604" s="176">
        <v>1510</v>
      </c>
    </row>
    <row r="605" spans="1:1" x14ac:dyDescent="0.2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5546875" defaultRowHeight="15" x14ac:dyDescent="0.25"/>
  <cols>
    <col min="1" max="1" width="28.85546875" style="93" customWidth="1"/>
    <col min="2" max="2" width="19.42578125" style="93" bestFit="1" customWidth="1"/>
    <col min="3" max="3" width="29.28515625" style="93" hidden="1" customWidth="1"/>
    <col min="4" max="4" width="12.140625" style="93" hidden="1" customWidth="1"/>
    <col min="5" max="5" width="17.140625" style="93" hidden="1" customWidth="1"/>
    <col min="6" max="6" width="16.28515625" style="93" hidden="1" customWidth="1"/>
    <col min="7" max="7" width="11.85546875" style="93" hidden="1" customWidth="1"/>
    <col min="8" max="8" width="20.42578125" style="93" hidden="1" customWidth="1"/>
    <col min="9" max="9" width="17.28515625" style="93" hidden="1" customWidth="1"/>
    <col min="10" max="10" width="20.28515625" style="93" hidden="1" customWidth="1"/>
    <col min="11" max="11" width="17.7109375" style="93" hidden="1" customWidth="1"/>
    <col min="12" max="12" width="12.140625" style="93" hidden="1" customWidth="1"/>
    <col min="13" max="13" width="17.140625" style="93" hidden="1" customWidth="1"/>
    <col min="14" max="14" width="21" style="93" hidden="1" customWidth="1"/>
    <col min="15" max="15" width="11.42578125" style="93" hidden="1" customWidth="1"/>
    <col min="16" max="16" width="15.140625" style="93" hidden="1" customWidth="1"/>
    <col min="17" max="17" width="17.28515625" style="93" hidden="1" customWidth="1"/>
    <col min="18" max="18" width="12" style="93" hidden="1" customWidth="1"/>
    <col min="19" max="19" width="13" style="93" hidden="1" customWidth="1"/>
    <col min="20" max="20" width="14" style="93" hidden="1" customWidth="1"/>
    <col min="21" max="25" width="13" style="93" hidden="1" customWidth="1"/>
    <col min="26" max="26" width="11.7109375" style="93" hidden="1" customWidth="1"/>
    <col min="27" max="33" width="11.28515625" style="93" hidden="1" customWidth="1"/>
    <col min="34" max="38" width="11.42578125" style="93" hidden="1" customWidth="1"/>
    <col min="39" max="39" width="12.28515625" style="93" hidden="1" customWidth="1"/>
    <col min="40" max="40" width="11.140625" style="379" hidden="1" customWidth="1"/>
    <col min="41" max="42" width="10.85546875" style="93" hidden="1" customWidth="1"/>
    <col min="43" max="44" width="10.85546875" style="93" customWidth="1"/>
    <col min="45" max="45" width="14.42578125" style="93" customWidth="1"/>
    <col min="46" max="46" width="16.140625" style="93" customWidth="1"/>
    <col min="47" max="47" width="19.140625" style="93" customWidth="1"/>
    <col min="48" max="51" width="10.85546875" style="93" customWidth="1"/>
    <col min="52" max="16384" width="10.85546875" style="93"/>
  </cols>
  <sheetData>
    <row r="2" spans="1:59" x14ac:dyDescent="0.25">
      <c r="E2" s="94" t="s">
        <v>187</v>
      </c>
    </row>
    <row r="3" spans="1:59" ht="17.100000000000001" customHeight="1" x14ac:dyDescent="0.25">
      <c r="E3" s="93">
        <f>COUNTIF(E7:E57,1)</f>
        <v>12</v>
      </c>
      <c r="Q3" s="388" t="s">
        <v>188</v>
      </c>
      <c r="R3" s="387"/>
      <c r="S3" s="387"/>
      <c r="T3" s="387"/>
      <c r="U3" s="387"/>
      <c r="V3" s="387"/>
      <c r="W3" s="387"/>
      <c r="X3" s="386" t="s">
        <v>2038</v>
      </c>
      <c r="Y3" s="386"/>
      <c r="Z3" s="386"/>
      <c r="AA3" s="386"/>
      <c r="AB3" s="386"/>
      <c r="AC3" s="386"/>
      <c r="AD3" s="386"/>
      <c r="AE3" s="386"/>
      <c r="AF3" s="386"/>
      <c r="AG3" s="386"/>
      <c r="AH3" s="386"/>
      <c r="AI3" s="386"/>
      <c r="AJ3" s="386"/>
      <c r="AK3" s="386"/>
      <c r="AL3" s="386"/>
      <c r="AM3" s="386"/>
      <c r="AN3" s="388" t="s">
        <v>189</v>
      </c>
      <c r="AO3" s="387"/>
      <c r="AP3" s="387"/>
      <c r="AV3" s="386" t="s">
        <v>197</v>
      </c>
      <c r="AW3" s="387"/>
      <c r="AX3" s="387"/>
    </row>
    <row r="4" spans="1:59" ht="32.1" customHeight="1" x14ac:dyDescent="0.2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379" t="s">
        <v>196</v>
      </c>
      <c r="AO4" s="93" t="s">
        <v>196</v>
      </c>
      <c r="AP4" s="93" t="s">
        <v>196</v>
      </c>
      <c r="AZ4" s="163" t="s">
        <v>2070</v>
      </c>
      <c r="BE4" s="385" t="s">
        <v>2064</v>
      </c>
      <c r="BF4" s="385"/>
      <c r="BG4" s="385"/>
    </row>
    <row r="5" spans="1:59" ht="63.95" customHeight="1" x14ac:dyDescent="0.2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379" t="s">
        <v>236</v>
      </c>
      <c r="AO5" s="93" t="s">
        <v>237</v>
      </c>
      <c r="AP5" s="93" t="s">
        <v>238</v>
      </c>
      <c r="AQ5" s="93" t="s">
        <v>2368</v>
      </c>
      <c r="AR5" s="93" t="s">
        <v>239</v>
      </c>
      <c r="AS5" s="93" t="s">
        <v>240</v>
      </c>
      <c r="AT5" s="93" t="s">
        <v>241</v>
      </c>
      <c r="AU5" s="93" t="s">
        <v>242</v>
      </c>
      <c r="AV5" s="144">
        <v>2020</v>
      </c>
      <c r="AW5" s="144">
        <v>2030</v>
      </c>
      <c r="AX5" s="144">
        <v>2050</v>
      </c>
      <c r="AY5" s="93" t="s">
        <v>243</v>
      </c>
      <c r="AZ5" s="93" t="s">
        <v>2037</v>
      </c>
      <c r="BE5" s="167" t="s">
        <v>236</v>
      </c>
      <c r="BF5" s="167" t="s">
        <v>237</v>
      </c>
      <c r="BG5" s="167" t="s">
        <v>238</v>
      </c>
    </row>
    <row r="6" spans="1:59" s="145" customFormat="1" ht="15.95" customHeight="1" x14ac:dyDescent="0.25">
      <c r="A6" s="145" t="str">
        <f>'Repeating Values'!C1</f>
        <v>Louisiana</v>
      </c>
      <c r="B6" s="145">
        <f>SUMIFS(B7:B57,$A7:$A57,$A$6)</f>
        <v>329</v>
      </c>
      <c r="C6" s="145">
        <f>SUMIFS(C7:C57,$A7:$A57,$A$6)</f>
        <v>4742900</v>
      </c>
      <c r="D6" s="145">
        <f>ROUND(SUMIFS(D7:D57,$A7:$A57,$A$6),2)</f>
        <v>6.94</v>
      </c>
      <c r="E6" s="145">
        <f t="shared" ref="E6:L6" si="0">SUMIFS(E7:E57,$A7:$A57,$A$6)</f>
        <v>0</v>
      </c>
      <c r="F6" s="145">
        <f t="shared" si="0"/>
        <v>0</v>
      </c>
      <c r="G6" s="145">
        <f t="shared" si="0"/>
        <v>0</v>
      </c>
      <c r="H6" s="145">
        <f t="shared" si="0"/>
        <v>0</v>
      </c>
      <c r="I6" s="145">
        <f t="shared" si="0"/>
        <v>11978785</v>
      </c>
      <c r="J6" s="145">
        <f t="shared" si="0"/>
        <v>0</v>
      </c>
      <c r="K6" s="145">
        <f t="shared" si="0"/>
        <v>17346437</v>
      </c>
      <c r="L6" s="145">
        <f t="shared" si="0"/>
        <v>0</v>
      </c>
      <c r="M6" s="145">
        <f>ROUND(SUMIFS(M7:M57,$A7:$A57,$A$6)*100,0)</f>
        <v>45</v>
      </c>
      <c r="N6" s="145">
        <f>ROUND(SUMIFS(N7:N57,$A7:$A57,$A$6)*100,0)</f>
        <v>0</v>
      </c>
      <c r="O6" s="145">
        <f t="shared" ref="O6:AM6" si="1">ROUND(SUMIFS(O7:O57,$A7:$A57,$A$6),0)</f>
        <v>4899</v>
      </c>
      <c r="P6" s="145">
        <f t="shared" si="1"/>
        <v>2343</v>
      </c>
      <c r="Q6" s="145">
        <f t="shared" si="1"/>
        <v>0</v>
      </c>
      <c r="R6" s="145">
        <f t="shared" si="1"/>
        <v>44</v>
      </c>
      <c r="S6" s="145">
        <f t="shared" si="1"/>
        <v>0</v>
      </c>
      <c r="T6" s="145">
        <f t="shared" si="1"/>
        <v>68</v>
      </c>
      <c r="U6" s="145">
        <f t="shared" si="1"/>
        <v>0</v>
      </c>
      <c r="V6" s="145">
        <f t="shared" si="1"/>
        <v>3207</v>
      </c>
      <c r="W6" s="145">
        <f t="shared" si="1"/>
        <v>0</v>
      </c>
      <c r="X6" s="145">
        <f t="shared" si="1"/>
        <v>2192</v>
      </c>
      <c r="Y6" s="145">
        <f t="shared" si="1"/>
        <v>6053</v>
      </c>
      <c r="Z6" s="145">
        <f t="shared" si="1"/>
        <v>2133</v>
      </c>
      <c r="AA6" s="145">
        <f t="shared" si="1"/>
        <v>192</v>
      </c>
      <c r="AB6" s="145">
        <f t="shared" si="1"/>
        <v>0</v>
      </c>
      <c r="AC6" s="145">
        <f t="shared" si="1"/>
        <v>1</v>
      </c>
      <c r="AD6" s="145">
        <f t="shared" si="1"/>
        <v>0</v>
      </c>
      <c r="AE6" s="145">
        <f t="shared" si="1"/>
        <v>11</v>
      </c>
      <c r="AF6" s="145">
        <f t="shared" si="1"/>
        <v>0</v>
      </c>
      <c r="AG6" s="145">
        <f t="shared" si="1"/>
        <v>855</v>
      </c>
      <c r="AH6" s="145">
        <f t="shared" si="1"/>
        <v>7231</v>
      </c>
      <c r="AI6" s="145">
        <f t="shared" si="1"/>
        <v>645</v>
      </c>
      <c r="AJ6" s="145">
        <f t="shared" si="1"/>
        <v>0</v>
      </c>
      <c r="AK6" s="145">
        <f t="shared" si="1"/>
        <v>0</v>
      </c>
      <c r="AL6" s="145">
        <f t="shared" si="1"/>
        <v>0</v>
      </c>
      <c r="AM6" s="145">
        <f t="shared" si="1"/>
        <v>0</v>
      </c>
      <c r="AN6" s="380">
        <f>ROUND(SUMIFS(AN7:AN57,$A7:$A57,$A$6),)</f>
        <v>19</v>
      </c>
      <c r="AO6" s="145">
        <f t="shared" ref="AO6:AP6" si="2">ROUND(SUMIFS(AO7:AO57,$A7:$A57,$A$6),)</f>
        <v>247</v>
      </c>
      <c r="AP6" s="145">
        <f t="shared" si="2"/>
        <v>16</v>
      </c>
      <c r="AQ6" s="145">
        <f>ROUND(SUMIFS(AQ7:AQ57,$A7:$A57,$A$6),0)</f>
        <v>74</v>
      </c>
      <c r="AR6" s="146">
        <f>SUMIFS(AR7:AR57,$A7:$A57,$A$6)</f>
        <v>0.53207956600361661</v>
      </c>
      <c r="AS6" s="145">
        <f>ROUND(SUMIFS(AS7:AS57,$A7:$A57,$A$6),0)</f>
        <v>1744</v>
      </c>
      <c r="AT6" s="145">
        <f>ROUND(SUMIFS(AT7:AT57,$A7:$A57,$A$6),0)</f>
        <v>2343</v>
      </c>
      <c r="AU6" s="145">
        <f>ROUND(SUMIFS(AU7:AU57,$A7:$A57,$A$6),0)</f>
        <v>7242</v>
      </c>
      <c r="AV6" s="145">
        <f>ROUND(SUMIFS(AV7:AV57,$A7:$A57,$A$6)*100,0)</f>
        <v>0</v>
      </c>
      <c r="AW6" s="145">
        <f>ROUND(SUMIFS(AW7:AW57,$A7:$A57,$A$6)*100,0)</f>
        <v>0</v>
      </c>
      <c r="AX6" s="145">
        <f>ROUND(SUMIFS(AX7:AX57,$A7:$A57,$A$6)*100,0)</f>
        <v>0</v>
      </c>
      <c r="AY6" s="145">
        <f>SUMIFS(AY7:AY57,$A7:$A57,$A$6)</f>
        <v>0</v>
      </c>
      <c r="AZ6" s="145">
        <f>SUMIFS(AZ7:AZ57,$A7:$A57,$A$6)</f>
        <v>2500</v>
      </c>
    </row>
    <row r="7" spans="1:59" ht="15.95" customHeight="1" x14ac:dyDescent="0.2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379">
        <v>1083.6473984034849</v>
      </c>
      <c r="AO7" s="93">
        <v>13805.502725605498</v>
      </c>
      <c r="AP7" s="93">
        <v>1</v>
      </c>
      <c r="AQ7" s="160">
        <v>121.65203946666666</v>
      </c>
      <c r="AR7" s="161">
        <v>0.70579705673649462</v>
      </c>
      <c r="AS7" s="147">
        <v>2157.9</v>
      </c>
      <c r="AT7" s="147">
        <v>2899.081702490837</v>
      </c>
      <c r="AU7" s="147">
        <v>8960.255685484115</v>
      </c>
      <c r="AV7" s="148">
        <v>0</v>
      </c>
      <c r="AW7" s="148">
        <v>0</v>
      </c>
      <c r="AX7" s="148">
        <v>0</v>
      </c>
      <c r="AY7" s="93">
        <v>0</v>
      </c>
      <c r="AZ7" s="93">
        <v>0</v>
      </c>
      <c r="BE7" s="167"/>
      <c r="BF7" s="167"/>
      <c r="BG7" s="167"/>
    </row>
    <row r="8" spans="1:59" ht="15.95" customHeight="1" x14ac:dyDescent="0.2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379">
        <v>0</v>
      </c>
      <c r="AO8" s="93">
        <v>0</v>
      </c>
      <c r="AP8" s="93">
        <v>0</v>
      </c>
      <c r="AQ8" s="160">
        <v>0</v>
      </c>
      <c r="AR8" s="161">
        <v>0.35167224629119082</v>
      </c>
      <c r="AS8" s="93">
        <v>27</v>
      </c>
      <c r="AT8" s="93">
        <v>36.273787463391542</v>
      </c>
      <c r="AU8" s="93">
        <v>112.11219403497429</v>
      </c>
      <c r="AV8" s="148">
        <v>0</v>
      </c>
      <c r="AW8" s="148">
        <v>0</v>
      </c>
      <c r="AX8" s="148">
        <v>0</v>
      </c>
      <c r="AY8" s="93">
        <v>0</v>
      </c>
      <c r="AZ8" s="93">
        <v>0</v>
      </c>
      <c r="BE8" s="167"/>
      <c r="BF8" s="167"/>
      <c r="BG8" s="167"/>
    </row>
    <row r="9" spans="1:59" ht="15.95" customHeight="1" x14ac:dyDescent="0.2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379">
        <v>907.65806391110857</v>
      </c>
      <c r="AO9" s="93">
        <v>11563.425422054999</v>
      </c>
      <c r="AP9" s="93">
        <v>78.3</v>
      </c>
      <c r="AQ9" s="160">
        <v>68.319005066666662</v>
      </c>
      <c r="AR9" s="161">
        <v>0.25643741403026132</v>
      </c>
      <c r="AS9" s="93">
        <v>425</v>
      </c>
      <c r="AT9" s="93">
        <v>570.97628414597796</v>
      </c>
      <c r="AU9" s="93">
        <v>1764.7289801801519</v>
      </c>
      <c r="AV9" s="149">
        <v>0.1</v>
      </c>
      <c r="AW9" s="149">
        <v>0.15</v>
      </c>
      <c r="AX9" s="149">
        <v>0.15</v>
      </c>
      <c r="AY9" s="93">
        <v>0</v>
      </c>
      <c r="AZ9" s="93">
        <v>0</v>
      </c>
      <c r="BE9" s="167"/>
      <c r="BF9" s="167"/>
      <c r="BG9" s="167"/>
    </row>
    <row r="10" spans="1:59" ht="15.95" customHeight="1" x14ac:dyDescent="0.2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379">
        <v>443.26332163270365</v>
      </c>
      <c r="AO10" s="93">
        <v>5647.1071715549997</v>
      </c>
      <c r="AP10" s="93">
        <v>0</v>
      </c>
      <c r="AQ10" s="160">
        <v>106.98980336666666</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5.95" customHeight="1" x14ac:dyDescent="0.2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379">
        <v>2573.9390787312468</v>
      </c>
      <c r="AO11" s="93">
        <v>32791.591637020494</v>
      </c>
      <c r="AP11" s="93">
        <v>444.98</v>
      </c>
      <c r="AQ11" s="160">
        <v>226.07316839999999</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5.95" customHeight="1" x14ac:dyDescent="0.2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379">
        <v>643.47705492620048</v>
      </c>
      <c r="AO12" s="93">
        <v>8197.7996244314982</v>
      </c>
      <c r="AP12" s="93">
        <v>1</v>
      </c>
      <c r="AQ12" s="160">
        <v>219.49468506666665</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5.95" customHeight="1" x14ac:dyDescent="0.2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379">
        <v>82.643363333980716</v>
      </c>
      <c r="AO13" s="93">
        <v>1052.8638553845001</v>
      </c>
      <c r="AP13" s="93">
        <v>1.6</v>
      </c>
      <c r="AQ13" s="160">
        <v>3.4673275866666668</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5.95" customHeight="1" x14ac:dyDescent="0.2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379">
        <v>155.21025775699076</v>
      </c>
      <c r="AO14" s="93">
        <v>1977.3550323314994</v>
      </c>
      <c r="AP14" s="93">
        <v>0</v>
      </c>
      <c r="AQ14" s="160">
        <v>3.0084827456666665</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5.95" customHeight="1" x14ac:dyDescent="0.2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381">
        <v>1896.649367609471</v>
      </c>
      <c r="AO15" s="142">
        <v>24163.023925150497</v>
      </c>
      <c r="AP15" s="142">
        <v>14</v>
      </c>
      <c r="AQ15" s="142">
        <v>0</v>
      </c>
      <c r="AV15" s="151">
        <v>0.2</v>
      </c>
      <c r="AW15" s="151">
        <v>0.87</v>
      </c>
      <c r="AX15" s="151">
        <v>1</v>
      </c>
    </row>
    <row r="16" spans="1:59" ht="15.95" customHeight="1" x14ac:dyDescent="0.2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379">
        <v>1556.1825007261668</v>
      </c>
      <c r="AO16" s="93">
        <v>19825.527922612499</v>
      </c>
      <c r="AP16" s="93">
        <v>1</v>
      </c>
      <c r="AQ16" s="160">
        <v>99.253471433333345</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5.95" customHeight="1" x14ac:dyDescent="0.2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379">
        <v>0</v>
      </c>
      <c r="AO17" s="93">
        <v>0</v>
      </c>
      <c r="AP17" s="93">
        <v>0</v>
      </c>
      <c r="AQ17" s="160">
        <v>122.03566690000001</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5.95" customHeight="1" x14ac:dyDescent="0.2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379">
        <v>1011.1791770933995</v>
      </c>
      <c r="AO18" s="93">
        <v>12882.268629081</v>
      </c>
      <c r="AP18" s="93">
        <v>3.09</v>
      </c>
      <c r="AQ18" s="160">
        <v>0</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5.95" customHeight="1" x14ac:dyDescent="0.2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379">
        <v>1401.7883312677982</v>
      </c>
      <c r="AO19" s="93">
        <v>17858.569730846997</v>
      </c>
      <c r="AP19" s="93">
        <v>112.4</v>
      </c>
      <c r="AQ19" s="160">
        <v>199.70574806666664</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5.95" customHeight="1" x14ac:dyDescent="0.2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379">
        <v>1686.2356218380089</v>
      </c>
      <c r="AO20" s="93">
        <v>21482.384867618995</v>
      </c>
      <c r="AP20" s="93">
        <v>23</v>
      </c>
      <c r="AQ20" s="160">
        <v>68.672634866666669</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5.95" customHeight="1" x14ac:dyDescent="0.2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379">
        <v>1230.6757025988381</v>
      </c>
      <c r="AO21" s="93">
        <v>15678.620916356998</v>
      </c>
      <c r="AP21" s="93">
        <v>0</v>
      </c>
      <c r="AQ21" s="160">
        <v>87.980974066666661</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5.95" customHeight="1" x14ac:dyDescent="0.2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379">
        <v>194.04156876222194</v>
      </c>
      <c r="AO22" s="93">
        <v>2472.0600172844997</v>
      </c>
      <c r="AP22" s="93">
        <v>0</v>
      </c>
      <c r="AQ22" s="160">
        <v>64.827355633333326</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5.95" customHeight="1" x14ac:dyDescent="0.2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379">
        <v>1330.5983597819095</v>
      </c>
      <c r="AO23" s="93">
        <v>16951.620342298498</v>
      </c>
      <c r="AP23" s="93">
        <v>0</v>
      </c>
      <c r="AQ23" s="160">
        <v>53.004201899999998</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5.95" customHeight="1" x14ac:dyDescent="0.2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379">
        <v>953.59202584536467</v>
      </c>
      <c r="AO24" s="93">
        <v>12148.617097516499</v>
      </c>
      <c r="AP24" s="93">
        <v>0.5</v>
      </c>
      <c r="AQ24" s="160">
        <v>103.26698133333333</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5.95" customHeight="1" x14ac:dyDescent="0.2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379">
        <v>19.415843565304563</v>
      </c>
      <c r="AO25" s="93">
        <v>247.35488836649998</v>
      </c>
      <c r="AP25" s="93">
        <v>16.2</v>
      </c>
      <c r="AQ25" s="160">
        <v>73.514234800000011</v>
      </c>
      <c r="AR25" s="161">
        <v>0.53207956600361661</v>
      </c>
      <c r="AS25" s="93">
        <v>1744.1873971857869</v>
      </c>
      <c r="AT25" s="93">
        <v>2343.2697385867891</v>
      </c>
      <c r="AU25" s="93">
        <v>7242.3954039499913</v>
      </c>
      <c r="AV25" s="148">
        <v>0</v>
      </c>
      <c r="AW25" s="148">
        <v>0</v>
      </c>
      <c r="AX25" s="148">
        <v>0</v>
      </c>
      <c r="AY25" s="93">
        <v>0</v>
      </c>
      <c r="AZ25" s="93">
        <v>2500</v>
      </c>
      <c r="BE25" s="167"/>
      <c r="BF25" s="167"/>
      <c r="BG25" s="167"/>
    </row>
    <row r="26" spans="1:59" ht="15.95" customHeight="1" x14ac:dyDescent="0.2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379">
        <v>1053.041757106957</v>
      </c>
      <c r="AO26" s="93">
        <v>13415.591519284495</v>
      </c>
      <c r="AP26" s="93">
        <v>13</v>
      </c>
      <c r="AQ26" s="160">
        <v>35.771111366666666</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5.95" customHeight="1" x14ac:dyDescent="0.2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379">
        <v>395.7712117344646</v>
      </c>
      <c r="AO27" s="93">
        <v>5042.0649284684996</v>
      </c>
      <c r="AP27" s="93">
        <v>29.5</v>
      </c>
      <c r="AQ27" s="160">
        <v>19.532942066666667</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5.95" customHeight="1" x14ac:dyDescent="0.2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379">
        <v>1298.8557712660281</v>
      </c>
      <c r="AO28" s="93">
        <v>16547.224601654998</v>
      </c>
      <c r="AP28" s="93">
        <v>1</v>
      </c>
      <c r="AQ28" s="160">
        <v>5.3797904366666662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5.95" customHeight="1" x14ac:dyDescent="0.2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379">
        <v>456.16536000539725</v>
      </c>
      <c r="AO29" s="93">
        <v>5811.4771743644988</v>
      </c>
      <c r="AP29" s="93">
        <v>1</v>
      </c>
      <c r="AQ29" s="160">
        <v>115.27370620000001</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5.95" customHeight="1" x14ac:dyDescent="0.2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379">
        <v>563.9790921746262</v>
      </c>
      <c r="AO30" s="93">
        <v>7185.0076931594995</v>
      </c>
      <c r="AP30" s="93">
        <v>0</v>
      </c>
      <c r="AQ30" s="160">
        <v>90.029208933333337</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5.95" customHeight="1" x14ac:dyDescent="0.2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379">
        <v>1007.4959002972572</v>
      </c>
      <c r="AO31" s="93">
        <v>12835.344243968999</v>
      </c>
      <c r="AP31" s="93">
        <v>2.2000000000000002</v>
      </c>
      <c r="AQ31" s="160">
        <v>111.09152413333332</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5.95" customHeight="1" x14ac:dyDescent="0.2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379">
        <v>333.9942684579799</v>
      </c>
      <c r="AO32" s="93">
        <v>4255.0360849169992</v>
      </c>
      <c r="AP32" s="93">
        <v>0</v>
      </c>
      <c r="AQ32" s="160">
        <v>121.01943696666667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5.95" customHeight="1" x14ac:dyDescent="0.2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379">
        <v>141.94100873281616</v>
      </c>
      <c r="AO33" s="93">
        <v>1808.3068217789996</v>
      </c>
      <c r="AP33" s="93">
        <v>0</v>
      </c>
      <c r="AQ33" s="160">
        <v>270.67854160000002</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5.95" customHeight="1" x14ac:dyDescent="0.2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379">
        <v>380.23377895103334</v>
      </c>
      <c r="AO34" s="93">
        <v>4844.1204024569988</v>
      </c>
      <c r="AP34" s="93">
        <v>10</v>
      </c>
      <c r="AQ34" s="160">
        <v>60.527139266666673</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5.95" customHeight="1" x14ac:dyDescent="0.2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379">
        <v>76.786155272344018</v>
      </c>
      <c r="AO35" s="93">
        <v>978.24391722149983</v>
      </c>
      <c r="AP35" s="93">
        <v>0</v>
      </c>
      <c r="AQ35" s="160">
        <v>47.25235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5.95" customHeight="1" x14ac:dyDescent="0.2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379">
        <v>235.48162351095189</v>
      </c>
      <c r="AO36" s="93">
        <v>2999.9999999999995</v>
      </c>
      <c r="AP36" s="93">
        <v>320.8</v>
      </c>
      <c r="AQ36" s="160">
        <v>9.5162785033333321</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5.95" customHeight="1" x14ac:dyDescent="0.2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379">
        <v>451.64099798691859</v>
      </c>
      <c r="AO37" s="93">
        <v>5753.8374916874991</v>
      </c>
      <c r="AP37" s="93">
        <v>3.6</v>
      </c>
      <c r="AQ37" s="160">
        <v>6.8191451566666661</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5.95" customHeight="1" x14ac:dyDescent="0.2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379">
        <v>649.40414423467803</v>
      </c>
      <c r="AO38" s="93">
        <v>8273.3098390304986</v>
      </c>
      <c r="AP38" s="93">
        <v>254</v>
      </c>
      <c r="AQ38" s="160">
        <v>131.73979323333333</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5.95" customHeight="1" x14ac:dyDescent="0.2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379">
        <v>2088.8974619505761</v>
      </c>
      <c r="AO39" s="93">
        <v>26612.235351605996</v>
      </c>
      <c r="AP39" s="93">
        <v>1</v>
      </c>
      <c r="AQ39" s="160">
        <v>65.139618299999995</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5.95" customHeight="1" x14ac:dyDescent="0.2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379">
        <v>78.985659323150202</v>
      </c>
      <c r="AO40" s="93">
        <v>1006.2652636604998</v>
      </c>
      <c r="AP40" s="93">
        <v>0</v>
      </c>
      <c r="AQ40" s="160">
        <v>79.839766900000001</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5.95" customHeight="1" x14ac:dyDescent="0.2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379">
        <v>2037.8761861162782</v>
      </c>
      <c r="AO41" s="93">
        <v>25962.232072280996</v>
      </c>
      <c r="AP41" s="93">
        <v>53</v>
      </c>
      <c r="AQ41" s="160">
        <v>28.456966700000002</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5.95" customHeight="1" x14ac:dyDescent="0.2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379">
        <v>621.52644475165141</v>
      </c>
      <c r="AO42" s="93">
        <v>7918.1521957199993</v>
      </c>
      <c r="AP42" s="93">
        <v>0</v>
      </c>
      <c r="AQ42" s="160">
        <v>105.18023873333333</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5.95" customHeight="1" x14ac:dyDescent="0.2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379">
        <v>584.20005007259886</v>
      </c>
      <c r="AO43" s="93">
        <v>7442.6196154379995</v>
      </c>
      <c r="AP43" s="93">
        <v>30.14</v>
      </c>
      <c r="AQ43" s="160">
        <v>68.39936130000001</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5.95" customHeight="1" x14ac:dyDescent="0.2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379">
        <v>734.79882317025078</v>
      </c>
      <c r="AO44" s="152">
        <v>9361.2250359239988</v>
      </c>
      <c r="AP44" s="93">
        <v>30.4</v>
      </c>
      <c r="AQ44" s="160">
        <v>144.55754870000001</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5.95" customHeight="1" x14ac:dyDescent="0.2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379">
        <v>93.879027867938987</v>
      </c>
      <c r="AO45" s="94">
        <v>1196.0045094165</v>
      </c>
      <c r="AP45" s="93">
        <v>0</v>
      </c>
      <c r="AQ45" s="160">
        <v>86.791760999999994</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5.95" customHeight="1" x14ac:dyDescent="0.2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379">
        <v>1357.0293994415704</v>
      </c>
      <c r="AO46" s="93">
        <v>17288.347759906497</v>
      </c>
      <c r="AP46" s="93">
        <v>4</v>
      </c>
      <c r="AQ46" s="160">
        <v>0.9242509246666667</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5.95" customHeight="1" x14ac:dyDescent="0.2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379">
        <v>161.32636846030783</v>
      </c>
      <c r="AO47" s="93">
        <v>2055.2733506969994</v>
      </c>
      <c r="AP47" s="93">
        <v>0</v>
      </c>
      <c r="AQ47" s="160">
        <v>64.623770133333338</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5.95" customHeight="1" x14ac:dyDescent="0.2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379">
        <v>504.16433045196572</v>
      </c>
      <c r="AO48" s="93">
        <v>6422.9767435994991</v>
      </c>
      <c r="AP48" s="93">
        <v>0</v>
      </c>
      <c r="AQ48" s="160">
        <v>85.695248133333337</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5.95" customHeight="1" x14ac:dyDescent="0.2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379">
        <v>4414.0832227364426</v>
      </c>
      <c r="AO49" s="93">
        <v>56234.747623919997</v>
      </c>
      <c r="AP49" s="93">
        <v>105.2</v>
      </c>
      <c r="AQ49" s="160">
        <v>107.11427499999999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5.95" customHeight="1" x14ac:dyDescent="0.2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379">
        <v>123.63174256148407</v>
      </c>
      <c r="AO50" s="93">
        <v>1575.0495607874998</v>
      </c>
      <c r="AP50" s="93">
        <v>0</v>
      </c>
      <c r="AQ50" s="160">
        <v>178.69099886666666</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5.95" customHeight="1" x14ac:dyDescent="0.2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379">
        <v>5.4582916538419699</v>
      </c>
      <c r="AO51" s="93">
        <v>69.537803915999987</v>
      </c>
      <c r="AP51" s="93">
        <v>2</v>
      </c>
      <c r="AQ51" s="160">
        <v>156.64116110000001</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5.95" customHeight="1" x14ac:dyDescent="0.2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379">
        <v>704.49340349121462</v>
      </c>
      <c r="AO52" s="93">
        <v>8975.1386072609985</v>
      </c>
      <c r="AP52" s="93">
        <v>0</v>
      </c>
      <c r="AQ52" s="160">
        <v>10.933231883333333</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5.95" customHeight="1" x14ac:dyDescent="0.2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379">
        <v>807.98096929123949</v>
      </c>
      <c r="AO53" s="93">
        <v>10293.554425748998</v>
      </c>
      <c r="AP53" s="93">
        <v>89.78</v>
      </c>
      <c r="AQ53" s="160">
        <v>70.816432199999994</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5.95" customHeight="1" x14ac:dyDescent="0.2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379">
        <v>143.61119284707135</v>
      </c>
      <c r="AO54" s="93">
        <v>1829.5847128859996</v>
      </c>
      <c r="AP54" s="93">
        <v>65.5</v>
      </c>
      <c r="AQ54" s="160">
        <v>115.35850776666666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5.95" customHeight="1" x14ac:dyDescent="0.2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379">
        <v>824.57657320523526</v>
      </c>
      <c r="AO55" s="93">
        <v>10504.979890715998</v>
      </c>
      <c r="AP55" s="93">
        <v>0</v>
      </c>
      <c r="AQ55" s="160">
        <v>38.943556766666667</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5.95" customHeight="1" x14ac:dyDescent="0.2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379">
        <v>998.49274509153554</v>
      </c>
      <c r="AO56" s="152">
        <v>12720.645418581</v>
      </c>
      <c r="AP56" s="93">
        <v>0</v>
      </c>
      <c r="AQ56" s="160">
        <v>72.332651733333336</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5.95" customHeight="1" x14ac:dyDescent="0.2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138.5133596</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5.95" customHeight="1" x14ac:dyDescent="0.25">
      <c r="A58" s="94"/>
      <c r="B58" s="94"/>
      <c r="D58" s="94"/>
      <c r="E58" s="94"/>
      <c r="I58" s="94"/>
      <c r="AQ58" s="160"/>
    </row>
    <row r="59" spans="1:59" ht="15.95" customHeight="1" x14ac:dyDescent="0.25">
      <c r="A59" s="94"/>
      <c r="B59" s="94"/>
      <c r="C59" s="94"/>
      <c r="D59" s="94"/>
      <c r="E59" s="94"/>
      <c r="F59" s="94"/>
      <c r="H59" s="94"/>
      <c r="I59" s="94"/>
      <c r="AQ59" s="160"/>
    </row>
    <row r="60" spans="1:59" ht="15.95" customHeight="1" x14ac:dyDescent="0.25">
      <c r="A60" s="94"/>
      <c r="B60" s="153"/>
      <c r="C60" s="153"/>
      <c r="D60" s="153"/>
      <c r="E60" s="153"/>
      <c r="F60" s="153"/>
      <c r="G60" s="153"/>
      <c r="H60" s="153"/>
      <c r="I60" s="153"/>
      <c r="J60" s="153"/>
      <c r="K60" s="153"/>
      <c r="L60" s="153"/>
      <c r="M60" s="153"/>
      <c r="N60" s="153"/>
      <c r="O60" s="153"/>
      <c r="P60" s="153"/>
      <c r="Q60" s="153"/>
      <c r="AQ60" s="162"/>
    </row>
    <row r="61" spans="1:59" ht="15.95" customHeight="1" x14ac:dyDescent="0.25">
      <c r="B61" s="385" t="s">
        <v>247</v>
      </c>
      <c r="C61" s="387"/>
      <c r="D61" s="387"/>
      <c r="E61" s="387"/>
      <c r="F61" s="387"/>
      <c r="G61" s="387"/>
      <c r="H61" s="387"/>
      <c r="I61" s="387"/>
      <c r="J61" s="154" t="s">
        <v>248</v>
      </c>
      <c r="K61" s="154"/>
      <c r="L61" s="154"/>
      <c r="M61" s="154"/>
      <c r="N61" s="154"/>
      <c r="O61" s="154"/>
      <c r="P61" s="154"/>
      <c r="Q61" s="154"/>
      <c r="R61" s="390" t="s">
        <v>249</v>
      </c>
      <c r="S61" s="387"/>
      <c r="T61" s="387"/>
      <c r="U61" s="387"/>
      <c r="V61" s="387"/>
      <c r="W61" s="387"/>
      <c r="X61" s="387"/>
      <c r="Y61" s="387"/>
      <c r="AH61" s="389"/>
      <c r="AI61" s="387"/>
      <c r="AJ61" s="387"/>
      <c r="AK61" s="387"/>
      <c r="AL61" s="387"/>
      <c r="AM61" s="387"/>
      <c r="AN61" s="387"/>
    </row>
    <row r="62" spans="1:59" ht="15.95" customHeight="1" x14ac:dyDescent="0.2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382"/>
    </row>
    <row r="63" spans="1:59" s="155" customFormat="1" ht="15.95" customHeight="1" x14ac:dyDescent="0.25">
      <c r="A63" s="155" t="str">
        <f>LOOKUP('Repeating Values'!C1,About!G1:H50,About!H1:H50)</f>
        <v>LA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c r="AN63" s="383"/>
    </row>
    <row r="64" spans="1:59" x14ac:dyDescent="0.2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384"/>
    </row>
    <row r="65" spans="1:40" x14ac:dyDescent="0.2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384"/>
    </row>
    <row r="66" spans="1:40" x14ac:dyDescent="0.2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384"/>
    </row>
    <row r="67" spans="1:40" x14ac:dyDescent="0.2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384"/>
    </row>
    <row r="68" spans="1:40" x14ac:dyDescent="0.2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384"/>
    </row>
    <row r="69" spans="1:40" x14ac:dyDescent="0.2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384"/>
    </row>
    <row r="70" spans="1:40" x14ac:dyDescent="0.2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384"/>
    </row>
    <row r="71" spans="1:40" x14ac:dyDescent="0.2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384"/>
    </row>
    <row r="72" spans="1:40" x14ac:dyDescent="0.2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384"/>
    </row>
    <row r="73" spans="1:40" x14ac:dyDescent="0.2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25">
      <c r="A74" s="94"/>
      <c r="B74" s="94"/>
      <c r="C74" s="94"/>
      <c r="D74" s="94"/>
      <c r="E74" s="94"/>
      <c r="F74" s="94"/>
      <c r="G74" s="94"/>
      <c r="H74" s="94"/>
      <c r="I74" s="94"/>
    </row>
    <row r="75" spans="1:40" x14ac:dyDescent="0.25">
      <c r="A75" s="94"/>
      <c r="B75" s="94"/>
      <c r="C75" s="93" t="s">
        <v>2060</v>
      </c>
      <c r="D75" s="94"/>
    </row>
    <row r="76" spans="1:40" ht="15.95" customHeight="1" x14ac:dyDescent="0.25">
      <c r="A76" s="94"/>
    </row>
    <row r="77" spans="1:40" ht="15.95" customHeight="1" x14ac:dyDescent="0.25">
      <c r="A77" s="94"/>
      <c r="C77" s="155" t="str">
        <f>LOOKUP('Repeating Values'!C1,About!G1:H50,About!H1:H50)</f>
        <v>LA</v>
      </c>
      <c r="D77" s="93">
        <v>2019</v>
      </c>
      <c r="E77" s="93">
        <v>2050</v>
      </c>
    </row>
    <row r="78" spans="1:40" ht="15.95" customHeight="1" x14ac:dyDescent="0.25">
      <c r="B78" s="93" t="s">
        <v>2056</v>
      </c>
      <c r="C78" s="93" t="s">
        <v>496</v>
      </c>
      <c r="D78" s="93" cm="1">
        <f t="array" ref="D78">ROUND(INDEX($B$95:$H$845,MATCH(1,($C78=$E$95:$E$845)*($B78=$F$95:$F$845)*($C$77=$B$95:$B$845),0),MATCH(D$77,$B$95:$H$95,0))*100,1)</f>
        <v>3.7</v>
      </c>
      <c r="E78" s="165" cm="1">
        <f t="array" ref="E78">ROUND(INDEX($B$95:$H$845,MATCH(1,($C78=$E$95:$E$845)*($B78=$F$95:$F$845)*($C$77=$B$95:$B$845),0),MATCH(E$77,$B$95:$H$95,0))*100,1)</f>
        <v>5.2</v>
      </c>
    </row>
    <row r="79" spans="1:40" ht="15.95" customHeight="1" x14ac:dyDescent="0.25">
      <c r="B79" s="165" t="s">
        <v>2056</v>
      </c>
      <c r="C79" s="93" t="s">
        <v>2055</v>
      </c>
      <c r="D79" s="165" cm="1">
        <f t="array" ref="D79">ROUND(INDEX($B$95:$H$845,MATCH(1,($C79=$E$95:$E$845)*($B79=$F$95:$F$845)*($C$77=$B$95:$B$845),0),MATCH(D$77,$B$95:$H$95,0))*100,1)</f>
        <v>31.2</v>
      </c>
      <c r="E79" s="165" cm="1">
        <f t="array" ref="E79">ROUND(INDEX($B$95:$H$845,MATCH(1,($C79=$E$95:$E$845)*($B79=$F$95:$F$845)*($C$77=$B$95:$B$845),0),MATCH(E$77,$B$95:$H$95,0))*100,1)</f>
        <v>21.9</v>
      </c>
    </row>
    <row r="80" spans="1:40" ht="15.95" customHeight="1" x14ac:dyDescent="0.25">
      <c r="B80" s="165" t="s">
        <v>2056</v>
      </c>
      <c r="C80" s="93" t="s">
        <v>1873</v>
      </c>
      <c r="D80" s="165" cm="1">
        <f t="array" ref="D80">ROUND(INDEX($B$95:$H$845,MATCH(1,($C80=$E$95:$E$845)*($B80=$F$95:$F$845)*($C$77=$B$95:$B$845),0),MATCH(D$77,$B$95:$H$95,0))*100,1)</f>
        <v>100</v>
      </c>
      <c r="E80" s="165" cm="1">
        <f t="array" ref="E80">ROUND(INDEX($B$95:$H$845,MATCH(1,($C80=$E$95:$E$845)*($B80=$F$95:$F$845)*($C$77=$B$95:$B$845),0),MATCH(E$77,$B$95:$H$95,0))*100,1)</f>
        <v>100</v>
      </c>
    </row>
    <row r="81" spans="2:26" ht="15.95" customHeight="1" x14ac:dyDescent="0.25">
      <c r="B81" s="93" t="s">
        <v>2053</v>
      </c>
      <c r="C81" s="165" t="s">
        <v>496</v>
      </c>
      <c r="D81" s="165" cm="1">
        <f t="array" ref="D81">ROUND(INDEX($B$95:$H$845,MATCH(1,($C81=$E$95:$E$845)*($B81=$F$95:$F$845)*($C$77=$B$95:$B$845),0),MATCH(D$77,$B$95:$H$95,0))*100,1)</f>
        <v>3.7</v>
      </c>
      <c r="E81" s="165" cm="1">
        <f t="array" ref="E81">ROUND(INDEX($B$95:$H$845,MATCH(1,($C81=$E$95:$E$845)*($B81=$F$95:$F$845)*($C$77=$B$95:$B$845),0),MATCH(E$77,$B$95:$H$95,0))*100,1)</f>
        <v>5.2</v>
      </c>
    </row>
    <row r="82" spans="2:26" ht="15.95" customHeight="1" x14ac:dyDescent="0.25">
      <c r="B82" s="165" t="s">
        <v>2053</v>
      </c>
      <c r="C82" s="165" t="s">
        <v>2055</v>
      </c>
      <c r="D82" s="165" cm="1">
        <f t="array" ref="D82">ROUND(INDEX($B$95:$H$845,MATCH(1,($C82=$E$95:$E$845)*($B82=$F$95:$F$845)*($C$77=$B$95:$B$845),0),MATCH(D$77,$B$95:$H$95,0))*100,1)</f>
        <v>31.2</v>
      </c>
      <c r="E82" s="165" cm="1">
        <f t="array" ref="E82">ROUND(INDEX($B$95:$H$845,MATCH(1,($C82=$E$95:$E$845)*($B82=$F$95:$F$845)*($C$77=$B$95:$B$845),0),MATCH(E$77,$B$95:$H$95,0))*100,1)</f>
        <v>21.9</v>
      </c>
      <c r="M82" s="93" t="s">
        <v>2059</v>
      </c>
    </row>
    <row r="83" spans="2:26" ht="15.95" customHeight="1" x14ac:dyDescent="0.25">
      <c r="B83" s="165" t="s">
        <v>2053</v>
      </c>
      <c r="C83" s="165" t="s">
        <v>1873</v>
      </c>
      <c r="D83" s="165" cm="1">
        <f t="array" ref="D83">ROUND(INDEX($B$95:$H$845,MATCH(1,($C83=$E$95:$E$845)*($B83=$F$95:$F$845)*($C$77=$B$95:$B$845),0),MATCH(D$77,$B$95:$H$95,0))*100,1)</f>
        <v>100</v>
      </c>
      <c r="E83" s="165" cm="1">
        <f t="array" ref="E83">ROUND(INDEX($B$95:$H$845,MATCH(1,($C83=$E$95:$E$845)*($B83=$F$95:$F$845)*($C$77=$B$95:$B$845),0),MATCH(E$77,$B$95:$H$95,0))*100,1)</f>
        <v>100</v>
      </c>
      <c r="J83" s="155" t="str">
        <f>A63</f>
        <v>LA</v>
      </c>
    </row>
    <row r="84" spans="2:26" ht="15.95" customHeight="1" x14ac:dyDescent="0.25">
      <c r="B84" s="93" t="s">
        <v>2057</v>
      </c>
      <c r="C84" s="165" t="s">
        <v>496</v>
      </c>
      <c r="D84" s="165" cm="1">
        <f t="array" ref="D84">ROUND(INDEX($B$95:$H$845,MATCH(1,($C84=$E$95:$E$845)*($B84=$F$95:$F$845)*($C$77=$B$95:$B$845),0),MATCH(D$77,$B$95:$H$95,0))*100,1)</f>
        <v>0.5</v>
      </c>
      <c r="E84" s="165" cm="1">
        <f t="array" ref="E84">ROUND(INDEX($B$95:$H$845,MATCH(1,($C84=$E$95:$E$845)*($B84=$F$95:$F$845)*($C$77=$B$95:$B$845),0),MATCH(E$77,$B$95:$H$95,0))*100,1)</f>
        <v>0.6</v>
      </c>
    </row>
    <row r="85" spans="2:26" ht="15.95" customHeight="1" x14ac:dyDescent="0.25">
      <c r="B85" s="165" t="s">
        <v>2057</v>
      </c>
      <c r="C85" s="165" t="s">
        <v>2055</v>
      </c>
      <c r="D85" s="165" cm="1">
        <f t="array" ref="D85">ROUND(INDEX($B$95:$H$845,MATCH(1,($C85=$E$95:$E$845)*($B85=$F$95:$F$845)*($C$77=$B$95:$B$845),0),MATCH(D$77,$B$95:$H$95,0))*100,1)</f>
        <v>31.7</v>
      </c>
      <c r="E85" s="165" cm="1">
        <f t="array" ref="E85">ROUND(INDEX($B$95:$H$845,MATCH(1,($C85=$E$95:$E$845)*($B85=$F$95:$F$845)*($C$77=$B$95:$B$845),0),MATCH(E$77,$B$95:$H$95,0))*100,1)</f>
        <v>18.899999999999999</v>
      </c>
      <c r="K85" s="94" t="s">
        <v>250</v>
      </c>
      <c r="L85" s="94" t="s">
        <v>251</v>
      </c>
      <c r="M85" s="94" t="s">
        <v>252</v>
      </c>
      <c r="N85" s="94" t="s">
        <v>2045</v>
      </c>
      <c r="O85" s="94" t="s">
        <v>2043</v>
      </c>
      <c r="P85" s="94" t="s">
        <v>255</v>
      </c>
      <c r="Q85" s="94" t="s">
        <v>256</v>
      </c>
      <c r="R85" s="94" t="s">
        <v>257</v>
      </c>
    </row>
    <row r="86" spans="2:26" ht="15.95" customHeight="1" x14ac:dyDescent="0.25">
      <c r="B86" s="165" t="s">
        <v>2057</v>
      </c>
      <c r="C86" s="165" t="s">
        <v>1873</v>
      </c>
      <c r="D86" s="165" cm="1">
        <f t="array" ref="D86">ROUND(INDEX($B$95:$H$845,MATCH(1,($C86=$E$95:$E$845)*($B86=$F$95:$F$845)*($C$77=$B$95:$B$845),0),MATCH(D$77,$B$95:$H$95,0))*100,1)</f>
        <v>56.7</v>
      </c>
      <c r="E86" s="165" cm="1">
        <f t="array" ref="E86">ROUND(INDEX($B$95:$H$845,MATCH(1,($C86=$E$95:$E$845)*($B86=$F$95:$F$845)*($C$77=$B$95:$B$845),0),MATCH(E$77,$B$95:$H$95,0))*100,1)</f>
        <v>79.099999999999994</v>
      </c>
      <c r="J86" s="93" t="s">
        <v>2046</v>
      </c>
      <c r="K86" s="93" cm="1">
        <f t="array" ref="K86">INDEX($K$95:$Z$195,MATCH(1,($J86=$L$95:$L$195)*($J$83=$K$95:$K$195),0),MATCH(K$85,$K$95:$Z$95,0))</f>
        <v>0</v>
      </c>
      <c r="L86" s="165" cm="1">
        <f t="array" ref="L86">INDEX($K$95:$Z$195,MATCH(1,($J86=$L$95:$L$195)*($J$83=$K$95:$K$195),0),MATCH(L$85,$K$95:$Z$95,0))</f>
        <v>0</v>
      </c>
      <c r="M86" s="165" cm="1">
        <f t="array" ref="M86">INDEX($K$95:$Z$195,MATCH(1,($J86=$L$95:$L$195)*($J$83=$K$95:$K$195),0),MATCH(M$85,$K$95:$Z$95,0))</f>
        <v>97021547441348.094</v>
      </c>
      <c r="N86" s="165" cm="1">
        <f t="array" ref="N86">INDEX($K$95:$Z$195,MATCH(1,($J86=$L$95:$L$195)*($J$83=$K$95:$K$195),0),MATCH(N$85,$K$95:$Z$95,0))</f>
        <v>633036926147176</v>
      </c>
      <c r="O86" s="165" cm="1">
        <f t="array" ref="O86">INDEX($K$95:$Z$195,MATCH(1,($J86=$L$95:$L$195)*($J$83=$K$95:$K$195),0),MATCH(O$85,$K$95:$Z$95,0))</f>
        <v>385106977176753</v>
      </c>
      <c r="P86" s="165" cm="1">
        <f t="array" ref="P86">INDEX($K$95:$Z$195,MATCH(1,($J86=$L$95:$L$195)*($J$83=$K$95:$K$195),0),MATCH(P$85,$K$95:$Z$95,0))</f>
        <v>0</v>
      </c>
      <c r="Q86" s="165" cm="1">
        <f t="array" ref="Q86">INDEX($K$95:$Z$195,MATCH(1,($J86=$L$95:$L$195)*($J$83=$K$95:$K$195),0),MATCH(Q$85,$K$95:$Z$95,0))</f>
        <v>1909999684208000</v>
      </c>
      <c r="R86" s="165" cm="1">
        <f t="array" ref="R86">INDEX($K$95:$Z$195,MATCH(1,($J86=$L$95:$L$195)*($J$83=$K$95:$K$195),0),MATCH(R$85,$K$95:$Z$95,0))</f>
        <v>1183996498471180</v>
      </c>
    </row>
    <row r="87" spans="2:26" ht="15.95" customHeight="1" x14ac:dyDescent="0.25">
      <c r="B87" s="166" t="s">
        <v>2061</v>
      </c>
      <c r="J87" s="93" t="s">
        <v>281</v>
      </c>
      <c r="K87" s="165" cm="1">
        <f t="array" ref="K87">INDEX($K$95:$Z$195,MATCH(1,($J87=$L$95:$L$195)*($J$83=$K$95:$K$195),0),MATCH(K$85,$K$95:$Z$95,0))</f>
        <v>0</v>
      </c>
      <c r="L87" s="165" cm="1">
        <f t="array" ref="L87">INDEX($K$95:$Z$195,MATCH(1,($J87=$L$95:$L$195)*($J$83=$K$95:$K$195),0),MATCH(L$85,$K$95:$Z$95,0))</f>
        <v>0</v>
      </c>
      <c r="M87" s="165" cm="1">
        <f t="array" ref="M87">INDEX($K$95:$Z$195,MATCH(1,($J87=$L$95:$L$195)*($J$83=$K$95:$K$195),0),MATCH(M$85,$K$95:$Z$95,0))</f>
        <v>122804547441348</v>
      </c>
      <c r="N87" s="165" cm="1">
        <f t="array" ref="N87">INDEX($K$95:$Z$195,MATCH(1,($J87=$L$95:$L$195)*($J$83=$K$95:$K$195),0),MATCH(N$85,$K$95:$Z$95,0))</f>
        <v>653170926147176</v>
      </c>
      <c r="O87" s="165" cm="1">
        <f t="array" ref="O87">INDEX($K$95:$Z$195,MATCH(1,($J87=$L$95:$L$195)*($J$83=$K$95:$K$195),0),MATCH(O$85,$K$95:$Z$95,0))</f>
        <v>475515977176753</v>
      </c>
      <c r="P87" s="165" cm="1">
        <f t="array" ref="P87">INDEX($K$95:$Z$195,MATCH(1,($J87=$L$95:$L$195)*($J$83=$K$95:$K$195),0),MATCH(P$85,$K$95:$Z$95,0))</f>
        <v>0</v>
      </c>
      <c r="Q87" s="165" cm="1">
        <f t="array" ref="Q87">INDEX($K$95:$Z$195,MATCH(1,($J87=$L$95:$L$195)*($J$83=$K$95:$K$195),0),MATCH(Q$85,$K$95:$Z$95,0))</f>
        <v>2089758684208000</v>
      </c>
      <c r="R87" s="165" cm="1">
        <f t="array" ref="R87">INDEX($K$95:$Z$195,MATCH(1,($J87=$L$95:$L$195)*($J$83=$K$95:$K$195),0),MATCH(R$85,$K$95:$Z$95,0))</f>
        <v>1449942498471180</v>
      </c>
    </row>
    <row r="88" spans="2:26" ht="15.95" customHeight="1" x14ac:dyDescent="0.25">
      <c r="J88" s="93" t="s">
        <v>2058</v>
      </c>
      <c r="K88" s="165">
        <f>IFERROR(K86/K87 *100,0)</f>
        <v>0</v>
      </c>
      <c r="L88" s="165">
        <f t="shared" ref="L88:R88" si="19">IFERROR(L86/L87 *100,0)</f>
        <v>0</v>
      </c>
      <c r="M88" s="165">
        <f t="shared" si="19"/>
        <v>79.004849138576091</v>
      </c>
      <c r="N88" s="264">
        <f>ROUND(IFERROR(N86/N87 *100,0),0)</f>
        <v>97</v>
      </c>
      <c r="O88" s="165">
        <f>ROUND(IFERROR(O86/O87 *100,0),0)</f>
        <v>81</v>
      </c>
      <c r="P88" s="165">
        <f t="shared" si="19"/>
        <v>0</v>
      </c>
      <c r="Q88" s="165">
        <f t="shared" si="19"/>
        <v>91.398097715376778</v>
      </c>
      <c r="R88" s="165">
        <f t="shared" si="19"/>
        <v>81.658169183921871</v>
      </c>
    </row>
    <row r="89" spans="2:26" ht="15.95" customHeight="1" x14ac:dyDescent="0.25"/>
    <row r="90" spans="2:26" ht="15.95" customHeight="1" x14ac:dyDescent="0.25"/>
    <row r="91" spans="2:26" ht="15.95" customHeight="1" x14ac:dyDescent="0.25"/>
    <row r="94" spans="2:26" ht="30" x14ac:dyDescent="0.25">
      <c r="B94" s="147" t="s">
        <v>2062</v>
      </c>
      <c r="C94" s="93" t="s">
        <v>2063</v>
      </c>
      <c r="J94" s="147" t="s">
        <v>2047</v>
      </c>
    </row>
    <row r="95" spans="2:26" x14ac:dyDescent="0.25">
      <c r="B95" s="29" t="s">
        <v>2041</v>
      </c>
      <c r="C95" s="29" t="s">
        <v>2048</v>
      </c>
      <c r="D95" s="29" t="s">
        <v>2049</v>
      </c>
      <c r="E95" s="29" t="s">
        <v>2050</v>
      </c>
      <c r="F95" s="29" t="s">
        <v>2051</v>
      </c>
      <c r="G95" s="29">
        <v>2019</v>
      </c>
      <c r="H95" s="29">
        <v>2050</v>
      </c>
      <c r="J95" s="164"/>
      <c r="K95" s="164" t="s">
        <v>2041</v>
      </c>
      <c r="L95" s="164" t="s">
        <v>2042</v>
      </c>
      <c r="M95" s="164" t="s">
        <v>251</v>
      </c>
      <c r="N95" s="164" t="s">
        <v>926</v>
      </c>
      <c r="O95" s="164" t="s">
        <v>255</v>
      </c>
      <c r="P95" s="164" t="s">
        <v>1035</v>
      </c>
      <c r="Q95" s="164" t="s">
        <v>1042</v>
      </c>
      <c r="R95" s="164" t="s">
        <v>1045</v>
      </c>
      <c r="S95" s="164" t="s">
        <v>1047</v>
      </c>
      <c r="T95" s="164" t="s">
        <v>250</v>
      </c>
      <c r="U95" s="164" t="s">
        <v>252</v>
      </c>
      <c r="V95" s="164" t="s">
        <v>2043</v>
      </c>
      <c r="W95" s="164" t="s">
        <v>2044</v>
      </c>
      <c r="X95" s="164" t="s">
        <v>257</v>
      </c>
      <c r="Y95" s="164" t="s">
        <v>256</v>
      </c>
      <c r="Z95" s="164" t="s">
        <v>2045</v>
      </c>
    </row>
    <row r="96" spans="2:26" x14ac:dyDescent="0.25">
      <c r="B96" s="164" t="s">
        <v>3</v>
      </c>
      <c r="C96" s="164" t="s">
        <v>1027</v>
      </c>
      <c r="D96" s="164" t="s">
        <v>2052</v>
      </c>
      <c r="E96" s="164" t="s">
        <v>496</v>
      </c>
      <c r="F96" s="164" t="s">
        <v>2053</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25">
      <c r="B97" s="164" t="s">
        <v>3</v>
      </c>
      <c r="C97" s="164" t="s">
        <v>1027</v>
      </c>
      <c r="D97" s="164" t="s">
        <v>2052</v>
      </c>
      <c r="E97" s="164" t="s">
        <v>2054</v>
      </c>
      <c r="F97" s="164" t="s">
        <v>2053</v>
      </c>
      <c r="G97" s="164">
        <v>0.99963148385309297</v>
      </c>
      <c r="H97" s="164">
        <v>0.99920715825439799</v>
      </c>
      <c r="J97" s="164" t="s">
        <v>3</v>
      </c>
      <c r="K97" s="164" t="s">
        <v>3</v>
      </c>
      <c r="L97" s="164" t="s">
        <v>2046</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25">
      <c r="B98" s="164" t="s">
        <v>3</v>
      </c>
      <c r="C98" s="164" t="s">
        <v>1027</v>
      </c>
      <c r="D98" s="164" t="s">
        <v>2052</v>
      </c>
      <c r="E98" s="164" t="s">
        <v>504</v>
      </c>
      <c r="F98" s="164" t="s">
        <v>2053</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25">
      <c r="B99" s="164" t="s">
        <v>3</v>
      </c>
      <c r="C99" s="164" t="s">
        <v>1027</v>
      </c>
      <c r="D99" s="164" t="s">
        <v>2052</v>
      </c>
      <c r="E99" s="164" t="s">
        <v>2055</v>
      </c>
      <c r="F99" s="164" t="s">
        <v>2053</v>
      </c>
      <c r="G99" s="164">
        <v>0.57516558823078101</v>
      </c>
      <c r="H99" s="164">
        <v>0.44472588335528701</v>
      </c>
      <c r="J99" s="164" t="s">
        <v>5</v>
      </c>
      <c r="K99" s="164" t="s">
        <v>5</v>
      </c>
      <c r="L99" s="164" t="s">
        <v>2046</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25">
      <c r="B100" s="164" t="s">
        <v>3</v>
      </c>
      <c r="C100" s="164" t="s">
        <v>1027</v>
      </c>
      <c r="D100" s="164" t="s">
        <v>2052</v>
      </c>
      <c r="E100" s="164" t="s">
        <v>1873</v>
      </c>
      <c r="F100" s="164" t="s">
        <v>2053</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25">
      <c r="B101" s="164" t="s">
        <v>3</v>
      </c>
      <c r="C101" s="164" t="s">
        <v>1027</v>
      </c>
      <c r="D101" s="164" t="s">
        <v>2052</v>
      </c>
      <c r="E101" s="164" t="s">
        <v>496</v>
      </c>
      <c r="F101" s="164" t="s">
        <v>2056</v>
      </c>
      <c r="G101" s="164">
        <v>3.9998729637069498E-2</v>
      </c>
      <c r="H101" s="164">
        <v>4.0399940641462399E-2</v>
      </c>
      <c r="J101" s="164" t="s">
        <v>8</v>
      </c>
      <c r="K101" s="164" t="s">
        <v>8</v>
      </c>
      <c r="L101" s="164" t="s">
        <v>2046</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25">
      <c r="B102" s="164" t="s">
        <v>3</v>
      </c>
      <c r="C102" s="164" t="s">
        <v>1027</v>
      </c>
      <c r="D102" s="164" t="s">
        <v>2052</v>
      </c>
      <c r="E102" s="164" t="s">
        <v>2054</v>
      </c>
      <c r="F102" s="164" t="s">
        <v>2056</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25">
      <c r="B103" s="164" t="s">
        <v>3</v>
      </c>
      <c r="C103" s="164" t="s">
        <v>1027</v>
      </c>
      <c r="D103" s="164" t="s">
        <v>2052</v>
      </c>
      <c r="E103" s="164" t="s">
        <v>504</v>
      </c>
      <c r="F103" s="164" t="s">
        <v>2056</v>
      </c>
      <c r="G103" s="164">
        <v>1</v>
      </c>
      <c r="H103" s="164">
        <v>1</v>
      </c>
      <c r="J103" s="164" t="s">
        <v>11</v>
      </c>
      <c r="K103" s="164" t="s">
        <v>11</v>
      </c>
      <c r="L103" s="164" t="s">
        <v>2046</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25">
      <c r="B104" s="164" t="s">
        <v>3</v>
      </c>
      <c r="C104" s="164" t="s">
        <v>1027</v>
      </c>
      <c r="D104" s="164" t="s">
        <v>2052</v>
      </c>
      <c r="E104" s="164" t="s">
        <v>2055</v>
      </c>
      <c r="F104" s="164" t="s">
        <v>2056</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25">
      <c r="B105" s="164" t="s">
        <v>3</v>
      </c>
      <c r="C105" s="164" t="s">
        <v>1027</v>
      </c>
      <c r="D105" s="164" t="s">
        <v>2052</v>
      </c>
      <c r="E105" s="164" t="s">
        <v>1873</v>
      </c>
      <c r="F105" s="164" t="s">
        <v>2056</v>
      </c>
      <c r="G105" s="164">
        <v>1</v>
      </c>
      <c r="H105" s="164">
        <v>1</v>
      </c>
      <c r="J105" s="164" t="s">
        <v>14</v>
      </c>
      <c r="K105" s="164" t="s">
        <v>14</v>
      </c>
      <c r="L105" s="164" t="s">
        <v>2046</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25">
      <c r="B106" s="164" t="s">
        <v>3</v>
      </c>
      <c r="C106" s="164" t="s">
        <v>1027</v>
      </c>
      <c r="D106" s="164" t="s">
        <v>514</v>
      </c>
      <c r="E106" s="164" t="s">
        <v>496</v>
      </c>
      <c r="F106" s="164" t="s">
        <v>2057</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25">
      <c r="B107" s="164" t="s">
        <v>3</v>
      </c>
      <c r="C107" s="164" t="s">
        <v>1027</v>
      </c>
      <c r="D107" s="164" t="s">
        <v>514</v>
      </c>
      <c r="E107" s="164" t="s">
        <v>2054</v>
      </c>
      <c r="F107" s="164" t="s">
        <v>2057</v>
      </c>
      <c r="G107" s="164">
        <v>0.99937619603415895</v>
      </c>
      <c r="H107" s="164">
        <v>0.99985422739603103</v>
      </c>
      <c r="J107" s="164" t="s">
        <v>17</v>
      </c>
      <c r="K107" s="164" t="s">
        <v>17</v>
      </c>
      <c r="L107" s="164" t="s">
        <v>2046</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25">
      <c r="B108" s="164" t="s">
        <v>3</v>
      </c>
      <c r="C108" s="164" t="s">
        <v>1027</v>
      </c>
      <c r="D108" s="164" t="s">
        <v>514</v>
      </c>
      <c r="E108" s="164" t="s">
        <v>504</v>
      </c>
      <c r="F108" s="164" t="s">
        <v>2057</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25">
      <c r="B109" s="164" t="s">
        <v>3</v>
      </c>
      <c r="C109" s="164" t="s">
        <v>1027</v>
      </c>
      <c r="D109" s="164" t="s">
        <v>514</v>
      </c>
      <c r="E109" s="164" t="s">
        <v>2055</v>
      </c>
      <c r="F109" s="164" t="s">
        <v>2057</v>
      </c>
      <c r="G109" s="164">
        <v>0.44908583278976999</v>
      </c>
      <c r="H109" s="164">
        <v>0.26862976122403998</v>
      </c>
      <c r="J109" s="164" t="s">
        <v>19</v>
      </c>
      <c r="K109" s="164" t="s">
        <v>19</v>
      </c>
      <c r="L109" s="164" t="s">
        <v>2046</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25">
      <c r="B110" s="164" t="s">
        <v>3</v>
      </c>
      <c r="C110" s="164" t="s">
        <v>1027</v>
      </c>
      <c r="D110" s="164" t="s">
        <v>514</v>
      </c>
      <c r="E110" s="164" t="s">
        <v>1873</v>
      </c>
      <c r="F110" s="164" t="s">
        <v>2057</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25">
      <c r="B111" s="164" t="s">
        <v>5</v>
      </c>
      <c r="C111" s="164" t="s">
        <v>1027</v>
      </c>
      <c r="D111" s="164" t="s">
        <v>2052</v>
      </c>
      <c r="E111" s="164" t="s">
        <v>496</v>
      </c>
      <c r="F111" s="164" t="s">
        <v>2053</v>
      </c>
      <c r="G111" s="164">
        <v>0.163579767718085</v>
      </c>
      <c r="H111" s="164">
        <v>0.28795521475715702</v>
      </c>
      <c r="J111" s="164" t="s">
        <v>22</v>
      </c>
      <c r="K111" s="164" t="s">
        <v>22</v>
      </c>
      <c r="L111" s="164" t="s">
        <v>2046</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25">
      <c r="B112" s="164" t="s">
        <v>5</v>
      </c>
      <c r="C112" s="164" t="s">
        <v>1027</v>
      </c>
      <c r="D112" s="164" t="s">
        <v>2052</v>
      </c>
      <c r="E112" s="164" t="s">
        <v>2054</v>
      </c>
      <c r="F112" s="164" t="s">
        <v>2053</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25">
      <c r="B113" s="164" t="s">
        <v>5</v>
      </c>
      <c r="C113" s="164" t="s">
        <v>1027</v>
      </c>
      <c r="D113" s="164" t="s">
        <v>2052</v>
      </c>
      <c r="E113" s="164" t="s">
        <v>504</v>
      </c>
      <c r="F113" s="164" t="s">
        <v>2053</v>
      </c>
      <c r="G113" s="164">
        <v>1</v>
      </c>
      <c r="H113" s="164">
        <v>1</v>
      </c>
      <c r="J113" s="164" t="s">
        <v>25</v>
      </c>
      <c r="K113" s="164" t="s">
        <v>25</v>
      </c>
      <c r="L113" s="164" t="s">
        <v>2046</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25">
      <c r="B114" s="164" t="s">
        <v>5</v>
      </c>
      <c r="C114" s="164" t="s">
        <v>1027</v>
      </c>
      <c r="D114" s="164" t="s">
        <v>2052</v>
      </c>
      <c r="E114" s="164" t="s">
        <v>2055</v>
      </c>
      <c r="F114" s="164" t="s">
        <v>2053</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25">
      <c r="B115" s="164" t="s">
        <v>5</v>
      </c>
      <c r="C115" s="164" t="s">
        <v>1027</v>
      </c>
      <c r="D115" s="164" t="s">
        <v>2052</v>
      </c>
      <c r="E115" s="164" t="s">
        <v>1873</v>
      </c>
      <c r="F115" s="164" t="s">
        <v>2053</v>
      </c>
      <c r="G115" s="164">
        <v>1</v>
      </c>
      <c r="H115" s="164">
        <v>1</v>
      </c>
      <c r="J115" s="164" t="s">
        <v>28</v>
      </c>
      <c r="K115" s="164" t="s">
        <v>28</v>
      </c>
      <c r="L115" s="164" t="s">
        <v>2046</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25">
      <c r="B116" s="164" t="s">
        <v>5</v>
      </c>
      <c r="C116" s="164" t="s">
        <v>1027</v>
      </c>
      <c r="D116" s="164" t="s">
        <v>2052</v>
      </c>
      <c r="E116" s="164" t="s">
        <v>496</v>
      </c>
      <c r="F116" s="164" t="s">
        <v>2056</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25">
      <c r="B117" s="164" t="s">
        <v>5</v>
      </c>
      <c r="C117" s="164" t="s">
        <v>1027</v>
      </c>
      <c r="D117" s="164" t="s">
        <v>2052</v>
      </c>
      <c r="E117" s="164" t="s">
        <v>2054</v>
      </c>
      <c r="F117" s="164" t="s">
        <v>2056</v>
      </c>
      <c r="G117" s="164">
        <v>1</v>
      </c>
      <c r="H117" s="164">
        <v>1</v>
      </c>
      <c r="J117" s="164" t="s">
        <v>30</v>
      </c>
      <c r="K117" s="164" t="s">
        <v>30</v>
      </c>
      <c r="L117" s="164" t="s">
        <v>2046</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25">
      <c r="B118" s="164" t="s">
        <v>5</v>
      </c>
      <c r="C118" s="164" t="s">
        <v>1027</v>
      </c>
      <c r="D118" s="164" t="s">
        <v>2052</v>
      </c>
      <c r="E118" s="164" t="s">
        <v>504</v>
      </c>
      <c r="F118" s="164" t="s">
        <v>2056</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25">
      <c r="B119" s="164" t="s">
        <v>5</v>
      </c>
      <c r="C119" s="164" t="s">
        <v>1027</v>
      </c>
      <c r="D119" s="164" t="s">
        <v>2052</v>
      </c>
      <c r="E119" s="164" t="s">
        <v>2055</v>
      </c>
      <c r="F119" s="164" t="s">
        <v>2056</v>
      </c>
      <c r="G119" s="164">
        <v>0.78230644320604803</v>
      </c>
      <c r="H119" s="164">
        <v>0.804056755069393</v>
      </c>
      <c r="J119" s="164" t="s">
        <v>33</v>
      </c>
      <c r="K119" s="164" t="s">
        <v>33</v>
      </c>
      <c r="L119" s="164" t="s">
        <v>2046</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25">
      <c r="B120" s="164" t="s">
        <v>5</v>
      </c>
      <c r="C120" s="164" t="s">
        <v>1027</v>
      </c>
      <c r="D120" s="164" t="s">
        <v>2052</v>
      </c>
      <c r="E120" s="164" t="s">
        <v>1873</v>
      </c>
      <c r="F120" s="164" t="s">
        <v>2056</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25">
      <c r="B121" s="164" t="s">
        <v>5</v>
      </c>
      <c r="C121" s="164" t="s">
        <v>1027</v>
      </c>
      <c r="D121" s="164" t="s">
        <v>514</v>
      </c>
      <c r="E121" s="164" t="s">
        <v>496</v>
      </c>
      <c r="F121" s="164" t="s">
        <v>2057</v>
      </c>
      <c r="G121" s="164">
        <v>8.1887857763477997E-2</v>
      </c>
      <c r="H121" s="164">
        <v>3.6271895481627202E-2</v>
      </c>
      <c r="J121" s="164" t="s">
        <v>36</v>
      </c>
      <c r="K121" s="164" t="s">
        <v>36</v>
      </c>
      <c r="L121" s="164" t="s">
        <v>2046</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25">
      <c r="B122" s="164" t="s">
        <v>5</v>
      </c>
      <c r="C122" s="164" t="s">
        <v>1027</v>
      </c>
      <c r="D122" s="164" t="s">
        <v>514</v>
      </c>
      <c r="E122" s="164" t="s">
        <v>2054</v>
      </c>
      <c r="F122" s="164" t="s">
        <v>2057</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25">
      <c r="B123" s="164" t="s">
        <v>5</v>
      </c>
      <c r="C123" s="164" t="s">
        <v>1027</v>
      </c>
      <c r="D123" s="164" t="s">
        <v>514</v>
      </c>
      <c r="E123" s="164" t="s">
        <v>504</v>
      </c>
      <c r="F123" s="164" t="s">
        <v>2057</v>
      </c>
      <c r="G123" s="164">
        <v>1</v>
      </c>
      <c r="H123" s="164">
        <v>1</v>
      </c>
      <c r="J123" s="164" t="s">
        <v>39</v>
      </c>
      <c r="K123" s="164" t="s">
        <v>39</v>
      </c>
      <c r="L123" s="164" t="s">
        <v>2046</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25">
      <c r="B124" s="164" t="s">
        <v>5</v>
      </c>
      <c r="C124" s="164" t="s">
        <v>1027</v>
      </c>
      <c r="D124" s="164" t="s">
        <v>514</v>
      </c>
      <c r="E124" s="164" t="s">
        <v>2055</v>
      </c>
      <c r="F124" s="164" t="s">
        <v>2057</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25">
      <c r="B125" s="164" t="s">
        <v>5</v>
      </c>
      <c r="C125" s="164" t="s">
        <v>1027</v>
      </c>
      <c r="D125" s="164" t="s">
        <v>514</v>
      </c>
      <c r="E125" s="164" t="s">
        <v>1873</v>
      </c>
      <c r="F125" s="164" t="s">
        <v>2057</v>
      </c>
      <c r="G125" s="164">
        <v>0.68581963010232505</v>
      </c>
      <c r="H125" s="164">
        <v>0.84369397132716795</v>
      </c>
      <c r="J125" s="164" t="s">
        <v>41</v>
      </c>
      <c r="K125" s="164" t="s">
        <v>41</v>
      </c>
      <c r="L125" s="164" t="s">
        <v>2046</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25">
      <c r="B126" s="164" t="s">
        <v>8</v>
      </c>
      <c r="C126" s="164" t="s">
        <v>1027</v>
      </c>
      <c r="D126" s="164" t="s">
        <v>2052</v>
      </c>
      <c r="E126" s="164" t="s">
        <v>496</v>
      </c>
      <c r="F126" s="164" t="s">
        <v>2053</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25">
      <c r="B127" s="164" t="s">
        <v>8</v>
      </c>
      <c r="C127" s="164" t="s">
        <v>1027</v>
      </c>
      <c r="D127" s="164" t="s">
        <v>2052</v>
      </c>
      <c r="E127" s="164" t="s">
        <v>2054</v>
      </c>
      <c r="F127" s="164" t="s">
        <v>2053</v>
      </c>
      <c r="G127" s="164">
        <v>0.99972747176746102</v>
      </c>
      <c r="H127" s="164">
        <v>0.99968961585000404</v>
      </c>
      <c r="J127" s="164" t="s">
        <v>44</v>
      </c>
      <c r="K127" s="164" t="s">
        <v>44</v>
      </c>
      <c r="L127" s="164" t="s">
        <v>2046</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25">
      <c r="B128" s="164" t="s">
        <v>8</v>
      </c>
      <c r="C128" s="164" t="s">
        <v>1027</v>
      </c>
      <c r="D128" s="164" t="s">
        <v>2052</v>
      </c>
      <c r="E128" s="164" t="s">
        <v>504</v>
      </c>
      <c r="F128" s="164" t="s">
        <v>2053</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25">
      <c r="A129" s="94"/>
      <c r="B129" s="164" t="s">
        <v>8</v>
      </c>
      <c r="C129" s="164" t="s">
        <v>1027</v>
      </c>
      <c r="D129" s="164" t="s">
        <v>2052</v>
      </c>
      <c r="E129" s="164" t="s">
        <v>2055</v>
      </c>
      <c r="F129" s="164" t="s">
        <v>2053</v>
      </c>
      <c r="G129" s="164">
        <v>0.322640956272359</v>
      </c>
      <c r="H129" s="164">
        <v>0.39079126217530002</v>
      </c>
      <c r="J129" s="164" t="s">
        <v>47</v>
      </c>
      <c r="K129" s="164" t="s">
        <v>47</v>
      </c>
      <c r="L129" s="164" t="s">
        <v>2046</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25">
      <c r="A130" s="94"/>
      <c r="B130" s="164" t="s">
        <v>8</v>
      </c>
      <c r="C130" s="164" t="s">
        <v>1027</v>
      </c>
      <c r="D130" s="164" t="s">
        <v>2052</v>
      </c>
      <c r="E130" s="164" t="s">
        <v>1873</v>
      </c>
      <c r="F130" s="164" t="s">
        <v>2053</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25">
      <c r="A131" s="94"/>
      <c r="B131" s="164" t="s">
        <v>8</v>
      </c>
      <c r="C131" s="164" t="s">
        <v>1027</v>
      </c>
      <c r="D131" s="164" t="s">
        <v>2052</v>
      </c>
      <c r="E131" s="164" t="s">
        <v>496</v>
      </c>
      <c r="F131" s="164" t="s">
        <v>2056</v>
      </c>
      <c r="G131" s="164">
        <v>3.0752265786294801E-2</v>
      </c>
      <c r="H131" s="164">
        <v>6.7755972695367594E-2</v>
      </c>
      <c r="J131" s="164" t="s">
        <v>50</v>
      </c>
      <c r="K131" s="164" t="s">
        <v>50</v>
      </c>
      <c r="L131" s="164" t="s">
        <v>2046</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25">
      <c r="A132" s="94"/>
      <c r="B132" s="164" t="s">
        <v>8</v>
      </c>
      <c r="C132" s="164" t="s">
        <v>1027</v>
      </c>
      <c r="D132" s="164" t="s">
        <v>2052</v>
      </c>
      <c r="E132" s="164" t="s">
        <v>2054</v>
      </c>
      <c r="F132" s="164" t="s">
        <v>2056</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25">
      <c r="A133" s="94"/>
      <c r="B133" s="164" t="s">
        <v>8</v>
      </c>
      <c r="C133" s="164" t="s">
        <v>1027</v>
      </c>
      <c r="D133" s="164" t="s">
        <v>2052</v>
      </c>
      <c r="E133" s="164" t="s">
        <v>504</v>
      </c>
      <c r="F133" s="164" t="s">
        <v>2056</v>
      </c>
      <c r="G133" s="164">
        <v>1</v>
      </c>
      <c r="H133" s="164">
        <v>1</v>
      </c>
      <c r="J133" s="164" t="s">
        <v>53</v>
      </c>
      <c r="K133" s="164" t="s">
        <v>53</v>
      </c>
      <c r="L133" s="164" t="s">
        <v>2046</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25">
      <c r="A134" s="94"/>
      <c r="B134" s="164" t="s">
        <v>8</v>
      </c>
      <c r="C134" s="164" t="s">
        <v>1027</v>
      </c>
      <c r="D134" s="164" t="s">
        <v>2052</v>
      </c>
      <c r="E134" s="164" t="s">
        <v>2055</v>
      </c>
      <c r="F134" s="164" t="s">
        <v>2056</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25">
      <c r="A135" s="94"/>
      <c r="B135" s="164" t="s">
        <v>8</v>
      </c>
      <c r="C135" s="164" t="s">
        <v>1027</v>
      </c>
      <c r="D135" s="164" t="s">
        <v>2052</v>
      </c>
      <c r="E135" s="164" t="s">
        <v>1873</v>
      </c>
      <c r="F135" s="164" t="s">
        <v>2056</v>
      </c>
      <c r="G135" s="164">
        <v>1</v>
      </c>
      <c r="H135" s="164">
        <v>1</v>
      </c>
      <c r="J135" s="164" t="s">
        <v>55</v>
      </c>
      <c r="K135" s="164" t="s">
        <v>55</v>
      </c>
      <c r="L135" s="164" t="s">
        <v>2046</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25">
      <c r="A136" s="94"/>
      <c r="B136" s="164" t="s">
        <v>8</v>
      </c>
      <c r="C136" s="164" t="s">
        <v>1027</v>
      </c>
      <c r="D136" s="164" t="s">
        <v>514</v>
      </c>
      <c r="E136" s="164" t="s">
        <v>496</v>
      </c>
      <c r="F136" s="164" t="s">
        <v>2057</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25">
      <c r="A137" s="94"/>
      <c r="B137" s="164" t="s">
        <v>8</v>
      </c>
      <c r="C137" s="164" t="s">
        <v>1027</v>
      </c>
      <c r="D137" s="164" t="s">
        <v>514</v>
      </c>
      <c r="E137" s="164" t="s">
        <v>2054</v>
      </c>
      <c r="F137" s="164" t="s">
        <v>2057</v>
      </c>
      <c r="G137" s="164">
        <v>0.999666313480437</v>
      </c>
      <c r="H137" s="164">
        <v>0.99965017930966604</v>
      </c>
      <c r="J137" s="164" t="s">
        <v>58</v>
      </c>
      <c r="K137" s="164" t="s">
        <v>58</v>
      </c>
      <c r="L137" s="164" t="s">
        <v>2046</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25">
      <c r="A138" s="94"/>
      <c r="B138" s="164" t="s">
        <v>8</v>
      </c>
      <c r="C138" s="164" t="s">
        <v>1027</v>
      </c>
      <c r="D138" s="164" t="s">
        <v>514</v>
      </c>
      <c r="E138" s="164" t="s">
        <v>504</v>
      </c>
      <c r="F138" s="164" t="s">
        <v>2057</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25">
      <c r="A139" s="94"/>
      <c r="B139" s="164" t="s">
        <v>8</v>
      </c>
      <c r="C139" s="164" t="s">
        <v>1027</v>
      </c>
      <c r="D139" s="164" t="s">
        <v>514</v>
      </c>
      <c r="E139" s="164" t="s">
        <v>2055</v>
      </c>
      <c r="F139" s="164" t="s">
        <v>2057</v>
      </c>
      <c r="G139" s="164">
        <v>0.24949287458917099</v>
      </c>
      <c r="H139" s="164">
        <v>0.14847776214359501</v>
      </c>
      <c r="J139" s="164" t="s">
        <v>61</v>
      </c>
      <c r="K139" s="164" t="s">
        <v>61</v>
      </c>
      <c r="L139" s="164" t="s">
        <v>2046</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25">
      <c r="A140" s="94"/>
      <c r="B140" s="164" t="s">
        <v>8</v>
      </c>
      <c r="C140" s="164" t="s">
        <v>1027</v>
      </c>
      <c r="D140" s="164" t="s">
        <v>514</v>
      </c>
      <c r="E140" s="164" t="s">
        <v>1873</v>
      </c>
      <c r="F140" s="164" t="s">
        <v>2057</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25">
      <c r="A141" s="94"/>
      <c r="B141" s="164" t="s">
        <v>11</v>
      </c>
      <c r="C141" s="164" t="s">
        <v>1027</v>
      </c>
      <c r="D141" s="164" t="s">
        <v>2052</v>
      </c>
      <c r="E141" s="164" t="s">
        <v>496</v>
      </c>
      <c r="F141" s="164" t="s">
        <v>2053</v>
      </c>
      <c r="G141" s="164">
        <v>6.5953928091628505E-2</v>
      </c>
      <c r="H141" s="164">
        <v>8.5217338913260804E-2</v>
      </c>
      <c r="J141" s="164" t="s">
        <v>64</v>
      </c>
      <c r="K141" s="164" t="s">
        <v>64</v>
      </c>
      <c r="L141" s="164" t="s">
        <v>2046</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25">
      <c r="A142" s="94"/>
      <c r="B142" s="164" t="s">
        <v>11</v>
      </c>
      <c r="C142" s="164" t="s">
        <v>1027</v>
      </c>
      <c r="D142" s="164" t="s">
        <v>2052</v>
      </c>
      <c r="E142" s="164" t="s">
        <v>2054</v>
      </c>
      <c r="F142" s="164" t="s">
        <v>2053</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25">
      <c r="A143" s="94"/>
      <c r="B143" s="164" t="s">
        <v>11</v>
      </c>
      <c r="C143" s="164" t="s">
        <v>1027</v>
      </c>
      <c r="D143" s="164" t="s">
        <v>2052</v>
      </c>
      <c r="E143" s="164" t="s">
        <v>504</v>
      </c>
      <c r="F143" s="164" t="s">
        <v>2053</v>
      </c>
      <c r="G143" s="164">
        <v>1</v>
      </c>
      <c r="H143" s="164">
        <v>1</v>
      </c>
      <c r="J143" s="164" t="s">
        <v>67</v>
      </c>
      <c r="K143" s="164" t="s">
        <v>67</v>
      </c>
      <c r="L143" s="164" t="s">
        <v>2046</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25">
      <c r="A144" s="94"/>
      <c r="B144" s="164" t="s">
        <v>11</v>
      </c>
      <c r="C144" s="164" t="s">
        <v>1027</v>
      </c>
      <c r="D144" s="164" t="s">
        <v>2052</v>
      </c>
      <c r="E144" s="164" t="s">
        <v>2055</v>
      </c>
      <c r="F144" s="164" t="s">
        <v>2053</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25">
      <c r="A145" s="94"/>
      <c r="B145" s="164" t="s">
        <v>11</v>
      </c>
      <c r="C145" s="164" t="s">
        <v>1027</v>
      </c>
      <c r="D145" s="164" t="s">
        <v>2052</v>
      </c>
      <c r="E145" s="164" t="s">
        <v>1873</v>
      </c>
      <c r="F145" s="164" t="s">
        <v>2053</v>
      </c>
      <c r="G145" s="164">
        <v>1</v>
      </c>
      <c r="H145" s="164">
        <v>1</v>
      </c>
      <c r="J145" s="164" t="s">
        <v>70</v>
      </c>
      <c r="K145" s="164" t="s">
        <v>70</v>
      </c>
      <c r="L145" s="164" t="s">
        <v>2046</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25">
      <c r="A146" s="94"/>
      <c r="B146" s="164" t="s">
        <v>11</v>
      </c>
      <c r="C146" s="164" t="s">
        <v>1027</v>
      </c>
      <c r="D146" s="164" t="s">
        <v>2052</v>
      </c>
      <c r="E146" s="164" t="s">
        <v>496</v>
      </c>
      <c r="F146" s="164" t="s">
        <v>2056</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25">
      <c r="A147" s="94"/>
      <c r="B147" s="164" t="s">
        <v>11</v>
      </c>
      <c r="C147" s="164" t="s">
        <v>1027</v>
      </c>
      <c r="D147" s="164" t="s">
        <v>2052</v>
      </c>
      <c r="E147" s="164" t="s">
        <v>2054</v>
      </c>
      <c r="F147" s="164" t="s">
        <v>2056</v>
      </c>
      <c r="G147" s="164">
        <v>0.99998751787595197</v>
      </c>
      <c r="H147" s="164">
        <v>0.99996350359678599</v>
      </c>
      <c r="J147" s="164" t="s">
        <v>73</v>
      </c>
      <c r="K147" s="164" t="s">
        <v>73</v>
      </c>
      <c r="L147" s="164" t="s">
        <v>2046</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25">
      <c r="A148" s="94"/>
      <c r="B148" s="164" t="s">
        <v>11</v>
      </c>
      <c r="C148" s="164" t="s">
        <v>1027</v>
      </c>
      <c r="D148" s="164" t="s">
        <v>2052</v>
      </c>
      <c r="E148" s="164" t="s">
        <v>504</v>
      </c>
      <c r="F148" s="164" t="s">
        <v>2056</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25">
      <c r="A149" s="94"/>
      <c r="B149" s="164" t="s">
        <v>11</v>
      </c>
      <c r="C149" s="164" t="s">
        <v>1027</v>
      </c>
      <c r="D149" s="164" t="s">
        <v>2052</v>
      </c>
      <c r="E149" s="164" t="s">
        <v>2055</v>
      </c>
      <c r="F149" s="164" t="s">
        <v>2056</v>
      </c>
      <c r="G149" s="164">
        <v>0.46000051524485103</v>
      </c>
      <c r="H149" s="164">
        <v>0.32038330120049202</v>
      </c>
      <c r="J149" s="164" t="s">
        <v>75</v>
      </c>
      <c r="K149" s="164" t="s">
        <v>75</v>
      </c>
      <c r="L149" s="164" t="s">
        <v>2046</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25">
      <c r="A150" s="94"/>
      <c r="B150" s="164" t="s">
        <v>11</v>
      </c>
      <c r="C150" s="164" t="s">
        <v>1027</v>
      </c>
      <c r="D150" s="164" t="s">
        <v>2052</v>
      </c>
      <c r="E150" s="164" t="s">
        <v>1873</v>
      </c>
      <c r="F150" s="164" t="s">
        <v>2056</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25">
      <c r="A151" s="94"/>
      <c r="B151" s="164" t="s">
        <v>11</v>
      </c>
      <c r="C151" s="164" t="s">
        <v>1027</v>
      </c>
      <c r="D151" s="164" t="s">
        <v>514</v>
      </c>
      <c r="E151" s="164" t="s">
        <v>496</v>
      </c>
      <c r="F151" s="164" t="s">
        <v>2057</v>
      </c>
      <c r="G151" s="164">
        <v>9.1294579645895997E-3</v>
      </c>
      <c r="H151" s="164">
        <v>1.11763762426004E-2</v>
      </c>
      <c r="J151" s="164" t="s">
        <v>78</v>
      </c>
      <c r="K151" s="164" t="s">
        <v>78</v>
      </c>
      <c r="L151" s="164" t="s">
        <v>2046</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25">
      <c r="A152" s="94"/>
      <c r="B152" s="164" t="s">
        <v>11</v>
      </c>
      <c r="C152" s="164" t="s">
        <v>1027</v>
      </c>
      <c r="D152" s="164" t="s">
        <v>514</v>
      </c>
      <c r="E152" s="164" t="s">
        <v>2054</v>
      </c>
      <c r="F152" s="164" t="s">
        <v>2057</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25">
      <c r="A153" s="94"/>
      <c r="B153" s="164" t="s">
        <v>11</v>
      </c>
      <c r="C153" s="164" t="s">
        <v>1027</v>
      </c>
      <c r="D153" s="164" t="s">
        <v>514</v>
      </c>
      <c r="E153" s="164" t="s">
        <v>504</v>
      </c>
      <c r="F153" s="164" t="s">
        <v>2057</v>
      </c>
      <c r="G153" s="164">
        <v>1</v>
      </c>
      <c r="H153" s="164">
        <v>1</v>
      </c>
      <c r="J153" s="164" t="s">
        <v>81</v>
      </c>
      <c r="K153" s="164" t="s">
        <v>81</v>
      </c>
      <c r="L153" s="164" t="s">
        <v>2046</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25">
      <c r="A154" s="94"/>
      <c r="B154" s="164" t="s">
        <v>11</v>
      </c>
      <c r="C154" s="164" t="s">
        <v>1027</v>
      </c>
      <c r="D154" s="164" t="s">
        <v>514</v>
      </c>
      <c r="E154" s="164" t="s">
        <v>2055</v>
      </c>
      <c r="F154" s="164" t="s">
        <v>2057</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25">
      <c r="A155" s="94"/>
      <c r="B155" s="164" t="s">
        <v>11</v>
      </c>
      <c r="C155" s="164" t="s">
        <v>1027</v>
      </c>
      <c r="D155" s="164" t="s">
        <v>514</v>
      </c>
      <c r="E155" s="164" t="s">
        <v>1873</v>
      </c>
      <c r="F155" s="164" t="s">
        <v>2057</v>
      </c>
      <c r="G155" s="164">
        <v>0.60648960928898998</v>
      </c>
      <c r="H155" s="164">
        <v>0.80599250832125902</v>
      </c>
      <c r="J155" s="164" t="s">
        <v>84</v>
      </c>
      <c r="K155" s="164" t="s">
        <v>84</v>
      </c>
      <c r="L155" s="164" t="s">
        <v>2046</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25">
      <c r="A156" s="94"/>
      <c r="B156" s="164" t="s">
        <v>14</v>
      </c>
      <c r="C156" s="164" t="s">
        <v>1027</v>
      </c>
      <c r="D156" s="164" t="s">
        <v>2052</v>
      </c>
      <c r="E156" s="164" t="s">
        <v>496</v>
      </c>
      <c r="F156" s="164" t="s">
        <v>2053</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25">
      <c r="A157" s="94"/>
      <c r="B157" s="164" t="s">
        <v>14</v>
      </c>
      <c r="C157" s="164" t="s">
        <v>1027</v>
      </c>
      <c r="D157" s="164" t="s">
        <v>2052</v>
      </c>
      <c r="E157" s="164" t="s">
        <v>2054</v>
      </c>
      <c r="F157" s="164" t="s">
        <v>2053</v>
      </c>
      <c r="G157" s="164">
        <v>0.99998739279698501</v>
      </c>
      <c r="H157" s="164">
        <v>0.99999087624026395</v>
      </c>
      <c r="J157" s="164" t="s">
        <v>86</v>
      </c>
      <c r="K157" s="164" t="s">
        <v>86</v>
      </c>
      <c r="L157" s="164" t="s">
        <v>2046</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25">
      <c r="A158" s="94"/>
      <c r="B158" s="164" t="s">
        <v>14</v>
      </c>
      <c r="C158" s="164" t="s">
        <v>1027</v>
      </c>
      <c r="D158" s="164" t="s">
        <v>2052</v>
      </c>
      <c r="E158" s="164" t="s">
        <v>504</v>
      </c>
      <c r="F158" s="164" t="s">
        <v>2053</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25">
      <c r="A159" s="94"/>
      <c r="B159" s="164" t="s">
        <v>14</v>
      </c>
      <c r="C159" s="164" t="s">
        <v>1027</v>
      </c>
      <c r="D159" s="164" t="s">
        <v>2052</v>
      </c>
      <c r="E159" s="164" t="s">
        <v>2055</v>
      </c>
      <c r="F159" s="164" t="s">
        <v>2053</v>
      </c>
      <c r="G159" s="164">
        <v>0.47406947630970903</v>
      </c>
      <c r="H159" s="164">
        <v>0.55897330362326403</v>
      </c>
      <c r="J159" s="164" t="s">
        <v>89</v>
      </c>
      <c r="K159" s="164" t="s">
        <v>89</v>
      </c>
      <c r="L159" s="164" t="s">
        <v>2046</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25">
      <c r="A160" s="94"/>
      <c r="B160" s="164" t="s">
        <v>14</v>
      </c>
      <c r="C160" s="164" t="s">
        <v>1027</v>
      </c>
      <c r="D160" s="164" t="s">
        <v>2052</v>
      </c>
      <c r="E160" s="164" t="s">
        <v>1873</v>
      </c>
      <c r="F160" s="164" t="s">
        <v>2053</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25">
      <c r="A161" s="94"/>
      <c r="B161" s="164" t="s">
        <v>14</v>
      </c>
      <c r="C161" s="164" t="s">
        <v>1027</v>
      </c>
      <c r="D161" s="164" t="s">
        <v>2052</v>
      </c>
      <c r="E161" s="164" t="s">
        <v>496</v>
      </c>
      <c r="F161" s="164" t="s">
        <v>2056</v>
      </c>
      <c r="G161" s="164">
        <v>5.4445833781760399E-2</v>
      </c>
      <c r="H161" s="164">
        <v>0.121918465764992</v>
      </c>
      <c r="J161" s="164" t="s">
        <v>92</v>
      </c>
      <c r="K161" s="164" t="s">
        <v>92</v>
      </c>
      <c r="L161" s="164" t="s">
        <v>2046</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25">
      <c r="A162" s="94"/>
      <c r="B162" s="164" t="s">
        <v>14</v>
      </c>
      <c r="C162" s="164" t="s">
        <v>1027</v>
      </c>
      <c r="D162" s="164" t="s">
        <v>2052</v>
      </c>
      <c r="E162" s="164" t="s">
        <v>2054</v>
      </c>
      <c r="F162" s="164" t="s">
        <v>2056</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25">
      <c r="B163" s="164" t="s">
        <v>14</v>
      </c>
      <c r="C163" s="164" t="s">
        <v>1027</v>
      </c>
      <c r="D163" s="164" t="s">
        <v>2052</v>
      </c>
      <c r="E163" s="164" t="s">
        <v>504</v>
      </c>
      <c r="F163" s="164" t="s">
        <v>2056</v>
      </c>
      <c r="G163" s="164">
        <v>1</v>
      </c>
      <c r="H163" s="164">
        <v>1</v>
      </c>
      <c r="J163" s="164" t="s">
        <v>95</v>
      </c>
      <c r="K163" s="164" t="s">
        <v>95</v>
      </c>
      <c r="L163" s="164" t="s">
        <v>2046</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25">
      <c r="B164" s="164" t="s">
        <v>14</v>
      </c>
      <c r="C164" s="164" t="s">
        <v>1027</v>
      </c>
      <c r="D164" s="164" t="s">
        <v>2052</v>
      </c>
      <c r="E164" s="164" t="s">
        <v>2055</v>
      </c>
      <c r="F164" s="164" t="s">
        <v>2056</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25">
      <c r="B165" s="164" t="s">
        <v>14</v>
      </c>
      <c r="C165" s="164" t="s">
        <v>1027</v>
      </c>
      <c r="D165" s="164" t="s">
        <v>2052</v>
      </c>
      <c r="E165" s="164" t="s">
        <v>1873</v>
      </c>
      <c r="F165" s="164" t="s">
        <v>2056</v>
      </c>
      <c r="G165" s="164">
        <v>1</v>
      </c>
      <c r="H165" s="164">
        <v>1</v>
      </c>
      <c r="J165" s="164" t="s">
        <v>97</v>
      </c>
      <c r="K165" s="164" t="s">
        <v>97</v>
      </c>
      <c r="L165" s="164" t="s">
        <v>2046</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25">
      <c r="B166" s="164" t="s">
        <v>14</v>
      </c>
      <c r="C166" s="164" t="s">
        <v>1027</v>
      </c>
      <c r="D166" s="164" t="s">
        <v>514</v>
      </c>
      <c r="E166" s="164" t="s">
        <v>496</v>
      </c>
      <c r="F166" s="164" t="s">
        <v>2057</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25">
      <c r="B167" s="164" t="s">
        <v>14</v>
      </c>
      <c r="C167" s="164" t="s">
        <v>1027</v>
      </c>
      <c r="D167" s="164" t="s">
        <v>514</v>
      </c>
      <c r="E167" s="164" t="s">
        <v>2054</v>
      </c>
      <c r="F167" s="164" t="s">
        <v>2057</v>
      </c>
      <c r="G167" s="164">
        <v>0.99983048927499396</v>
      </c>
      <c r="H167" s="164">
        <v>0.99994534372121402</v>
      </c>
      <c r="J167" s="164" t="s">
        <v>100</v>
      </c>
      <c r="K167" s="164" t="s">
        <v>100</v>
      </c>
      <c r="L167" s="164" t="s">
        <v>2046</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25">
      <c r="B168" s="164" t="s">
        <v>14</v>
      </c>
      <c r="C168" s="164" t="s">
        <v>1027</v>
      </c>
      <c r="D168" s="164" t="s">
        <v>514</v>
      </c>
      <c r="E168" s="164" t="s">
        <v>504</v>
      </c>
      <c r="F168" s="164" t="s">
        <v>2057</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25">
      <c r="B169" s="164" t="s">
        <v>14</v>
      </c>
      <c r="C169" s="164" t="s">
        <v>1027</v>
      </c>
      <c r="D169" s="164" t="s">
        <v>514</v>
      </c>
      <c r="E169" s="164" t="s">
        <v>2055</v>
      </c>
      <c r="F169" s="164" t="s">
        <v>2057</v>
      </c>
      <c r="G169" s="164">
        <v>0.33236832504477798</v>
      </c>
      <c r="H169" s="164">
        <v>0.18899889226609701</v>
      </c>
      <c r="J169" s="164" t="s">
        <v>103</v>
      </c>
      <c r="K169" s="164" t="s">
        <v>103</v>
      </c>
      <c r="L169" s="164" t="s">
        <v>2046</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25">
      <c r="B170" s="164" t="s">
        <v>14</v>
      </c>
      <c r="C170" s="164" t="s">
        <v>1027</v>
      </c>
      <c r="D170" s="164" t="s">
        <v>514</v>
      </c>
      <c r="E170" s="164" t="s">
        <v>1873</v>
      </c>
      <c r="F170" s="164" t="s">
        <v>2057</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25">
      <c r="B171" s="164" t="s">
        <v>17</v>
      </c>
      <c r="C171" s="164" t="s">
        <v>1027</v>
      </c>
      <c r="D171" s="164" t="s">
        <v>2052</v>
      </c>
      <c r="E171" s="164" t="s">
        <v>496</v>
      </c>
      <c r="F171" s="164" t="s">
        <v>2053</v>
      </c>
      <c r="G171" s="164">
        <v>7.9945498314140107E-2</v>
      </c>
      <c r="H171" s="164">
        <v>0.12140553844248</v>
      </c>
      <c r="J171" s="164" t="s">
        <v>106</v>
      </c>
      <c r="K171" s="164" t="s">
        <v>106</v>
      </c>
      <c r="L171" s="164" t="s">
        <v>2046</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25">
      <c r="B172" s="164" t="s">
        <v>17</v>
      </c>
      <c r="C172" s="164" t="s">
        <v>1027</v>
      </c>
      <c r="D172" s="164" t="s">
        <v>2052</v>
      </c>
      <c r="E172" s="164" t="s">
        <v>2054</v>
      </c>
      <c r="F172" s="164" t="s">
        <v>2053</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25">
      <c r="B173" s="164" t="s">
        <v>17</v>
      </c>
      <c r="C173" s="164" t="s">
        <v>1027</v>
      </c>
      <c r="D173" s="164" t="s">
        <v>2052</v>
      </c>
      <c r="E173" s="164" t="s">
        <v>504</v>
      </c>
      <c r="F173" s="164" t="s">
        <v>2053</v>
      </c>
      <c r="G173" s="164">
        <v>1</v>
      </c>
      <c r="H173" s="164">
        <v>1</v>
      </c>
      <c r="J173" s="164" t="s">
        <v>108</v>
      </c>
      <c r="K173" s="164" t="s">
        <v>108</v>
      </c>
      <c r="L173" s="164" t="s">
        <v>2046</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25">
      <c r="B174" s="164" t="s">
        <v>17</v>
      </c>
      <c r="C174" s="164" t="s">
        <v>1027</v>
      </c>
      <c r="D174" s="164" t="s">
        <v>2052</v>
      </c>
      <c r="E174" s="164" t="s">
        <v>2055</v>
      </c>
      <c r="F174" s="164" t="s">
        <v>2053</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25">
      <c r="B175" s="164" t="s">
        <v>17</v>
      </c>
      <c r="C175" s="164" t="s">
        <v>1027</v>
      </c>
      <c r="D175" s="164" t="s">
        <v>2052</v>
      </c>
      <c r="E175" s="164" t="s">
        <v>1873</v>
      </c>
      <c r="F175" s="164" t="s">
        <v>2053</v>
      </c>
      <c r="G175" s="164">
        <v>1</v>
      </c>
      <c r="H175" s="164">
        <v>1</v>
      </c>
      <c r="J175" s="164" t="s">
        <v>111</v>
      </c>
      <c r="K175" s="164" t="s">
        <v>111</v>
      </c>
      <c r="L175" s="164" t="s">
        <v>2046</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25">
      <c r="B176" s="164" t="s">
        <v>17</v>
      </c>
      <c r="C176" s="164" t="s">
        <v>1027</v>
      </c>
      <c r="D176" s="164" t="s">
        <v>2052</v>
      </c>
      <c r="E176" s="164" t="s">
        <v>496</v>
      </c>
      <c r="F176" s="164" t="s">
        <v>2056</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25">
      <c r="B177" s="164" t="s">
        <v>17</v>
      </c>
      <c r="C177" s="164" t="s">
        <v>1027</v>
      </c>
      <c r="D177" s="164" t="s">
        <v>2052</v>
      </c>
      <c r="E177" s="164" t="s">
        <v>2054</v>
      </c>
      <c r="F177" s="164" t="s">
        <v>2056</v>
      </c>
      <c r="G177" s="164">
        <v>0.99995481746739601</v>
      </c>
      <c r="H177" s="164">
        <v>0.99994292638332605</v>
      </c>
      <c r="J177" s="164" t="s">
        <v>114</v>
      </c>
      <c r="K177" s="164" t="s">
        <v>114</v>
      </c>
      <c r="L177" s="164" t="s">
        <v>2046</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25">
      <c r="B178" s="164" t="s">
        <v>17</v>
      </c>
      <c r="C178" s="164" t="s">
        <v>1027</v>
      </c>
      <c r="D178" s="164" t="s">
        <v>2052</v>
      </c>
      <c r="E178" s="164" t="s">
        <v>504</v>
      </c>
      <c r="F178" s="164" t="s">
        <v>2056</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25">
      <c r="B179" s="164" t="s">
        <v>17</v>
      </c>
      <c r="C179" s="164" t="s">
        <v>1027</v>
      </c>
      <c r="D179" s="164" t="s">
        <v>2052</v>
      </c>
      <c r="E179" s="164" t="s">
        <v>2055</v>
      </c>
      <c r="F179" s="164" t="s">
        <v>2056</v>
      </c>
      <c r="G179" s="164">
        <v>0.74231481615444395</v>
      </c>
      <c r="H179" s="164">
        <v>0.77495081246300901</v>
      </c>
      <c r="J179" s="164" t="s">
        <v>117</v>
      </c>
      <c r="K179" s="164" t="s">
        <v>117</v>
      </c>
      <c r="L179" s="164" t="s">
        <v>2046</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25">
      <c r="B180" s="164" t="s">
        <v>17</v>
      </c>
      <c r="C180" s="164" t="s">
        <v>1027</v>
      </c>
      <c r="D180" s="164" t="s">
        <v>2052</v>
      </c>
      <c r="E180" s="164" t="s">
        <v>1873</v>
      </c>
      <c r="F180" s="164" t="s">
        <v>2056</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25">
      <c r="B181" s="164" t="s">
        <v>17</v>
      </c>
      <c r="C181" s="164" t="s">
        <v>1027</v>
      </c>
      <c r="D181" s="164" t="s">
        <v>514</v>
      </c>
      <c r="E181" s="164" t="s">
        <v>496</v>
      </c>
      <c r="F181" s="164" t="s">
        <v>2057</v>
      </c>
      <c r="G181" s="164">
        <v>7.4252061025569301E-3</v>
      </c>
      <c r="H181" s="164">
        <v>5.8481200188358401E-3</v>
      </c>
      <c r="J181" s="164" t="s">
        <v>119</v>
      </c>
      <c r="K181" s="164" t="s">
        <v>119</v>
      </c>
      <c r="L181" s="164" t="s">
        <v>2046</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25">
      <c r="B182" s="164" t="s">
        <v>17</v>
      </c>
      <c r="C182" s="164" t="s">
        <v>1027</v>
      </c>
      <c r="D182" s="164" t="s">
        <v>514</v>
      </c>
      <c r="E182" s="164" t="s">
        <v>2054</v>
      </c>
      <c r="F182" s="164" t="s">
        <v>2057</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25">
      <c r="B183" s="164" t="s">
        <v>17</v>
      </c>
      <c r="C183" s="164" t="s">
        <v>1027</v>
      </c>
      <c r="D183" s="164" t="s">
        <v>514</v>
      </c>
      <c r="E183" s="164" t="s">
        <v>504</v>
      </c>
      <c r="F183" s="164" t="s">
        <v>2057</v>
      </c>
      <c r="G183" s="164">
        <v>1</v>
      </c>
      <c r="H183" s="164">
        <v>1</v>
      </c>
      <c r="J183" s="164" t="s">
        <v>122</v>
      </c>
      <c r="K183" s="164" t="s">
        <v>122</v>
      </c>
      <c r="L183" s="164" t="s">
        <v>2046</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25">
      <c r="B184" s="164" t="s">
        <v>17</v>
      </c>
      <c r="C184" s="164" t="s">
        <v>1027</v>
      </c>
      <c r="D184" s="164" t="s">
        <v>514</v>
      </c>
      <c r="E184" s="164" t="s">
        <v>2055</v>
      </c>
      <c r="F184" s="164" t="s">
        <v>2057</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25">
      <c r="B185" s="164" t="s">
        <v>17</v>
      </c>
      <c r="C185" s="164" t="s">
        <v>1027</v>
      </c>
      <c r="D185" s="164" t="s">
        <v>514</v>
      </c>
      <c r="E185" s="164" t="s">
        <v>1873</v>
      </c>
      <c r="F185" s="164" t="s">
        <v>2057</v>
      </c>
      <c r="G185" s="164">
        <v>0.75874018616855499</v>
      </c>
      <c r="H185" s="164">
        <v>0.87014525641129703</v>
      </c>
      <c r="J185" s="164" t="s">
        <v>125</v>
      </c>
      <c r="K185" s="164" t="s">
        <v>125</v>
      </c>
      <c r="L185" s="164" t="s">
        <v>2046</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25">
      <c r="B186" s="164" t="s">
        <v>19</v>
      </c>
      <c r="C186" s="164" t="s">
        <v>1027</v>
      </c>
      <c r="D186" s="164" t="s">
        <v>2052</v>
      </c>
      <c r="E186" s="164" t="s">
        <v>496</v>
      </c>
      <c r="F186" s="164" t="s">
        <v>2053</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25">
      <c r="B187" s="164" t="s">
        <v>19</v>
      </c>
      <c r="C187" s="164" t="s">
        <v>1027</v>
      </c>
      <c r="D187" s="164" t="s">
        <v>2052</v>
      </c>
      <c r="E187" s="164" t="s">
        <v>2054</v>
      </c>
      <c r="F187" s="164" t="s">
        <v>2053</v>
      </c>
      <c r="G187" s="164">
        <v>0.99999999998971201</v>
      </c>
      <c r="H187" s="164">
        <v>0.99999999999506395</v>
      </c>
      <c r="J187" s="164" t="s">
        <v>128</v>
      </c>
      <c r="K187" s="164" t="s">
        <v>128</v>
      </c>
      <c r="L187" s="164" t="s">
        <v>2046</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25">
      <c r="B188" s="164" t="s">
        <v>19</v>
      </c>
      <c r="C188" s="164" t="s">
        <v>1027</v>
      </c>
      <c r="D188" s="164" t="s">
        <v>2052</v>
      </c>
      <c r="E188" s="164" t="s">
        <v>504</v>
      </c>
      <c r="F188" s="164" t="s">
        <v>2053</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25">
      <c r="B189" s="164" t="s">
        <v>19</v>
      </c>
      <c r="C189" s="164" t="s">
        <v>1027</v>
      </c>
      <c r="D189" s="164" t="s">
        <v>2052</v>
      </c>
      <c r="E189" s="164" t="s">
        <v>2055</v>
      </c>
      <c r="F189" s="164" t="s">
        <v>2053</v>
      </c>
      <c r="G189" s="164">
        <v>0.76500765813719795</v>
      </c>
      <c r="H189" s="164">
        <v>0.84128530869954299</v>
      </c>
      <c r="J189" s="164" t="s">
        <v>131</v>
      </c>
      <c r="K189" s="164" t="s">
        <v>131</v>
      </c>
      <c r="L189" s="164" t="s">
        <v>2046</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25">
      <c r="B190" s="164" t="s">
        <v>19</v>
      </c>
      <c r="C190" s="164" t="s">
        <v>1027</v>
      </c>
      <c r="D190" s="164" t="s">
        <v>2052</v>
      </c>
      <c r="E190" s="164" t="s">
        <v>1873</v>
      </c>
      <c r="F190" s="164" t="s">
        <v>2053</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25">
      <c r="B191" s="164" t="s">
        <v>19</v>
      </c>
      <c r="C191" s="164" t="s">
        <v>1027</v>
      </c>
      <c r="D191" s="164" t="s">
        <v>2052</v>
      </c>
      <c r="E191" s="164" t="s">
        <v>496</v>
      </c>
      <c r="F191" s="164" t="s">
        <v>2056</v>
      </c>
      <c r="G191" s="164">
        <v>5.4298053861345202E-2</v>
      </c>
      <c r="H191" s="164">
        <v>0.142835101295543</v>
      </c>
      <c r="J191" s="164" t="s">
        <v>133</v>
      </c>
      <c r="K191" s="164" t="s">
        <v>133</v>
      </c>
      <c r="L191" s="164" t="s">
        <v>2046</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25">
      <c r="B192" s="164" t="s">
        <v>19</v>
      </c>
      <c r="C192" s="164" t="s">
        <v>1027</v>
      </c>
      <c r="D192" s="164" t="s">
        <v>2052</v>
      </c>
      <c r="E192" s="164" t="s">
        <v>2054</v>
      </c>
      <c r="F192" s="164" t="s">
        <v>2056</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25">
      <c r="B193" s="164" t="s">
        <v>19</v>
      </c>
      <c r="C193" s="164" t="s">
        <v>1027</v>
      </c>
      <c r="D193" s="164" t="s">
        <v>2052</v>
      </c>
      <c r="E193" s="164" t="s">
        <v>504</v>
      </c>
      <c r="F193" s="164" t="s">
        <v>2056</v>
      </c>
      <c r="G193" s="164">
        <v>1</v>
      </c>
      <c r="H193" s="164">
        <v>1</v>
      </c>
      <c r="J193" s="164" t="s">
        <v>134</v>
      </c>
      <c r="K193" s="164" t="s">
        <v>134</v>
      </c>
      <c r="L193" s="164" t="s">
        <v>2046</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25">
      <c r="B194" s="164" t="s">
        <v>19</v>
      </c>
      <c r="C194" s="164" t="s">
        <v>1027</v>
      </c>
      <c r="D194" s="164" t="s">
        <v>2052</v>
      </c>
      <c r="E194" s="164" t="s">
        <v>2055</v>
      </c>
      <c r="F194" s="164" t="s">
        <v>2056</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25">
      <c r="B195" s="164" t="s">
        <v>19</v>
      </c>
      <c r="C195" s="164" t="s">
        <v>1027</v>
      </c>
      <c r="D195" s="164" t="s">
        <v>2052</v>
      </c>
      <c r="E195" s="164" t="s">
        <v>1873</v>
      </c>
      <c r="F195" s="164" t="s">
        <v>2056</v>
      </c>
      <c r="G195" s="164">
        <v>1</v>
      </c>
      <c r="H195" s="164">
        <v>1</v>
      </c>
      <c r="J195" s="164" t="s">
        <v>137</v>
      </c>
      <c r="K195" s="164" t="s">
        <v>137</v>
      </c>
      <c r="L195" s="164" t="s">
        <v>2046</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25">
      <c r="B196" s="164" t="s">
        <v>19</v>
      </c>
      <c r="C196" s="164" t="s">
        <v>1027</v>
      </c>
      <c r="D196" s="164" t="s">
        <v>514</v>
      </c>
      <c r="E196" s="164" t="s">
        <v>496</v>
      </c>
      <c r="F196" s="164" t="s">
        <v>2057</v>
      </c>
      <c r="G196" s="164">
        <v>2.63558513825023E-3</v>
      </c>
      <c r="H196" s="164">
        <v>1.1988702472560001E-3</v>
      </c>
    </row>
    <row r="197" spans="2:26" x14ac:dyDescent="0.25">
      <c r="B197" s="164" t="s">
        <v>19</v>
      </c>
      <c r="C197" s="164" t="s">
        <v>1027</v>
      </c>
      <c r="D197" s="164" t="s">
        <v>514</v>
      </c>
      <c r="E197" s="164" t="s">
        <v>2054</v>
      </c>
      <c r="F197" s="164" t="s">
        <v>2057</v>
      </c>
      <c r="G197" s="164">
        <v>0.99969551407233004</v>
      </c>
      <c r="H197" s="164">
        <v>0.999116096076057</v>
      </c>
    </row>
    <row r="198" spans="2:26" x14ac:dyDescent="0.25">
      <c r="B198" s="164" t="s">
        <v>19</v>
      </c>
      <c r="C198" s="164" t="s">
        <v>1027</v>
      </c>
      <c r="D198" s="164" t="s">
        <v>514</v>
      </c>
      <c r="E198" s="164" t="s">
        <v>504</v>
      </c>
      <c r="F198" s="164" t="s">
        <v>2057</v>
      </c>
      <c r="G198" s="164">
        <v>1</v>
      </c>
      <c r="H198" s="164">
        <v>1</v>
      </c>
    </row>
    <row r="199" spans="2:26" x14ac:dyDescent="0.25">
      <c r="B199" s="164" t="s">
        <v>19</v>
      </c>
      <c r="C199" s="164" t="s">
        <v>1027</v>
      </c>
      <c r="D199" s="164" t="s">
        <v>514</v>
      </c>
      <c r="E199" s="164" t="s">
        <v>2055</v>
      </c>
      <c r="F199" s="164" t="s">
        <v>2057</v>
      </c>
      <c r="G199" s="164">
        <v>0.80428858930033398</v>
      </c>
      <c r="H199" s="164">
        <v>0.55385911645069996</v>
      </c>
    </row>
    <row r="200" spans="2:26" x14ac:dyDescent="0.25">
      <c r="B200" s="164" t="s">
        <v>19</v>
      </c>
      <c r="C200" s="164" t="s">
        <v>1027</v>
      </c>
      <c r="D200" s="164" t="s">
        <v>514</v>
      </c>
      <c r="E200" s="164" t="s">
        <v>1873</v>
      </c>
      <c r="F200" s="164" t="s">
        <v>2057</v>
      </c>
      <c r="G200" s="164">
        <v>0.86744159368999896</v>
      </c>
      <c r="H200" s="164">
        <v>0.95140448823170398</v>
      </c>
    </row>
    <row r="201" spans="2:26" x14ac:dyDescent="0.25">
      <c r="B201" s="164" t="s">
        <v>22</v>
      </c>
      <c r="C201" s="164" t="s">
        <v>1027</v>
      </c>
      <c r="D201" s="164" t="s">
        <v>2052</v>
      </c>
      <c r="E201" s="164" t="s">
        <v>496</v>
      </c>
      <c r="F201" s="164" t="s">
        <v>2053</v>
      </c>
      <c r="G201" s="164">
        <v>9.1070279622060504E-2</v>
      </c>
      <c r="H201" s="164">
        <v>7.7790638489451197E-2</v>
      </c>
    </row>
    <row r="202" spans="2:26" x14ac:dyDescent="0.25">
      <c r="B202" s="164" t="s">
        <v>22</v>
      </c>
      <c r="C202" s="164" t="s">
        <v>1027</v>
      </c>
      <c r="D202" s="164" t="s">
        <v>2052</v>
      </c>
      <c r="E202" s="164" t="s">
        <v>2054</v>
      </c>
      <c r="F202" s="164" t="s">
        <v>2053</v>
      </c>
      <c r="G202" s="164">
        <v>0.99983985307560796</v>
      </c>
      <c r="H202" s="164">
        <v>0.99972519418089101</v>
      </c>
    </row>
    <row r="203" spans="2:26" x14ac:dyDescent="0.25">
      <c r="B203" s="164" t="s">
        <v>22</v>
      </c>
      <c r="C203" s="164" t="s">
        <v>1027</v>
      </c>
      <c r="D203" s="164" t="s">
        <v>2052</v>
      </c>
      <c r="E203" s="164" t="s">
        <v>504</v>
      </c>
      <c r="F203" s="164" t="s">
        <v>2053</v>
      </c>
      <c r="G203" s="164">
        <v>1</v>
      </c>
      <c r="H203" s="164">
        <v>1</v>
      </c>
    </row>
    <row r="204" spans="2:26" x14ac:dyDescent="0.25">
      <c r="B204" s="164" t="s">
        <v>22</v>
      </c>
      <c r="C204" s="164" t="s">
        <v>1027</v>
      </c>
      <c r="D204" s="164" t="s">
        <v>2052</v>
      </c>
      <c r="E204" s="164" t="s">
        <v>2055</v>
      </c>
      <c r="F204" s="164" t="s">
        <v>2053</v>
      </c>
      <c r="G204" s="164">
        <v>0.73838163307904703</v>
      </c>
      <c r="H204" s="164">
        <v>0.65440441697433605</v>
      </c>
    </row>
    <row r="205" spans="2:26" x14ac:dyDescent="0.25">
      <c r="B205" s="164" t="s">
        <v>22</v>
      </c>
      <c r="C205" s="164" t="s">
        <v>1027</v>
      </c>
      <c r="D205" s="164" t="s">
        <v>2052</v>
      </c>
      <c r="E205" s="164" t="s">
        <v>1873</v>
      </c>
      <c r="F205" s="164" t="s">
        <v>2053</v>
      </c>
      <c r="G205" s="164">
        <v>1</v>
      </c>
      <c r="H205" s="164">
        <v>1</v>
      </c>
    </row>
    <row r="206" spans="2:26" x14ac:dyDescent="0.25">
      <c r="B206" s="164" t="s">
        <v>22</v>
      </c>
      <c r="C206" s="164" t="s">
        <v>1027</v>
      </c>
      <c r="D206" s="164" t="s">
        <v>2052</v>
      </c>
      <c r="E206" s="164" t="s">
        <v>496</v>
      </c>
      <c r="F206" s="164" t="s">
        <v>2056</v>
      </c>
      <c r="G206" s="164">
        <v>9.1070279622060504E-2</v>
      </c>
      <c r="H206" s="164">
        <v>7.7790638489451197E-2</v>
      </c>
    </row>
    <row r="207" spans="2:26" x14ac:dyDescent="0.25">
      <c r="B207" s="164" t="s">
        <v>22</v>
      </c>
      <c r="C207" s="164" t="s">
        <v>1027</v>
      </c>
      <c r="D207" s="164" t="s">
        <v>2052</v>
      </c>
      <c r="E207" s="164" t="s">
        <v>2054</v>
      </c>
      <c r="F207" s="164" t="s">
        <v>2056</v>
      </c>
      <c r="G207" s="164">
        <v>0.99983985307560796</v>
      </c>
      <c r="H207" s="164">
        <v>0.99972519418089101</v>
      </c>
    </row>
    <row r="208" spans="2:26" x14ac:dyDescent="0.25">
      <c r="B208" s="164" t="s">
        <v>22</v>
      </c>
      <c r="C208" s="164" t="s">
        <v>1027</v>
      </c>
      <c r="D208" s="164" t="s">
        <v>2052</v>
      </c>
      <c r="E208" s="164" t="s">
        <v>504</v>
      </c>
      <c r="F208" s="164" t="s">
        <v>2056</v>
      </c>
      <c r="G208" s="164">
        <v>1</v>
      </c>
      <c r="H208" s="164">
        <v>1</v>
      </c>
    </row>
    <row r="209" spans="2:8" x14ac:dyDescent="0.25">
      <c r="B209" s="164" t="s">
        <v>22</v>
      </c>
      <c r="C209" s="164" t="s">
        <v>1027</v>
      </c>
      <c r="D209" s="164" t="s">
        <v>2052</v>
      </c>
      <c r="E209" s="164" t="s">
        <v>2055</v>
      </c>
      <c r="F209" s="164" t="s">
        <v>2056</v>
      </c>
      <c r="G209" s="164">
        <v>0.73838163307904703</v>
      </c>
      <c r="H209" s="164">
        <v>0.65440441697433605</v>
      </c>
    </row>
    <row r="210" spans="2:8" x14ac:dyDescent="0.25">
      <c r="B210" s="164" t="s">
        <v>22</v>
      </c>
      <c r="C210" s="164" t="s">
        <v>1027</v>
      </c>
      <c r="D210" s="164" t="s">
        <v>2052</v>
      </c>
      <c r="E210" s="164" t="s">
        <v>1873</v>
      </c>
      <c r="F210" s="164" t="s">
        <v>2056</v>
      </c>
      <c r="G210" s="164">
        <v>1</v>
      </c>
      <c r="H210" s="164">
        <v>1</v>
      </c>
    </row>
    <row r="211" spans="2:8" x14ac:dyDescent="0.25">
      <c r="B211" s="164" t="s">
        <v>22</v>
      </c>
      <c r="C211" s="164" t="s">
        <v>1027</v>
      </c>
      <c r="D211" s="164" t="s">
        <v>514</v>
      </c>
      <c r="E211" s="164" t="s">
        <v>496</v>
      </c>
      <c r="F211" s="164" t="s">
        <v>2057</v>
      </c>
      <c r="G211" s="164">
        <v>9.33218667834536E-3</v>
      </c>
      <c r="H211" s="164">
        <v>7.8061928454367397E-3</v>
      </c>
    </row>
    <row r="212" spans="2:8" x14ac:dyDescent="0.25">
      <c r="B212" s="164" t="s">
        <v>22</v>
      </c>
      <c r="C212" s="164" t="s">
        <v>1027</v>
      </c>
      <c r="D212" s="164" t="s">
        <v>514</v>
      </c>
      <c r="E212" s="164" t="s">
        <v>2054</v>
      </c>
      <c r="F212" s="164" t="s">
        <v>2057</v>
      </c>
      <c r="G212" s="164">
        <v>0.99954035980156497</v>
      </c>
      <c r="H212" s="164">
        <v>0.99991088835709596</v>
      </c>
    </row>
    <row r="213" spans="2:8" x14ac:dyDescent="0.25">
      <c r="B213" s="164" t="s">
        <v>22</v>
      </c>
      <c r="C213" s="164" t="s">
        <v>1027</v>
      </c>
      <c r="D213" s="164" t="s">
        <v>514</v>
      </c>
      <c r="E213" s="164" t="s">
        <v>504</v>
      </c>
      <c r="F213" s="164" t="s">
        <v>2057</v>
      </c>
      <c r="G213" s="164">
        <v>1</v>
      </c>
      <c r="H213" s="164">
        <v>1</v>
      </c>
    </row>
    <row r="214" spans="2:8" x14ac:dyDescent="0.25">
      <c r="B214" s="164" t="s">
        <v>22</v>
      </c>
      <c r="C214" s="164" t="s">
        <v>1027</v>
      </c>
      <c r="D214" s="164" t="s">
        <v>514</v>
      </c>
      <c r="E214" s="164" t="s">
        <v>2055</v>
      </c>
      <c r="F214" s="164" t="s">
        <v>2057</v>
      </c>
      <c r="G214" s="164">
        <v>0.51469297692439198</v>
      </c>
      <c r="H214" s="164">
        <v>0.30594943668147101</v>
      </c>
    </row>
    <row r="215" spans="2:8" x14ac:dyDescent="0.25">
      <c r="B215" s="164" t="s">
        <v>22</v>
      </c>
      <c r="C215" s="164" t="s">
        <v>1027</v>
      </c>
      <c r="D215" s="164" t="s">
        <v>514</v>
      </c>
      <c r="E215" s="164" t="s">
        <v>1873</v>
      </c>
      <c r="F215" s="164" t="s">
        <v>2057</v>
      </c>
      <c r="G215" s="164">
        <v>0.75541724217295902</v>
      </c>
      <c r="H215" s="164">
        <v>0.91139490285524605</v>
      </c>
    </row>
    <row r="216" spans="2:8" x14ac:dyDescent="0.25">
      <c r="B216" s="164" t="s">
        <v>25</v>
      </c>
      <c r="C216" s="164" t="s">
        <v>1027</v>
      </c>
      <c r="D216" s="164" t="s">
        <v>2052</v>
      </c>
      <c r="E216" s="164" t="s">
        <v>496</v>
      </c>
      <c r="F216" s="164" t="s">
        <v>2053</v>
      </c>
      <c r="G216" s="164">
        <v>1.42872607794768E-2</v>
      </c>
      <c r="H216" s="164">
        <v>1.6896862873626899E-2</v>
      </c>
    </row>
    <row r="217" spans="2:8" x14ac:dyDescent="0.25">
      <c r="B217" s="164" t="s">
        <v>25</v>
      </c>
      <c r="C217" s="164" t="s">
        <v>1027</v>
      </c>
      <c r="D217" s="164" t="s">
        <v>2052</v>
      </c>
      <c r="E217" s="164" t="s">
        <v>2054</v>
      </c>
      <c r="F217" s="164" t="s">
        <v>2053</v>
      </c>
      <c r="G217" s="164">
        <v>0.99897636385958399</v>
      </c>
      <c r="H217" s="164">
        <v>0.99860234327216102</v>
      </c>
    </row>
    <row r="218" spans="2:8" x14ac:dyDescent="0.25">
      <c r="B218" s="164" t="s">
        <v>25</v>
      </c>
      <c r="C218" s="164" t="s">
        <v>1027</v>
      </c>
      <c r="D218" s="164" t="s">
        <v>2052</v>
      </c>
      <c r="E218" s="164" t="s">
        <v>504</v>
      </c>
      <c r="F218" s="164" t="s">
        <v>2053</v>
      </c>
      <c r="G218" s="164">
        <v>1</v>
      </c>
      <c r="H218" s="164">
        <v>1</v>
      </c>
    </row>
    <row r="219" spans="2:8" x14ac:dyDescent="0.25">
      <c r="B219" s="164" t="s">
        <v>25</v>
      </c>
      <c r="C219" s="164" t="s">
        <v>1027</v>
      </c>
      <c r="D219" s="164" t="s">
        <v>2052</v>
      </c>
      <c r="E219" s="164" t="s">
        <v>2055</v>
      </c>
      <c r="F219" s="164" t="s">
        <v>2053</v>
      </c>
      <c r="G219" s="164">
        <v>0.31541971127989499</v>
      </c>
      <c r="H219" s="164">
        <v>0.27846575435682402</v>
      </c>
    </row>
    <row r="220" spans="2:8" x14ac:dyDescent="0.25">
      <c r="B220" s="164" t="s">
        <v>25</v>
      </c>
      <c r="C220" s="164" t="s">
        <v>1027</v>
      </c>
      <c r="D220" s="164" t="s">
        <v>2052</v>
      </c>
      <c r="E220" s="164" t="s">
        <v>1873</v>
      </c>
      <c r="F220" s="164" t="s">
        <v>2053</v>
      </c>
      <c r="G220" s="164">
        <v>1</v>
      </c>
      <c r="H220" s="164">
        <v>1</v>
      </c>
    </row>
    <row r="221" spans="2:8" x14ac:dyDescent="0.25">
      <c r="B221" s="164" t="s">
        <v>25</v>
      </c>
      <c r="C221" s="164" t="s">
        <v>1027</v>
      </c>
      <c r="D221" s="164" t="s">
        <v>2052</v>
      </c>
      <c r="E221" s="164" t="s">
        <v>496</v>
      </c>
      <c r="F221" s="164" t="s">
        <v>2056</v>
      </c>
      <c r="G221" s="164">
        <v>1.42872607794768E-2</v>
      </c>
      <c r="H221" s="164">
        <v>1.6896862873626899E-2</v>
      </c>
    </row>
    <row r="222" spans="2:8" x14ac:dyDescent="0.25">
      <c r="B222" s="164" t="s">
        <v>25</v>
      </c>
      <c r="C222" s="164" t="s">
        <v>1027</v>
      </c>
      <c r="D222" s="164" t="s">
        <v>2052</v>
      </c>
      <c r="E222" s="164" t="s">
        <v>2054</v>
      </c>
      <c r="F222" s="164" t="s">
        <v>2056</v>
      </c>
      <c r="G222" s="164">
        <v>0.99897636385958399</v>
      </c>
      <c r="H222" s="164">
        <v>0.99860234327216102</v>
      </c>
    </row>
    <row r="223" spans="2:8" x14ac:dyDescent="0.25">
      <c r="B223" s="164" t="s">
        <v>25</v>
      </c>
      <c r="C223" s="164" t="s">
        <v>1027</v>
      </c>
      <c r="D223" s="164" t="s">
        <v>2052</v>
      </c>
      <c r="E223" s="164" t="s">
        <v>504</v>
      </c>
      <c r="F223" s="164" t="s">
        <v>2056</v>
      </c>
      <c r="G223" s="164">
        <v>1</v>
      </c>
      <c r="H223" s="164">
        <v>1</v>
      </c>
    </row>
    <row r="224" spans="2:8" x14ac:dyDescent="0.25">
      <c r="B224" s="164" t="s">
        <v>25</v>
      </c>
      <c r="C224" s="164" t="s">
        <v>1027</v>
      </c>
      <c r="D224" s="164" t="s">
        <v>2052</v>
      </c>
      <c r="E224" s="164" t="s">
        <v>2055</v>
      </c>
      <c r="F224" s="164" t="s">
        <v>2056</v>
      </c>
      <c r="G224" s="164">
        <v>0.31541971127989499</v>
      </c>
      <c r="H224" s="164">
        <v>0.27846575435682402</v>
      </c>
    </row>
    <row r="225" spans="2:8" x14ac:dyDescent="0.25">
      <c r="B225" s="164" t="s">
        <v>25</v>
      </c>
      <c r="C225" s="164" t="s">
        <v>1027</v>
      </c>
      <c r="D225" s="164" t="s">
        <v>2052</v>
      </c>
      <c r="E225" s="164" t="s">
        <v>1873</v>
      </c>
      <c r="F225" s="164" t="s">
        <v>2056</v>
      </c>
      <c r="G225" s="164">
        <v>1</v>
      </c>
      <c r="H225" s="164">
        <v>1</v>
      </c>
    </row>
    <row r="226" spans="2:8" x14ac:dyDescent="0.25">
      <c r="B226" s="164" t="s">
        <v>25</v>
      </c>
      <c r="C226" s="164" t="s">
        <v>1027</v>
      </c>
      <c r="D226" s="164" t="s">
        <v>514</v>
      </c>
      <c r="E226" s="164" t="s">
        <v>496</v>
      </c>
      <c r="F226" s="164" t="s">
        <v>2057</v>
      </c>
      <c r="G226" s="164">
        <v>2.95572015477686E-3</v>
      </c>
      <c r="H226" s="164">
        <v>2.2812584087877098E-3</v>
      </c>
    </row>
    <row r="227" spans="2:8" x14ac:dyDescent="0.25">
      <c r="B227" s="164" t="s">
        <v>25</v>
      </c>
      <c r="C227" s="164" t="s">
        <v>1027</v>
      </c>
      <c r="D227" s="164" t="s">
        <v>514</v>
      </c>
      <c r="E227" s="164" t="s">
        <v>2054</v>
      </c>
      <c r="F227" s="164" t="s">
        <v>2057</v>
      </c>
      <c r="G227" s="164">
        <v>0.99532602650133795</v>
      </c>
      <c r="H227" s="164">
        <v>0.99833888447312003</v>
      </c>
    </row>
    <row r="228" spans="2:8" x14ac:dyDescent="0.25">
      <c r="B228" s="164" t="s">
        <v>25</v>
      </c>
      <c r="C228" s="164" t="s">
        <v>1027</v>
      </c>
      <c r="D228" s="164" t="s">
        <v>514</v>
      </c>
      <c r="E228" s="164" t="s">
        <v>504</v>
      </c>
      <c r="F228" s="164" t="s">
        <v>2057</v>
      </c>
      <c r="G228" s="164">
        <v>1</v>
      </c>
      <c r="H228" s="164">
        <v>1</v>
      </c>
    </row>
    <row r="229" spans="2:8" x14ac:dyDescent="0.25">
      <c r="B229" s="164" t="s">
        <v>25</v>
      </c>
      <c r="C229" s="164" t="s">
        <v>1027</v>
      </c>
      <c r="D229" s="164" t="s">
        <v>514</v>
      </c>
      <c r="E229" s="164" t="s">
        <v>2055</v>
      </c>
      <c r="F229" s="164" t="s">
        <v>2057</v>
      </c>
      <c r="G229" s="164">
        <v>0.27504129818081802</v>
      </c>
      <c r="H229" s="164">
        <v>0.163449098410272</v>
      </c>
    </row>
    <row r="230" spans="2:8" x14ac:dyDescent="0.25">
      <c r="B230" s="164" t="s">
        <v>25</v>
      </c>
      <c r="C230" s="164" t="s">
        <v>1027</v>
      </c>
      <c r="D230" s="164" t="s">
        <v>514</v>
      </c>
      <c r="E230" s="164" t="s">
        <v>1873</v>
      </c>
      <c r="F230" s="164" t="s">
        <v>2057</v>
      </c>
      <c r="G230" s="164">
        <v>0.51621990074156299</v>
      </c>
      <c r="H230" s="164">
        <v>0.78257081852510102</v>
      </c>
    </row>
    <row r="231" spans="2:8" x14ac:dyDescent="0.25">
      <c r="B231" s="164" t="s">
        <v>28</v>
      </c>
      <c r="C231" s="164" t="s">
        <v>1027</v>
      </c>
      <c r="D231" s="164" t="s">
        <v>2052</v>
      </c>
      <c r="E231" s="164" t="s">
        <v>496</v>
      </c>
      <c r="F231" s="164" t="s">
        <v>2053</v>
      </c>
      <c r="G231" s="164">
        <v>5.4131096088364097E-2</v>
      </c>
      <c r="H231" s="164">
        <v>4.9646710216036997E-2</v>
      </c>
    </row>
    <row r="232" spans="2:8" x14ac:dyDescent="0.25">
      <c r="B232" s="164" t="s">
        <v>28</v>
      </c>
      <c r="C232" s="164" t="s">
        <v>1027</v>
      </c>
      <c r="D232" s="164" t="s">
        <v>2052</v>
      </c>
      <c r="E232" s="164" t="s">
        <v>2054</v>
      </c>
      <c r="F232" s="164" t="s">
        <v>2053</v>
      </c>
      <c r="G232" s="164">
        <v>0.99972836134471399</v>
      </c>
      <c r="H232" s="164">
        <v>0.99955632296561003</v>
      </c>
    </row>
    <row r="233" spans="2:8" x14ac:dyDescent="0.25">
      <c r="B233" s="164" t="s">
        <v>28</v>
      </c>
      <c r="C233" s="164" t="s">
        <v>1027</v>
      </c>
      <c r="D233" s="164" t="s">
        <v>2052</v>
      </c>
      <c r="E233" s="164" t="s">
        <v>504</v>
      </c>
      <c r="F233" s="164" t="s">
        <v>2053</v>
      </c>
      <c r="G233" s="164">
        <v>1</v>
      </c>
      <c r="H233" s="164">
        <v>1</v>
      </c>
    </row>
    <row r="234" spans="2:8" x14ac:dyDescent="0.25">
      <c r="B234" s="164" t="s">
        <v>28</v>
      </c>
      <c r="C234" s="164" t="s">
        <v>1027</v>
      </c>
      <c r="D234" s="164" t="s">
        <v>2052</v>
      </c>
      <c r="E234" s="164" t="s">
        <v>2055</v>
      </c>
      <c r="F234" s="164" t="s">
        <v>2053</v>
      </c>
      <c r="G234" s="164">
        <v>0.62811345838070998</v>
      </c>
      <c r="H234" s="164">
        <v>0.54264304584017098</v>
      </c>
    </row>
    <row r="235" spans="2:8" x14ac:dyDescent="0.25">
      <c r="B235" s="164" t="s">
        <v>28</v>
      </c>
      <c r="C235" s="164" t="s">
        <v>1027</v>
      </c>
      <c r="D235" s="164" t="s">
        <v>2052</v>
      </c>
      <c r="E235" s="164" t="s">
        <v>1873</v>
      </c>
      <c r="F235" s="164" t="s">
        <v>2053</v>
      </c>
      <c r="G235" s="164">
        <v>1</v>
      </c>
      <c r="H235" s="164">
        <v>1</v>
      </c>
    </row>
    <row r="236" spans="2:8" x14ac:dyDescent="0.25">
      <c r="B236" s="164" t="s">
        <v>28</v>
      </c>
      <c r="C236" s="164" t="s">
        <v>1027</v>
      </c>
      <c r="D236" s="164" t="s">
        <v>2052</v>
      </c>
      <c r="E236" s="164" t="s">
        <v>496</v>
      </c>
      <c r="F236" s="164" t="s">
        <v>2056</v>
      </c>
      <c r="G236" s="164">
        <v>5.4131096088364097E-2</v>
      </c>
      <c r="H236" s="164">
        <v>4.9646710216036997E-2</v>
      </c>
    </row>
    <row r="237" spans="2:8" x14ac:dyDescent="0.25">
      <c r="B237" s="164" t="s">
        <v>28</v>
      </c>
      <c r="C237" s="164" t="s">
        <v>1027</v>
      </c>
      <c r="D237" s="164" t="s">
        <v>2052</v>
      </c>
      <c r="E237" s="164" t="s">
        <v>2054</v>
      </c>
      <c r="F237" s="164" t="s">
        <v>2056</v>
      </c>
      <c r="G237" s="164">
        <v>0.99972836134471399</v>
      </c>
      <c r="H237" s="164">
        <v>0.99955632296561003</v>
      </c>
    </row>
    <row r="238" spans="2:8" x14ac:dyDescent="0.25">
      <c r="B238" s="164" t="s">
        <v>28</v>
      </c>
      <c r="C238" s="164" t="s">
        <v>1027</v>
      </c>
      <c r="D238" s="164" t="s">
        <v>2052</v>
      </c>
      <c r="E238" s="164" t="s">
        <v>504</v>
      </c>
      <c r="F238" s="164" t="s">
        <v>2056</v>
      </c>
      <c r="G238" s="164">
        <v>1</v>
      </c>
      <c r="H238" s="164">
        <v>1</v>
      </c>
    </row>
    <row r="239" spans="2:8" x14ac:dyDescent="0.25">
      <c r="B239" s="164" t="s">
        <v>28</v>
      </c>
      <c r="C239" s="164" t="s">
        <v>1027</v>
      </c>
      <c r="D239" s="164" t="s">
        <v>2052</v>
      </c>
      <c r="E239" s="164" t="s">
        <v>2055</v>
      </c>
      <c r="F239" s="164" t="s">
        <v>2056</v>
      </c>
      <c r="G239" s="164">
        <v>0.62811345838070998</v>
      </c>
      <c r="H239" s="164">
        <v>0.54264304584017098</v>
      </c>
    </row>
    <row r="240" spans="2:8" x14ac:dyDescent="0.25">
      <c r="B240" s="164" t="s">
        <v>28</v>
      </c>
      <c r="C240" s="164" t="s">
        <v>1027</v>
      </c>
      <c r="D240" s="164" t="s">
        <v>2052</v>
      </c>
      <c r="E240" s="164" t="s">
        <v>1873</v>
      </c>
      <c r="F240" s="164" t="s">
        <v>2056</v>
      </c>
      <c r="G240" s="164">
        <v>1</v>
      </c>
      <c r="H240" s="164">
        <v>1</v>
      </c>
    </row>
    <row r="241" spans="2:8" x14ac:dyDescent="0.25">
      <c r="B241" s="164" t="s">
        <v>28</v>
      </c>
      <c r="C241" s="164" t="s">
        <v>1027</v>
      </c>
      <c r="D241" s="164" t="s">
        <v>514</v>
      </c>
      <c r="E241" s="164" t="s">
        <v>496</v>
      </c>
      <c r="F241" s="164" t="s">
        <v>2057</v>
      </c>
      <c r="G241" s="164">
        <v>6.4152815489895397E-3</v>
      </c>
      <c r="H241" s="164">
        <v>5.1420779382121001E-3</v>
      </c>
    </row>
    <row r="242" spans="2:8" x14ac:dyDescent="0.25">
      <c r="B242" s="164" t="s">
        <v>28</v>
      </c>
      <c r="C242" s="164" t="s">
        <v>1027</v>
      </c>
      <c r="D242" s="164" t="s">
        <v>514</v>
      </c>
      <c r="E242" s="164" t="s">
        <v>2054</v>
      </c>
      <c r="F242" s="164" t="s">
        <v>2057</v>
      </c>
      <c r="G242" s="164">
        <v>0.99882644111241303</v>
      </c>
      <c r="H242" s="164">
        <v>0.99964411206829196</v>
      </c>
    </row>
    <row r="243" spans="2:8" x14ac:dyDescent="0.25">
      <c r="B243" s="164" t="s">
        <v>28</v>
      </c>
      <c r="C243" s="164" t="s">
        <v>1027</v>
      </c>
      <c r="D243" s="164" t="s">
        <v>514</v>
      </c>
      <c r="E243" s="164" t="s">
        <v>504</v>
      </c>
      <c r="F243" s="164" t="s">
        <v>2057</v>
      </c>
      <c r="G243" s="164">
        <v>1</v>
      </c>
      <c r="H243" s="164">
        <v>1</v>
      </c>
    </row>
    <row r="244" spans="2:8" x14ac:dyDescent="0.25">
      <c r="B244" s="164" t="s">
        <v>28</v>
      </c>
      <c r="C244" s="164" t="s">
        <v>1027</v>
      </c>
      <c r="D244" s="164" t="s">
        <v>514</v>
      </c>
      <c r="E244" s="164" t="s">
        <v>2055</v>
      </c>
      <c r="F244" s="164" t="s">
        <v>2057</v>
      </c>
      <c r="G244" s="164">
        <v>0.42841441724707702</v>
      </c>
      <c r="H244" s="164">
        <v>0.25064198421749301</v>
      </c>
    </row>
    <row r="245" spans="2:8" x14ac:dyDescent="0.25">
      <c r="B245" s="164" t="s">
        <v>28</v>
      </c>
      <c r="C245" s="164" t="s">
        <v>1027</v>
      </c>
      <c r="D245" s="164" t="s">
        <v>514</v>
      </c>
      <c r="E245" s="164" t="s">
        <v>1873</v>
      </c>
      <c r="F245" s="164" t="s">
        <v>2057</v>
      </c>
      <c r="G245" s="164">
        <v>0.68411479303539702</v>
      </c>
      <c r="H245" s="164">
        <v>0.87841437775288</v>
      </c>
    </row>
    <row r="246" spans="2:8" x14ac:dyDescent="0.25">
      <c r="B246" s="164" t="s">
        <v>30</v>
      </c>
      <c r="C246" s="164" t="s">
        <v>1027</v>
      </c>
      <c r="D246" s="164" t="s">
        <v>2052</v>
      </c>
      <c r="E246" s="164" t="s">
        <v>496</v>
      </c>
      <c r="F246" s="164" t="s">
        <v>2053</v>
      </c>
      <c r="G246" s="164">
        <v>1.8785734190099001E-2</v>
      </c>
      <c r="H246" s="164">
        <v>3.4909776946514398E-2</v>
      </c>
    </row>
    <row r="247" spans="2:8" x14ac:dyDescent="0.25">
      <c r="B247" s="164" t="s">
        <v>30</v>
      </c>
      <c r="C247" s="164" t="s">
        <v>1027</v>
      </c>
      <c r="D247" s="164" t="s">
        <v>2052</v>
      </c>
      <c r="E247" s="164" t="s">
        <v>2054</v>
      </c>
      <c r="F247" s="164" t="s">
        <v>2053</v>
      </c>
      <c r="G247" s="164">
        <v>0.99994150394830195</v>
      </c>
      <c r="H247" s="164">
        <v>0.99995840843016204</v>
      </c>
    </row>
    <row r="248" spans="2:8" x14ac:dyDescent="0.25">
      <c r="B248" s="164" t="s">
        <v>30</v>
      </c>
      <c r="C248" s="164" t="s">
        <v>1027</v>
      </c>
      <c r="D248" s="164" t="s">
        <v>2052</v>
      </c>
      <c r="E248" s="164" t="s">
        <v>504</v>
      </c>
      <c r="F248" s="164" t="s">
        <v>2053</v>
      </c>
      <c r="G248" s="164">
        <v>1</v>
      </c>
      <c r="H248" s="164">
        <v>1</v>
      </c>
    </row>
    <row r="249" spans="2:8" x14ac:dyDescent="0.25">
      <c r="B249" s="164" t="s">
        <v>30</v>
      </c>
      <c r="C249" s="164" t="s">
        <v>1027</v>
      </c>
      <c r="D249" s="164" t="s">
        <v>2052</v>
      </c>
      <c r="E249" s="164" t="s">
        <v>2055</v>
      </c>
      <c r="F249" s="164" t="s">
        <v>2053</v>
      </c>
      <c r="G249" s="164">
        <v>0.15817719372893899</v>
      </c>
      <c r="H249" s="164">
        <v>0.217702273123732</v>
      </c>
    </row>
    <row r="250" spans="2:8" x14ac:dyDescent="0.25">
      <c r="B250" s="164" t="s">
        <v>30</v>
      </c>
      <c r="C250" s="164" t="s">
        <v>1027</v>
      </c>
      <c r="D250" s="164" t="s">
        <v>2052</v>
      </c>
      <c r="E250" s="164" t="s">
        <v>1873</v>
      </c>
      <c r="F250" s="164" t="s">
        <v>2053</v>
      </c>
      <c r="G250" s="164">
        <v>1</v>
      </c>
      <c r="H250" s="164">
        <v>1</v>
      </c>
    </row>
    <row r="251" spans="2:8" x14ac:dyDescent="0.25">
      <c r="B251" s="164" t="s">
        <v>30</v>
      </c>
      <c r="C251" s="164" t="s">
        <v>1027</v>
      </c>
      <c r="D251" s="164" t="s">
        <v>2052</v>
      </c>
      <c r="E251" s="164" t="s">
        <v>496</v>
      </c>
      <c r="F251" s="164" t="s">
        <v>2056</v>
      </c>
      <c r="G251" s="164">
        <v>1.8785734190099001E-2</v>
      </c>
      <c r="H251" s="164">
        <v>3.4909776946514398E-2</v>
      </c>
    </row>
    <row r="252" spans="2:8" x14ac:dyDescent="0.25">
      <c r="B252" s="164" t="s">
        <v>30</v>
      </c>
      <c r="C252" s="164" t="s">
        <v>1027</v>
      </c>
      <c r="D252" s="164" t="s">
        <v>2052</v>
      </c>
      <c r="E252" s="164" t="s">
        <v>2054</v>
      </c>
      <c r="F252" s="164" t="s">
        <v>2056</v>
      </c>
      <c r="G252" s="164">
        <v>0.99994150394830195</v>
      </c>
      <c r="H252" s="164">
        <v>0.99995840843016204</v>
      </c>
    </row>
    <row r="253" spans="2:8" x14ac:dyDescent="0.25">
      <c r="B253" s="164" t="s">
        <v>30</v>
      </c>
      <c r="C253" s="164" t="s">
        <v>1027</v>
      </c>
      <c r="D253" s="164" t="s">
        <v>2052</v>
      </c>
      <c r="E253" s="164" t="s">
        <v>504</v>
      </c>
      <c r="F253" s="164" t="s">
        <v>2056</v>
      </c>
      <c r="G253" s="164">
        <v>1</v>
      </c>
      <c r="H253" s="164">
        <v>1</v>
      </c>
    </row>
    <row r="254" spans="2:8" x14ac:dyDescent="0.25">
      <c r="B254" s="164" t="s">
        <v>30</v>
      </c>
      <c r="C254" s="164" t="s">
        <v>1027</v>
      </c>
      <c r="D254" s="164" t="s">
        <v>2052</v>
      </c>
      <c r="E254" s="164" t="s">
        <v>2055</v>
      </c>
      <c r="F254" s="164" t="s">
        <v>2056</v>
      </c>
      <c r="G254" s="164">
        <v>0.15817719372893899</v>
      </c>
      <c r="H254" s="164">
        <v>0.217702273123732</v>
      </c>
    </row>
    <row r="255" spans="2:8" x14ac:dyDescent="0.25">
      <c r="B255" s="164" t="s">
        <v>30</v>
      </c>
      <c r="C255" s="164" t="s">
        <v>1027</v>
      </c>
      <c r="D255" s="164" t="s">
        <v>2052</v>
      </c>
      <c r="E255" s="164" t="s">
        <v>1873</v>
      </c>
      <c r="F255" s="164" t="s">
        <v>2056</v>
      </c>
      <c r="G255" s="164">
        <v>1</v>
      </c>
      <c r="H255" s="164">
        <v>1</v>
      </c>
    </row>
    <row r="256" spans="2:8" x14ac:dyDescent="0.25">
      <c r="B256" s="164" t="s">
        <v>30</v>
      </c>
      <c r="C256" s="164" t="s">
        <v>1027</v>
      </c>
      <c r="D256" s="164" t="s">
        <v>514</v>
      </c>
      <c r="E256" s="164" t="s">
        <v>496</v>
      </c>
      <c r="F256" s="164" t="s">
        <v>2057</v>
      </c>
      <c r="G256" s="164">
        <v>5.5692989418690698E-4</v>
      </c>
      <c r="H256" s="164">
        <v>5.1758463899959203E-4</v>
      </c>
    </row>
    <row r="257" spans="2:8" x14ac:dyDescent="0.25">
      <c r="B257" s="164" t="s">
        <v>30</v>
      </c>
      <c r="C257" s="164" t="s">
        <v>1027</v>
      </c>
      <c r="D257" s="164" t="s">
        <v>514</v>
      </c>
      <c r="E257" s="164" t="s">
        <v>2054</v>
      </c>
      <c r="F257" s="164" t="s">
        <v>2057</v>
      </c>
      <c r="G257" s="164">
        <v>0.99764375115778303</v>
      </c>
      <c r="H257" s="164">
        <v>0.99768725965199001</v>
      </c>
    </row>
    <row r="258" spans="2:8" x14ac:dyDescent="0.25">
      <c r="B258" s="164" t="s">
        <v>30</v>
      </c>
      <c r="C258" s="164" t="s">
        <v>1027</v>
      </c>
      <c r="D258" s="164" t="s">
        <v>514</v>
      </c>
      <c r="E258" s="164" t="s">
        <v>504</v>
      </c>
      <c r="F258" s="164" t="s">
        <v>2057</v>
      </c>
      <c r="G258" s="164">
        <v>1</v>
      </c>
      <c r="H258" s="164">
        <v>1</v>
      </c>
    </row>
    <row r="259" spans="2:8" x14ac:dyDescent="0.25">
      <c r="B259" s="164" t="s">
        <v>30</v>
      </c>
      <c r="C259" s="164" t="s">
        <v>1027</v>
      </c>
      <c r="D259" s="164" t="s">
        <v>514</v>
      </c>
      <c r="E259" s="164" t="s">
        <v>2055</v>
      </c>
      <c r="F259" s="164" t="s">
        <v>2057</v>
      </c>
      <c r="G259" s="164">
        <v>0.154359149912599</v>
      </c>
      <c r="H259" s="164">
        <v>0.10597932065148399</v>
      </c>
    </row>
    <row r="260" spans="2:8" x14ac:dyDescent="0.25">
      <c r="B260" s="164" t="s">
        <v>30</v>
      </c>
      <c r="C260" s="164" t="s">
        <v>1027</v>
      </c>
      <c r="D260" s="164" t="s">
        <v>514</v>
      </c>
      <c r="E260" s="164" t="s">
        <v>1873</v>
      </c>
      <c r="F260" s="164" t="s">
        <v>2057</v>
      </c>
      <c r="G260" s="164">
        <v>0.49510382086729698</v>
      </c>
      <c r="H260" s="164">
        <v>0.76491347902760998</v>
      </c>
    </row>
    <row r="261" spans="2:8" x14ac:dyDescent="0.25">
      <c r="B261" s="164" t="s">
        <v>33</v>
      </c>
      <c r="C261" s="164" t="s">
        <v>1027</v>
      </c>
      <c r="D261" s="164" t="s">
        <v>2052</v>
      </c>
      <c r="E261" s="164" t="s">
        <v>496</v>
      </c>
      <c r="F261" s="164" t="s">
        <v>2053</v>
      </c>
      <c r="G261" s="164">
        <v>7.8341475607513394E-2</v>
      </c>
      <c r="H261" s="164">
        <v>0.119249110020856</v>
      </c>
    </row>
    <row r="262" spans="2:8" x14ac:dyDescent="0.25">
      <c r="B262" s="164" t="s">
        <v>33</v>
      </c>
      <c r="C262" s="164" t="s">
        <v>1027</v>
      </c>
      <c r="D262" s="164" t="s">
        <v>2052</v>
      </c>
      <c r="E262" s="164" t="s">
        <v>2054</v>
      </c>
      <c r="F262" s="164" t="s">
        <v>2053</v>
      </c>
      <c r="G262" s="164">
        <v>0.99995405791914405</v>
      </c>
      <c r="H262" s="164">
        <v>0.99994155472080604</v>
      </c>
    </row>
    <row r="263" spans="2:8" x14ac:dyDescent="0.25">
      <c r="B263" s="164" t="s">
        <v>33</v>
      </c>
      <c r="C263" s="164" t="s">
        <v>1027</v>
      </c>
      <c r="D263" s="164" t="s">
        <v>2052</v>
      </c>
      <c r="E263" s="164" t="s">
        <v>504</v>
      </c>
      <c r="F263" s="164" t="s">
        <v>2053</v>
      </c>
      <c r="G263" s="164">
        <v>1</v>
      </c>
      <c r="H263" s="164">
        <v>1</v>
      </c>
    </row>
    <row r="264" spans="2:8" x14ac:dyDescent="0.25">
      <c r="B264" s="164" t="s">
        <v>33</v>
      </c>
      <c r="C264" s="164" t="s">
        <v>1027</v>
      </c>
      <c r="D264" s="164" t="s">
        <v>2052</v>
      </c>
      <c r="E264" s="164" t="s">
        <v>2055</v>
      </c>
      <c r="F264" s="164" t="s">
        <v>2053</v>
      </c>
      <c r="G264" s="164">
        <v>0.740758054153973</v>
      </c>
      <c r="H264" s="164">
        <v>0.77372657180910998</v>
      </c>
    </row>
    <row r="265" spans="2:8" x14ac:dyDescent="0.25">
      <c r="B265" s="164" t="s">
        <v>33</v>
      </c>
      <c r="C265" s="164" t="s">
        <v>1027</v>
      </c>
      <c r="D265" s="164" t="s">
        <v>2052</v>
      </c>
      <c r="E265" s="164" t="s">
        <v>1873</v>
      </c>
      <c r="F265" s="164" t="s">
        <v>2053</v>
      </c>
      <c r="G265" s="164">
        <v>1</v>
      </c>
      <c r="H265" s="164">
        <v>1</v>
      </c>
    </row>
    <row r="266" spans="2:8" x14ac:dyDescent="0.25">
      <c r="B266" s="164" t="s">
        <v>33</v>
      </c>
      <c r="C266" s="164" t="s">
        <v>1027</v>
      </c>
      <c r="D266" s="164" t="s">
        <v>2052</v>
      </c>
      <c r="E266" s="164" t="s">
        <v>496</v>
      </c>
      <c r="F266" s="164" t="s">
        <v>2056</v>
      </c>
      <c r="G266" s="164">
        <v>7.8341475607513394E-2</v>
      </c>
      <c r="H266" s="164">
        <v>0.119249110020856</v>
      </c>
    </row>
    <row r="267" spans="2:8" x14ac:dyDescent="0.25">
      <c r="B267" s="164" t="s">
        <v>33</v>
      </c>
      <c r="C267" s="164" t="s">
        <v>1027</v>
      </c>
      <c r="D267" s="164" t="s">
        <v>2052</v>
      </c>
      <c r="E267" s="164" t="s">
        <v>2054</v>
      </c>
      <c r="F267" s="164" t="s">
        <v>2056</v>
      </c>
      <c r="G267" s="164">
        <v>0.99995405791914405</v>
      </c>
      <c r="H267" s="164">
        <v>0.99994155472080604</v>
      </c>
    </row>
    <row r="268" spans="2:8" x14ac:dyDescent="0.25">
      <c r="B268" s="164" t="s">
        <v>33</v>
      </c>
      <c r="C268" s="164" t="s">
        <v>1027</v>
      </c>
      <c r="D268" s="164" t="s">
        <v>2052</v>
      </c>
      <c r="E268" s="164" t="s">
        <v>504</v>
      </c>
      <c r="F268" s="164" t="s">
        <v>2056</v>
      </c>
      <c r="G268" s="164">
        <v>1</v>
      </c>
      <c r="H268" s="164">
        <v>1</v>
      </c>
    </row>
    <row r="269" spans="2:8" x14ac:dyDescent="0.25">
      <c r="B269" s="164" t="s">
        <v>33</v>
      </c>
      <c r="C269" s="164" t="s">
        <v>1027</v>
      </c>
      <c r="D269" s="164" t="s">
        <v>2052</v>
      </c>
      <c r="E269" s="164" t="s">
        <v>2055</v>
      </c>
      <c r="F269" s="164" t="s">
        <v>2056</v>
      </c>
      <c r="G269" s="164">
        <v>0.740758054153973</v>
      </c>
      <c r="H269" s="164">
        <v>0.77372657180910998</v>
      </c>
    </row>
    <row r="270" spans="2:8" x14ac:dyDescent="0.25">
      <c r="B270" s="164" t="s">
        <v>33</v>
      </c>
      <c r="C270" s="164" t="s">
        <v>1027</v>
      </c>
      <c r="D270" s="164" t="s">
        <v>2052</v>
      </c>
      <c r="E270" s="164" t="s">
        <v>1873</v>
      </c>
      <c r="F270" s="164" t="s">
        <v>2056</v>
      </c>
      <c r="G270" s="164">
        <v>1</v>
      </c>
      <c r="H270" s="164">
        <v>1</v>
      </c>
    </row>
    <row r="271" spans="2:8" x14ac:dyDescent="0.25">
      <c r="B271" s="164" t="s">
        <v>33</v>
      </c>
      <c r="C271" s="164" t="s">
        <v>1027</v>
      </c>
      <c r="D271" s="164" t="s">
        <v>514</v>
      </c>
      <c r="E271" s="164" t="s">
        <v>496</v>
      </c>
      <c r="F271" s="164" t="s">
        <v>2057</v>
      </c>
      <c r="G271" s="164">
        <v>7.6039536883200304E-3</v>
      </c>
      <c r="H271" s="164">
        <v>5.8206087444847704E-3</v>
      </c>
    </row>
    <row r="272" spans="2:8" x14ac:dyDescent="0.25">
      <c r="B272" s="164" t="s">
        <v>33</v>
      </c>
      <c r="C272" s="164" t="s">
        <v>1027</v>
      </c>
      <c r="D272" s="164" t="s">
        <v>514</v>
      </c>
      <c r="E272" s="164" t="s">
        <v>2054</v>
      </c>
      <c r="F272" s="164" t="s">
        <v>2057</v>
      </c>
      <c r="G272" s="164">
        <v>0.99999465895849504</v>
      </c>
      <c r="H272" s="164">
        <v>0.99999798007479901</v>
      </c>
    </row>
    <row r="273" spans="2:8" x14ac:dyDescent="0.25">
      <c r="B273" s="164" t="s">
        <v>33</v>
      </c>
      <c r="C273" s="164" t="s">
        <v>1027</v>
      </c>
      <c r="D273" s="164" t="s">
        <v>514</v>
      </c>
      <c r="E273" s="164" t="s">
        <v>504</v>
      </c>
      <c r="F273" s="164" t="s">
        <v>2057</v>
      </c>
      <c r="G273" s="164">
        <v>1</v>
      </c>
      <c r="H273" s="164">
        <v>1</v>
      </c>
    </row>
    <row r="274" spans="2:8" x14ac:dyDescent="0.25">
      <c r="B274" s="164" t="s">
        <v>33</v>
      </c>
      <c r="C274" s="164" t="s">
        <v>1027</v>
      </c>
      <c r="D274" s="164" t="s">
        <v>514</v>
      </c>
      <c r="E274" s="164" t="s">
        <v>2055</v>
      </c>
      <c r="F274" s="164" t="s">
        <v>2057</v>
      </c>
      <c r="G274" s="164">
        <v>0.54733982159327998</v>
      </c>
      <c r="H274" s="164">
        <v>0.36275747233972</v>
      </c>
    </row>
    <row r="275" spans="2:8" x14ac:dyDescent="0.25">
      <c r="B275" s="164" t="s">
        <v>33</v>
      </c>
      <c r="C275" s="164" t="s">
        <v>1027</v>
      </c>
      <c r="D275" s="164" t="s">
        <v>514</v>
      </c>
      <c r="E275" s="164" t="s">
        <v>1873</v>
      </c>
      <c r="F275" s="164" t="s">
        <v>2057</v>
      </c>
      <c r="G275" s="164">
        <v>0.75525812875926901</v>
      </c>
      <c r="H275" s="164">
        <v>0.86883851344673302</v>
      </c>
    </row>
    <row r="276" spans="2:8" x14ac:dyDescent="0.25">
      <c r="B276" s="164" t="s">
        <v>36</v>
      </c>
      <c r="C276" s="164" t="s">
        <v>1027</v>
      </c>
      <c r="D276" s="164" t="s">
        <v>2052</v>
      </c>
      <c r="E276" s="164" t="s">
        <v>496</v>
      </c>
      <c r="F276" s="164" t="s">
        <v>2053</v>
      </c>
      <c r="G276" s="164">
        <v>7.1723756108245204E-2</v>
      </c>
      <c r="H276" s="164">
        <v>8.6477636128984403E-2</v>
      </c>
    </row>
    <row r="277" spans="2:8" x14ac:dyDescent="0.25">
      <c r="B277" s="164" t="s">
        <v>36</v>
      </c>
      <c r="C277" s="164" t="s">
        <v>1027</v>
      </c>
      <c r="D277" s="164" t="s">
        <v>2052</v>
      </c>
      <c r="E277" s="164" t="s">
        <v>2054</v>
      </c>
      <c r="F277" s="164" t="s">
        <v>2053</v>
      </c>
      <c r="G277" s="164">
        <v>0.99999986366762805</v>
      </c>
      <c r="H277" s="164">
        <v>0.99999983096737499</v>
      </c>
    </row>
    <row r="278" spans="2:8" x14ac:dyDescent="0.25">
      <c r="B278" s="164" t="s">
        <v>36</v>
      </c>
      <c r="C278" s="164" t="s">
        <v>1027</v>
      </c>
      <c r="D278" s="164" t="s">
        <v>2052</v>
      </c>
      <c r="E278" s="164" t="s">
        <v>504</v>
      </c>
      <c r="F278" s="164" t="s">
        <v>2053</v>
      </c>
      <c r="G278" s="164">
        <v>1</v>
      </c>
      <c r="H278" s="164">
        <v>1</v>
      </c>
    </row>
    <row r="279" spans="2:8" x14ac:dyDescent="0.25">
      <c r="B279" s="164" t="s">
        <v>36</v>
      </c>
      <c r="C279" s="164" t="s">
        <v>1027</v>
      </c>
      <c r="D279" s="164" t="s">
        <v>2052</v>
      </c>
      <c r="E279" s="164" t="s">
        <v>2055</v>
      </c>
      <c r="F279" s="164" t="s">
        <v>2053</v>
      </c>
      <c r="G279" s="164">
        <v>0.763057311643626</v>
      </c>
      <c r="H279" s="164">
        <v>0.69059433466658104</v>
      </c>
    </row>
    <row r="280" spans="2:8" x14ac:dyDescent="0.25">
      <c r="B280" s="164" t="s">
        <v>36</v>
      </c>
      <c r="C280" s="164" t="s">
        <v>1027</v>
      </c>
      <c r="D280" s="164" t="s">
        <v>2052</v>
      </c>
      <c r="E280" s="164" t="s">
        <v>1873</v>
      </c>
      <c r="F280" s="164" t="s">
        <v>2053</v>
      </c>
      <c r="G280" s="164">
        <v>1</v>
      </c>
      <c r="H280" s="164">
        <v>1</v>
      </c>
    </row>
    <row r="281" spans="2:8" x14ac:dyDescent="0.25">
      <c r="B281" s="164" t="s">
        <v>36</v>
      </c>
      <c r="C281" s="164" t="s">
        <v>1027</v>
      </c>
      <c r="D281" s="164" t="s">
        <v>2052</v>
      </c>
      <c r="E281" s="164" t="s">
        <v>496</v>
      </c>
      <c r="F281" s="164" t="s">
        <v>2056</v>
      </c>
      <c r="G281" s="164">
        <v>7.1723756108245093E-2</v>
      </c>
      <c r="H281" s="164">
        <v>8.64776361289845E-2</v>
      </c>
    </row>
    <row r="282" spans="2:8" x14ac:dyDescent="0.25">
      <c r="B282" s="164" t="s">
        <v>36</v>
      </c>
      <c r="C282" s="164" t="s">
        <v>1027</v>
      </c>
      <c r="D282" s="164" t="s">
        <v>2052</v>
      </c>
      <c r="E282" s="164" t="s">
        <v>2054</v>
      </c>
      <c r="F282" s="164" t="s">
        <v>2056</v>
      </c>
      <c r="G282" s="164">
        <v>0.99999986366762805</v>
      </c>
      <c r="H282" s="164">
        <v>0.99999983096737499</v>
      </c>
    </row>
    <row r="283" spans="2:8" x14ac:dyDescent="0.25">
      <c r="B283" s="164" t="s">
        <v>36</v>
      </c>
      <c r="C283" s="164" t="s">
        <v>1027</v>
      </c>
      <c r="D283" s="164" t="s">
        <v>2052</v>
      </c>
      <c r="E283" s="164" t="s">
        <v>504</v>
      </c>
      <c r="F283" s="164" t="s">
        <v>2056</v>
      </c>
      <c r="G283" s="164">
        <v>1</v>
      </c>
      <c r="H283" s="164">
        <v>1</v>
      </c>
    </row>
    <row r="284" spans="2:8" x14ac:dyDescent="0.25">
      <c r="B284" s="164" t="s">
        <v>36</v>
      </c>
      <c r="C284" s="164" t="s">
        <v>1027</v>
      </c>
      <c r="D284" s="164" t="s">
        <v>2052</v>
      </c>
      <c r="E284" s="164" t="s">
        <v>2055</v>
      </c>
      <c r="F284" s="164" t="s">
        <v>2056</v>
      </c>
      <c r="G284" s="164">
        <v>0.763057311643626</v>
      </c>
      <c r="H284" s="164">
        <v>0.69059433466658104</v>
      </c>
    </row>
    <row r="285" spans="2:8" x14ac:dyDescent="0.25">
      <c r="B285" s="164" t="s">
        <v>36</v>
      </c>
      <c r="C285" s="164" t="s">
        <v>1027</v>
      </c>
      <c r="D285" s="164" t="s">
        <v>2052</v>
      </c>
      <c r="E285" s="164" t="s">
        <v>1873</v>
      </c>
      <c r="F285" s="164" t="s">
        <v>2056</v>
      </c>
      <c r="G285" s="164">
        <v>1</v>
      </c>
      <c r="H285" s="164">
        <v>1</v>
      </c>
    </row>
    <row r="286" spans="2:8" x14ac:dyDescent="0.25">
      <c r="B286" s="164" t="s">
        <v>36</v>
      </c>
      <c r="C286" s="164" t="s">
        <v>1027</v>
      </c>
      <c r="D286" s="164" t="s">
        <v>514</v>
      </c>
      <c r="E286" s="164" t="s">
        <v>496</v>
      </c>
      <c r="F286" s="164" t="s">
        <v>2057</v>
      </c>
      <c r="G286" s="164">
        <v>4.4160172488300299E-3</v>
      </c>
      <c r="H286" s="164">
        <v>3.9433124489493604E-3</v>
      </c>
    </row>
    <row r="287" spans="2:8" x14ac:dyDescent="0.25">
      <c r="B287" s="164" t="s">
        <v>36</v>
      </c>
      <c r="C287" s="164" t="s">
        <v>1027</v>
      </c>
      <c r="D287" s="164" t="s">
        <v>514</v>
      </c>
      <c r="E287" s="164" t="s">
        <v>2054</v>
      </c>
      <c r="F287" s="164" t="s">
        <v>2057</v>
      </c>
      <c r="G287" s="164">
        <v>0.99995425975580299</v>
      </c>
      <c r="H287" s="164">
        <v>0.99973660734782699</v>
      </c>
    </row>
    <row r="288" spans="2:8" x14ac:dyDescent="0.25">
      <c r="B288" s="164" t="s">
        <v>36</v>
      </c>
      <c r="C288" s="164" t="s">
        <v>1027</v>
      </c>
      <c r="D288" s="164" t="s">
        <v>514</v>
      </c>
      <c r="E288" s="164" t="s">
        <v>504</v>
      </c>
      <c r="F288" s="164" t="s">
        <v>2057</v>
      </c>
      <c r="G288" s="164">
        <v>1</v>
      </c>
      <c r="H288" s="164">
        <v>1</v>
      </c>
    </row>
    <row r="289" spans="2:8" x14ac:dyDescent="0.25">
      <c r="B289" s="164" t="s">
        <v>36</v>
      </c>
      <c r="C289" s="164" t="s">
        <v>1027</v>
      </c>
      <c r="D289" s="164" t="s">
        <v>514</v>
      </c>
      <c r="E289" s="164" t="s">
        <v>2055</v>
      </c>
      <c r="F289" s="164" t="s">
        <v>2057</v>
      </c>
      <c r="G289" s="164">
        <v>0.59678784007474694</v>
      </c>
      <c r="H289" s="164">
        <v>0.36261895321209497</v>
      </c>
    </row>
    <row r="290" spans="2:8" x14ac:dyDescent="0.25">
      <c r="B290" s="164" t="s">
        <v>36</v>
      </c>
      <c r="C290" s="164" t="s">
        <v>1027</v>
      </c>
      <c r="D290" s="164" t="s">
        <v>514</v>
      </c>
      <c r="E290" s="164" t="s">
        <v>1873</v>
      </c>
      <c r="F290" s="164" t="s">
        <v>2057</v>
      </c>
      <c r="G290" s="164">
        <v>0.80111417478012104</v>
      </c>
      <c r="H290" s="164">
        <v>0.86396910234625701</v>
      </c>
    </row>
    <row r="291" spans="2:8" x14ac:dyDescent="0.25">
      <c r="B291" s="164" t="s">
        <v>39</v>
      </c>
      <c r="C291" s="164" t="s">
        <v>1027</v>
      </c>
      <c r="D291" s="164" t="s">
        <v>2052</v>
      </c>
      <c r="E291" s="164" t="s">
        <v>496</v>
      </c>
      <c r="F291" s="164" t="s">
        <v>2053</v>
      </c>
      <c r="G291" s="164">
        <v>6.9409621066694793E-2</v>
      </c>
      <c r="H291" s="164">
        <v>8.3948152957738498E-2</v>
      </c>
    </row>
    <row r="292" spans="2:8" x14ac:dyDescent="0.25">
      <c r="B292" s="164" t="s">
        <v>39</v>
      </c>
      <c r="C292" s="164" t="s">
        <v>1027</v>
      </c>
      <c r="D292" s="164" t="s">
        <v>2052</v>
      </c>
      <c r="E292" s="164" t="s">
        <v>2054</v>
      </c>
      <c r="F292" s="164" t="s">
        <v>2053</v>
      </c>
      <c r="G292" s="164">
        <v>0.99999984600539504</v>
      </c>
      <c r="H292" s="164">
        <v>0.99999980950345302</v>
      </c>
    </row>
    <row r="293" spans="2:8" x14ac:dyDescent="0.25">
      <c r="B293" s="164" t="s">
        <v>39</v>
      </c>
      <c r="C293" s="164" t="s">
        <v>1027</v>
      </c>
      <c r="D293" s="164" t="s">
        <v>2052</v>
      </c>
      <c r="E293" s="164" t="s">
        <v>504</v>
      </c>
      <c r="F293" s="164" t="s">
        <v>2053</v>
      </c>
      <c r="G293" s="164">
        <v>1</v>
      </c>
      <c r="H293" s="164">
        <v>1</v>
      </c>
    </row>
    <row r="294" spans="2:8" x14ac:dyDescent="0.25">
      <c r="B294" s="164" t="s">
        <v>39</v>
      </c>
      <c r="C294" s="164" t="s">
        <v>1027</v>
      </c>
      <c r="D294" s="164" t="s">
        <v>2052</v>
      </c>
      <c r="E294" s="164" t="s">
        <v>2055</v>
      </c>
      <c r="F294" s="164" t="s">
        <v>2053</v>
      </c>
      <c r="G294" s="164">
        <v>0.74023121488836396</v>
      </c>
      <c r="H294" s="164">
        <v>0.66457564610955899</v>
      </c>
    </row>
    <row r="295" spans="2:8" x14ac:dyDescent="0.25">
      <c r="B295" s="164" t="s">
        <v>39</v>
      </c>
      <c r="C295" s="164" t="s">
        <v>1027</v>
      </c>
      <c r="D295" s="164" t="s">
        <v>2052</v>
      </c>
      <c r="E295" s="164" t="s">
        <v>1873</v>
      </c>
      <c r="F295" s="164" t="s">
        <v>2053</v>
      </c>
      <c r="G295" s="164">
        <v>1</v>
      </c>
      <c r="H295" s="164">
        <v>1</v>
      </c>
    </row>
    <row r="296" spans="2:8" x14ac:dyDescent="0.25">
      <c r="B296" s="164" t="s">
        <v>39</v>
      </c>
      <c r="C296" s="164" t="s">
        <v>1027</v>
      </c>
      <c r="D296" s="164" t="s">
        <v>2052</v>
      </c>
      <c r="E296" s="164" t="s">
        <v>496</v>
      </c>
      <c r="F296" s="164" t="s">
        <v>2056</v>
      </c>
      <c r="G296" s="164">
        <v>6.9409621066694793E-2</v>
      </c>
      <c r="H296" s="164">
        <v>8.3948152957738498E-2</v>
      </c>
    </row>
    <row r="297" spans="2:8" x14ac:dyDescent="0.25">
      <c r="B297" s="164" t="s">
        <v>39</v>
      </c>
      <c r="C297" s="164" t="s">
        <v>1027</v>
      </c>
      <c r="D297" s="164" t="s">
        <v>2052</v>
      </c>
      <c r="E297" s="164" t="s">
        <v>2054</v>
      </c>
      <c r="F297" s="164" t="s">
        <v>2056</v>
      </c>
      <c r="G297" s="164">
        <v>0.99999984600539504</v>
      </c>
      <c r="H297" s="164">
        <v>0.99999980950345302</v>
      </c>
    </row>
    <row r="298" spans="2:8" x14ac:dyDescent="0.25">
      <c r="B298" s="164" t="s">
        <v>39</v>
      </c>
      <c r="C298" s="164" t="s">
        <v>1027</v>
      </c>
      <c r="D298" s="164" t="s">
        <v>2052</v>
      </c>
      <c r="E298" s="164" t="s">
        <v>504</v>
      </c>
      <c r="F298" s="164" t="s">
        <v>2056</v>
      </c>
      <c r="G298" s="164">
        <v>1</v>
      </c>
      <c r="H298" s="164">
        <v>1</v>
      </c>
    </row>
    <row r="299" spans="2:8" x14ac:dyDescent="0.25">
      <c r="B299" s="164" t="s">
        <v>39</v>
      </c>
      <c r="C299" s="164" t="s">
        <v>1027</v>
      </c>
      <c r="D299" s="164" t="s">
        <v>2052</v>
      </c>
      <c r="E299" s="164" t="s">
        <v>2055</v>
      </c>
      <c r="F299" s="164" t="s">
        <v>2056</v>
      </c>
      <c r="G299" s="164">
        <v>0.74023121488836396</v>
      </c>
      <c r="H299" s="164">
        <v>0.66457564610955899</v>
      </c>
    </row>
    <row r="300" spans="2:8" x14ac:dyDescent="0.25">
      <c r="B300" s="164" t="s">
        <v>39</v>
      </c>
      <c r="C300" s="164" t="s">
        <v>1027</v>
      </c>
      <c r="D300" s="164" t="s">
        <v>2052</v>
      </c>
      <c r="E300" s="164" t="s">
        <v>1873</v>
      </c>
      <c r="F300" s="164" t="s">
        <v>2056</v>
      </c>
      <c r="G300" s="164">
        <v>1</v>
      </c>
      <c r="H300" s="164">
        <v>1</v>
      </c>
    </row>
    <row r="301" spans="2:8" x14ac:dyDescent="0.25">
      <c r="B301" s="164" t="s">
        <v>39</v>
      </c>
      <c r="C301" s="164" t="s">
        <v>1027</v>
      </c>
      <c r="D301" s="164" t="s">
        <v>514</v>
      </c>
      <c r="E301" s="164" t="s">
        <v>496</v>
      </c>
      <c r="F301" s="164" t="s">
        <v>2057</v>
      </c>
      <c r="G301" s="164">
        <v>4.0641530696028704E-3</v>
      </c>
      <c r="H301" s="164">
        <v>3.8439395785001399E-3</v>
      </c>
    </row>
    <row r="302" spans="2:8" x14ac:dyDescent="0.25">
      <c r="B302" s="164" t="s">
        <v>39</v>
      </c>
      <c r="C302" s="164" t="s">
        <v>1027</v>
      </c>
      <c r="D302" s="164" t="s">
        <v>514</v>
      </c>
      <c r="E302" s="164" t="s">
        <v>2054</v>
      </c>
      <c r="F302" s="164" t="s">
        <v>2057</v>
      </c>
      <c r="G302" s="164">
        <v>0.99994613426095003</v>
      </c>
      <c r="H302" s="164">
        <v>0.99968726039684297</v>
      </c>
    </row>
    <row r="303" spans="2:8" x14ac:dyDescent="0.25">
      <c r="B303" s="164" t="s">
        <v>39</v>
      </c>
      <c r="C303" s="164" t="s">
        <v>1027</v>
      </c>
      <c r="D303" s="164" t="s">
        <v>514</v>
      </c>
      <c r="E303" s="164" t="s">
        <v>504</v>
      </c>
      <c r="F303" s="164" t="s">
        <v>2057</v>
      </c>
      <c r="G303" s="164">
        <v>1</v>
      </c>
      <c r="H303" s="164">
        <v>1</v>
      </c>
    </row>
    <row r="304" spans="2:8" x14ac:dyDescent="0.25">
      <c r="B304" s="164" t="s">
        <v>39</v>
      </c>
      <c r="C304" s="164" t="s">
        <v>1027</v>
      </c>
      <c r="D304" s="164" t="s">
        <v>514</v>
      </c>
      <c r="E304" s="164" t="s">
        <v>2055</v>
      </c>
      <c r="F304" s="164" t="s">
        <v>2057</v>
      </c>
      <c r="G304" s="164">
        <v>0.57123740013469704</v>
      </c>
      <c r="H304" s="164">
        <v>0.33912817910606002</v>
      </c>
    </row>
    <row r="305" spans="2:8" x14ac:dyDescent="0.25">
      <c r="B305" s="164" t="s">
        <v>39</v>
      </c>
      <c r="C305" s="164" t="s">
        <v>1027</v>
      </c>
      <c r="D305" s="164" t="s">
        <v>514</v>
      </c>
      <c r="E305" s="164" t="s">
        <v>1873</v>
      </c>
      <c r="F305" s="164" t="s">
        <v>2057</v>
      </c>
      <c r="G305" s="164">
        <v>0.79092035971047403</v>
      </c>
      <c r="H305" s="164">
        <v>0.86165639482472201</v>
      </c>
    </row>
    <row r="306" spans="2:8" x14ac:dyDescent="0.25">
      <c r="B306" s="164" t="s">
        <v>41</v>
      </c>
      <c r="C306" s="164" t="s">
        <v>1027</v>
      </c>
      <c r="D306" s="164" t="s">
        <v>2052</v>
      </c>
      <c r="E306" s="164" t="s">
        <v>496</v>
      </c>
      <c r="F306" s="164" t="s">
        <v>2053</v>
      </c>
      <c r="G306" s="164">
        <v>6.5466617132141594E-2</v>
      </c>
      <c r="H306" s="164">
        <v>8.2393114919560001E-2</v>
      </c>
    </row>
    <row r="307" spans="2:8" x14ac:dyDescent="0.25">
      <c r="B307" s="164" t="s">
        <v>41</v>
      </c>
      <c r="C307" s="164" t="s">
        <v>1027</v>
      </c>
      <c r="D307" s="164" t="s">
        <v>2052</v>
      </c>
      <c r="E307" s="164" t="s">
        <v>2054</v>
      </c>
      <c r="F307" s="164" t="s">
        <v>2053</v>
      </c>
      <c r="G307" s="164">
        <v>0.99998338419092403</v>
      </c>
      <c r="H307" s="164">
        <v>0.999971971247264</v>
      </c>
    </row>
    <row r="308" spans="2:8" x14ac:dyDescent="0.25">
      <c r="B308" s="164" t="s">
        <v>41</v>
      </c>
      <c r="C308" s="164" t="s">
        <v>1027</v>
      </c>
      <c r="D308" s="164" t="s">
        <v>2052</v>
      </c>
      <c r="E308" s="164" t="s">
        <v>504</v>
      </c>
      <c r="F308" s="164" t="s">
        <v>2053</v>
      </c>
      <c r="G308" s="164">
        <v>1</v>
      </c>
      <c r="H308" s="164">
        <v>1</v>
      </c>
    </row>
    <row r="309" spans="2:8" x14ac:dyDescent="0.25">
      <c r="B309" s="164" t="s">
        <v>41</v>
      </c>
      <c r="C309" s="164" t="s">
        <v>1027</v>
      </c>
      <c r="D309" s="164" t="s">
        <v>2052</v>
      </c>
      <c r="E309" s="164" t="s">
        <v>2055</v>
      </c>
      <c r="F309" s="164" t="s">
        <v>2053</v>
      </c>
      <c r="G309" s="164">
        <v>0.73450763000050001</v>
      </c>
      <c r="H309" s="164">
        <v>0.65691380819495704</v>
      </c>
    </row>
    <row r="310" spans="2:8" x14ac:dyDescent="0.25">
      <c r="B310" s="164" t="s">
        <v>41</v>
      </c>
      <c r="C310" s="164" t="s">
        <v>1027</v>
      </c>
      <c r="D310" s="164" t="s">
        <v>2052</v>
      </c>
      <c r="E310" s="164" t="s">
        <v>1873</v>
      </c>
      <c r="F310" s="164" t="s">
        <v>2053</v>
      </c>
      <c r="G310" s="164">
        <v>1</v>
      </c>
      <c r="H310" s="164">
        <v>1</v>
      </c>
    </row>
    <row r="311" spans="2:8" x14ac:dyDescent="0.25">
      <c r="B311" s="164" t="s">
        <v>41</v>
      </c>
      <c r="C311" s="164" t="s">
        <v>1027</v>
      </c>
      <c r="D311" s="164" t="s">
        <v>2052</v>
      </c>
      <c r="E311" s="164" t="s">
        <v>496</v>
      </c>
      <c r="F311" s="164" t="s">
        <v>2056</v>
      </c>
      <c r="G311" s="164">
        <v>6.5466617132141594E-2</v>
      </c>
      <c r="H311" s="164">
        <v>8.2393114919560001E-2</v>
      </c>
    </row>
    <row r="312" spans="2:8" x14ac:dyDescent="0.25">
      <c r="B312" s="164" t="s">
        <v>41</v>
      </c>
      <c r="C312" s="164" t="s">
        <v>1027</v>
      </c>
      <c r="D312" s="164" t="s">
        <v>2052</v>
      </c>
      <c r="E312" s="164" t="s">
        <v>2054</v>
      </c>
      <c r="F312" s="164" t="s">
        <v>2056</v>
      </c>
      <c r="G312" s="164">
        <v>0.99998338419092403</v>
      </c>
      <c r="H312" s="164">
        <v>0.999971971247264</v>
      </c>
    </row>
    <row r="313" spans="2:8" x14ac:dyDescent="0.25">
      <c r="B313" s="164" t="s">
        <v>41</v>
      </c>
      <c r="C313" s="164" t="s">
        <v>1027</v>
      </c>
      <c r="D313" s="164" t="s">
        <v>2052</v>
      </c>
      <c r="E313" s="164" t="s">
        <v>504</v>
      </c>
      <c r="F313" s="164" t="s">
        <v>2056</v>
      </c>
      <c r="G313" s="164">
        <v>1</v>
      </c>
      <c r="H313" s="164">
        <v>1</v>
      </c>
    </row>
    <row r="314" spans="2:8" x14ac:dyDescent="0.25">
      <c r="B314" s="164" t="s">
        <v>41</v>
      </c>
      <c r="C314" s="164" t="s">
        <v>1027</v>
      </c>
      <c r="D314" s="164" t="s">
        <v>2052</v>
      </c>
      <c r="E314" s="164" t="s">
        <v>2055</v>
      </c>
      <c r="F314" s="164" t="s">
        <v>2056</v>
      </c>
      <c r="G314" s="164">
        <v>0.73450763000050001</v>
      </c>
      <c r="H314" s="164">
        <v>0.65691380819495704</v>
      </c>
    </row>
    <row r="315" spans="2:8" x14ac:dyDescent="0.25">
      <c r="B315" s="164" t="s">
        <v>41</v>
      </c>
      <c r="C315" s="164" t="s">
        <v>1027</v>
      </c>
      <c r="D315" s="164" t="s">
        <v>2052</v>
      </c>
      <c r="E315" s="164" t="s">
        <v>1873</v>
      </c>
      <c r="F315" s="164" t="s">
        <v>2056</v>
      </c>
      <c r="G315" s="164">
        <v>1</v>
      </c>
      <c r="H315" s="164">
        <v>1</v>
      </c>
    </row>
    <row r="316" spans="2:8" x14ac:dyDescent="0.25">
      <c r="B316" s="164" t="s">
        <v>41</v>
      </c>
      <c r="C316" s="164" t="s">
        <v>1027</v>
      </c>
      <c r="D316" s="164" t="s">
        <v>514</v>
      </c>
      <c r="E316" s="164" t="s">
        <v>496</v>
      </c>
      <c r="F316" s="164" t="s">
        <v>2057</v>
      </c>
      <c r="G316" s="164">
        <v>8.4632068005549201E-3</v>
      </c>
      <c r="H316" s="164">
        <v>5.1513044756648398E-3</v>
      </c>
    </row>
    <row r="317" spans="2:8" x14ac:dyDescent="0.25">
      <c r="B317" s="164" t="s">
        <v>41</v>
      </c>
      <c r="C317" s="164" t="s">
        <v>1027</v>
      </c>
      <c r="D317" s="164" t="s">
        <v>514</v>
      </c>
      <c r="E317" s="164" t="s">
        <v>2054</v>
      </c>
      <c r="F317" s="164" t="s">
        <v>2057</v>
      </c>
      <c r="G317" s="164">
        <v>0.99999070613331498</v>
      </c>
      <c r="H317" s="164">
        <v>0.99999412140694199</v>
      </c>
    </row>
    <row r="318" spans="2:8" x14ac:dyDescent="0.25">
      <c r="B318" s="164" t="s">
        <v>41</v>
      </c>
      <c r="C318" s="164" t="s">
        <v>1027</v>
      </c>
      <c r="D318" s="164" t="s">
        <v>514</v>
      </c>
      <c r="E318" s="164" t="s">
        <v>504</v>
      </c>
      <c r="F318" s="164" t="s">
        <v>2057</v>
      </c>
      <c r="G318" s="164">
        <v>1</v>
      </c>
      <c r="H318" s="164">
        <v>1</v>
      </c>
    </row>
    <row r="319" spans="2:8" x14ac:dyDescent="0.25">
      <c r="B319" s="164" t="s">
        <v>41</v>
      </c>
      <c r="C319" s="164" t="s">
        <v>1027</v>
      </c>
      <c r="D319" s="164" t="s">
        <v>514</v>
      </c>
      <c r="E319" s="164" t="s">
        <v>2055</v>
      </c>
      <c r="F319" s="164" t="s">
        <v>2057</v>
      </c>
      <c r="G319" s="164">
        <v>0.69615100168335897</v>
      </c>
      <c r="H319" s="164">
        <v>0.45240079266912903</v>
      </c>
    </row>
    <row r="320" spans="2:8" x14ac:dyDescent="0.25">
      <c r="B320" s="164" t="s">
        <v>41</v>
      </c>
      <c r="C320" s="164" t="s">
        <v>1027</v>
      </c>
      <c r="D320" s="164" t="s">
        <v>514</v>
      </c>
      <c r="E320" s="164" t="s">
        <v>1873</v>
      </c>
      <c r="F320" s="164" t="s">
        <v>2057</v>
      </c>
      <c r="G320" s="164">
        <v>0.81561489651365204</v>
      </c>
      <c r="H320" s="164">
        <v>0.92644001560604095</v>
      </c>
    </row>
    <row r="321" spans="2:8" x14ac:dyDescent="0.25">
      <c r="B321" s="164" t="s">
        <v>44</v>
      </c>
      <c r="C321" s="164" t="s">
        <v>1027</v>
      </c>
      <c r="D321" s="164" t="s">
        <v>2052</v>
      </c>
      <c r="E321" s="164" t="s">
        <v>496</v>
      </c>
      <c r="F321" s="164" t="s">
        <v>2053</v>
      </c>
      <c r="G321" s="164">
        <v>5.0813581953815599E-2</v>
      </c>
      <c r="H321" s="164">
        <v>6.5142294070512405E-2</v>
      </c>
    </row>
    <row r="322" spans="2:8" x14ac:dyDescent="0.25">
      <c r="B322" s="164" t="s">
        <v>44</v>
      </c>
      <c r="C322" s="164" t="s">
        <v>1027</v>
      </c>
      <c r="D322" s="164" t="s">
        <v>2052</v>
      </c>
      <c r="E322" s="164" t="s">
        <v>2054</v>
      </c>
      <c r="F322" s="164" t="s">
        <v>2053</v>
      </c>
      <c r="G322" s="164">
        <v>0.999972768629668</v>
      </c>
      <c r="H322" s="164">
        <v>0.99995530485338102</v>
      </c>
    </row>
    <row r="323" spans="2:8" x14ac:dyDescent="0.25">
      <c r="B323" s="164" t="s">
        <v>44</v>
      </c>
      <c r="C323" s="164" t="s">
        <v>1027</v>
      </c>
      <c r="D323" s="164" t="s">
        <v>2052</v>
      </c>
      <c r="E323" s="164" t="s">
        <v>504</v>
      </c>
      <c r="F323" s="164" t="s">
        <v>2053</v>
      </c>
      <c r="G323" s="164">
        <v>1</v>
      </c>
      <c r="H323" s="164">
        <v>1</v>
      </c>
    </row>
    <row r="324" spans="2:8" x14ac:dyDescent="0.25">
      <c r="B324" s="164" t="s">
        <v>44</v>
      </c>
      <c r="C324" s="164" t="s">
        <v>1027</v>
      </c>
      <c r="D324" s="164" t="s">
        <v>2052</v>
      </c>
      <c r="E324" s="164" t="s">
        <v>2055</v>
      </c>
      <c r="F324" s="164" t="s">
        <v>2053</v>
      </c>
      <c r="G324" s="164">
        <v>0.62823739998766504</v>
      </c>
      <c r="H324" s="164">
        <v>0.55016227857704203</v>
      </c>
    </row>
    <row r="325" spans="2:8" x14ac:dyDescent="0.25">
      <c r="B325" s="164" t="s">
        <v>44</v>
      </c>
      <c r="C325" s="164" t="s">
        <v>1027</v>
      </c>
      <c r="D325" s="164" t="s">
        <v>2052</v>
      </c>
      <c r="E325" s="164" t="s">
        <v>1873</v>
      </c>
      <c r="F325" s="164" t="s">
        <v>2053</v>
      </c>
      <c r="G325" s="164">
        <v>1</v>
      </c>
      <c r="H325" s="164">
        <v>1</v>
      </c>
    </row>
    <row r="326" spans="2:8" x14ac:dyDescent="0.25">
      <c r="B326" s="164" t="s">
        <v>44</v>
      </c>
      <c r="C326" s="164" t="s">
        <v>1027</v>
      </c>
      <c r="D326" s="164" t="s">
        <v>2052</v>
      </c>
      <c r="E326" s="164" t="s">
        <v>496</v>
      </c>
      <c r="F326" s="164" t="s">
        <v>2056</v>
      </c>
      <c r="G326" s="164">
        <v>5.0813581953815599E-2</v>
      </c>
      <c r="H326" s="164">
        <v>6.5142294070512405E-2</v>
      </c>
    </row>
    <row r="327" spans="2:8" x14ac:dyDescent="0.25">
      <c r="B327" s="164" t="s">
        <v>44</v>
      </c>
      <c r="C327" s="164" t="s">
        <v>1027</v>
      </c>
      <c r="D327" s="164" t="s">
        <v>2052</v>
      </c>
      <c r="E327" s="164" t="s">
        <v>2054</v>
      </c>
      <c r="F327" s="164" t="s">
        <v>2056</v>
      </c>
      <c r="G327" s="164">
        <v>0.999972768629668</v>
      </c>
      <c r="H327" s="164">
        <v>0.99995530485338102</v>
      </c>
    </row>
    <row r="328" spans="2:8" x14ac:dyDescent="0.25">
      <c r="B328" s="164" t="s">
        <v>44</v>
      </c>
      <c r="C328" s="164" t="s">
        <v>1027</v>
      </c>
      <c r="D328" s="164" t="s">
        <v>2052</v>
      </c>
      <c r="E328" s="164" t="s">
        <v>504</v>
      </c>
      <c r="F328" s="164" t="s">
        <v>2056</v>
      </c>
      <c r="G328" s="164">
        <v>1</v>
      </c>
      <c r="H328" s="164">
        <v>1</v>
      </c>
    </row>
    <row r="329" spans="2:8" x14ac:dyDescent="0.25">
      <c r="B329" s="164" t="s">
        <v>44</v>
      </c>
      <c r="C329" s="164" t="s">
        <v>1027</v>
      </c>
      <c r="D329" s="164" t="s">
        <v>2052</v>
      </c>
      <c r="E329" s="164" t="s">
        <v>2055</v>
      </c>
      <c r="F329" s="164" t="s">
        <v>2056</v>
      </c>
      <c r="G329" s="164">
        <v>0.62823739998766504</v>
      </c>
      <c r="H329" s="164">
        <v>0.55016227857704203</v>
      </c>
    </row>
    <row r="330" spans="2:8" x14ac:dyDescent="0.25">
      <c r="B330" s="164" t="s">
        <v>44</v>
      </c>
      <c r="C330" s="164" t="s">
        <v>1027</v>
      </c>
      <c r="D330" s="164" t="s">
        <v>2052</v>
      </c>
      <c r="E330" s="164" t="s">
        <v>1873</v>
      </c>
      <c r="F330" s="164" t="s">
        <v>2056</v>
      </c>
      <c r="G330" s="164">
        <v>1</v>
      </c>
      <c r="H330" s="164">
        <v>1</v>
      </c>
    </row>
    <row r="331" spans="2:8" x14ac:dyDescent="0.25">
      <c r="B331" s="164" t="s">
        <v>44</v>
      </c>
      <c r="C331" s="164" t="s">
        <v>1027</v>
      </c>
      <c r="D331" s="164" t="s">
        <v>514</v>
      </c>
      <c r="E331" s="164" t="s">
        <v>496</v>
      </c>
      <c r="F331" s="164" t="s">
        <v>2057</v>
      </c>
      <c r="G331" s="164">
        <v>5.9712620482741501E-3</v>
      </c>
      <c r="H331" s="164">
        <v>5.4186945484561797E-3</v>
      </c>
    </row>
    <row r="332" spans="2:8" x14ac:dyDescent="0.25">
      <c r="B332" s="164" t="s">
        <v>44</v>
      </c>
      <c r="C332" s="164" t="s">
        <v>1027</v>
      </c>
      <c r="D332" s="164" t="s">
        <v>514</v>
      </c>
      <c r="E332" s="164" t="s">
        <v>2054</v>
      </c>
      <c r="F332" s="164" t="s">
        <v>2057</v>
      </c>
      <c r="G332" s="164">
        <v>0.99996841810725601</v>
      </c>
      <c r="H332" s="164">
        <v>0.99997781447172096</v>
      </c>
    </row>
    <row r="333" spans="2:8" x14ac:dyDescent="0.25">
      <c r="B333" s="164" t="s">
        <v>44</v>
      </c>
      <c r="C333" s="164" t="s">
        <v>1027</v>
      </c>
      <c r="D333" s="164" t="s">
        <v>514</v>
      </c>
      <c r="E333" s="164" t="s">
        <v>504</v>
      </c>
      <c r="F333" s="164" t="s">
        <v>2057</v>
      </c>
      <c r="G333" s="164">
        <v>1</v>
      </c>
      <c r="H333" s="164">
        <v>1</v>
      </c>
    </row>
    <row r="334" spans="2:8" x14ac:dyDescent="0.25">
      <c r="B334" s="164" t="s">
        <v>44</v>
      </c>
      <c r="C334" s="164" t="s">
        <v>1027</v>
      </c>
      <c r="D334" s="164" t="s">
        <v>514</v>
      </c>
      <c r="E334" s="164" t="s">
        <v>2055</v>
      </c>
      <c r="F334" s="164" t="s">
        <v>2057</v>
      </c>
      <c r="G334" s="164">
        <v>0.59649747325028202</v>
      </c>
      <c r="H334" s="164">
        <v>0.347155039629714</v>
      </c>
    </row>
    <row r="335" spans="2:8" x14ac:dyDescent="0.25">
      <c r="B335" s="164" t="s">
        <v>44</v>
      </c>
      <c r="C335" s="164" t="s">
        <v>1027</v>
      </c>
      <c r="D335" s="164" t="s">
        <v>514</v>
      </c>
      <c r="E335" s="164" t="s">
        <v>1873</v>
      </c>
      <c r="F335" s="164" t="s">
        <v>2057</v>
      </c>
      <c r="G335" s="164">
        <v>0.75941699643664295</v>
      </c>
      <c r="H335" s="164">
        <v>0.90015316547819402</v>
      </c>
    </row>
    <row r="336" spans="2:8" x14ac:dyDescent="0.25">
      <c r="B336" s="164" t="s">
        <v>47</v>
      </c>
      <c r="C336" s="164" t="s">
        <v>1027</v>
      </c>
      <c r="D336" s="164" t="s">
        <v>2052</v>
      </c>
      <c r="E336" s="164" t="s">
        <v>496</v>
      </c>
      <c r="F336" s="164" t="s">
        <v>2053</v>
      </c>
      <c r="G336" s="164">
        <v>7.0581332447061607E-2</v>
      </c>
      <c r="H336" s="164">
        <v>6.5932857958603E-2</v>
      </c>
    </row>
    <row r="337" spans="2:8" x14ac:dyDescent="0.25">
      <c r="B337" s="164" t="s">
        <v>47</v>
      </c>
      <c r="C337" s="164" t="s">
        <v>1027</v>
      </c>
      <c r="D337" s="164" t="s">
        <v>2052</v>
      </c>
      <c r="E337" s="164" t="s">
        <v>2054</v>
      </c>
      <c r="F337" s="164" t="s">
        <v>2053</v>
      </c>
      <c r="G337" s="164">
        <v>0.99980855370695298</v>
      </c>
      <c r="H337" s="164">
        <v>0.99955929494333196</v>
      </c>
    </row>
    <row r="338" spans="2:8" x14ac:dyDescent="0.25">
      <c r="B338" s="164" t="s">
        <v>47</v>
      </c>
      <c r="C338" s="164" t="s">
        <v>1027</v>
      </c>
      <c r="D338" s="164" t="s">
        <v>2052</v>
      </c>
      <c r="E338" s="164" t="s">
        <v>504</v>
      </c>
      <c r="F338" s="164" t="s">
        <v>2053</v>
      </c>
      <c r="G338" s="164">
        <v>1</v>
      </c>
      <c r="H338" s="164">
        <v>1</v>
      </c>
    </row>
    <row r="339" spans="2:8" x14ac:dyDescent="0.25">
      <c r="B339" s="164" t="s">
        <v>47</v>
      </c>
      <c r="C339" s="164" t="s">
        <v>1027</v>
      </c>
      <c r="D339" s="164" t="s">
        <v>2052</v>
      </c>
      <c r="E339" s="164" t="s">
        <v>2055</v>
      </c>
      <c r="F339" s="164" t="s">
        <v>2053</v>
      </c>
      <c r="G339" s="164">
        <v>0.71005261817236398</v>
      </c>
      <c r="H339" s="164">
        <v>0.579744420755124</v>
      </c>
    </row>
    <row r="340" spans="2:8" x14ac:dyDescent="0.25">
      <c r="B340" s="164" t="s">
        <v>47</v>
      </c>
      <c r="C340" s="164" t="s">
        <v>1027</v>
      </c>
      <c r="D340" s="164" t="s">
        <v>2052</v>
      </c>
      <c r="E340" s="164" t="s">
        <v>1873</v>
      </c>
      <c r="F340" s="164" t="s">
        <v>2053</v>
      </c>
      <c r="G340" s="164">
        <v>1</v>
      </c>
      <c r="H340" s="164">
        <v>1</v>
      </c>
    </row>
    <row r="341" spans="2:8" x14ac:dyDescent="0.25">
      <c r="B341" s="164" t="s">
        <v>47</v>
      </c>
      <c r="C341" s="164" t="s">
        <v>1027</v>
      </c>
      <c r="D341" s="164" t="s">
        <v>2052</v>
      </c>
      <c r="E341" s="164" t="s">
        <v>496</v>
      </c>
      <c r="F341" s="164" t="s">
        <v>2056</v>
      </c>
      <c r="G341" s="164">
        <v>7.0581332447061607E-2</v>
      </c>
      <c r="H341" s="164">
        <v>6.5932857958603E-2</v>
      </c>
    </row>
    <row r="342" spans="2:8" x14ac:dyDescent="0.25">
      <c r="B342" s="164" t="s">
        <v>47</v>
      </c>
      <c r="C342" s="164" t="s">
        <v>1027</v>
      </c>
      <c r="D342" s="164" t="s">
        <v>2052</v>
      </c>
      <c r="E342" s="164" t="s">
        <v>2054</v>
      </c>
      <c r="F342" s="164" t="s">
        <v>2056</v>
      </c>
      <c r="G342" s="164">
        <v>0.99980855370695298</v>
      </c>
      <c r="H342" s="164">
        <v>0.99955929494333196</v>
      </c>
    </row>
    <row r="343" spans="2:8" x14ac:dyDescent="0.25">
      <c r="B343" s="164" t="s">
        <v>47</v>
      </c>
      <c r="C343" s="164" t="s">
        <v>1027</v>
      </c>
      <c r="D343" s="164" t="s">
        <v>2052</v>
      </c>
      <c r="E343" s="164" t="s">
        <v>504</v>
      </c>
      <c r="F343" s="164" t="s">
        <v>2056</v>
      </c>
      <c r="G343" s="164">
        <v>1</v>
      </c>
      <c r="H343" s="164">
        <v>1</v>
      </c>
    </row>
    <row r="344" spans="2:8" x14ac:dyDescent="0.25">
      <c r="B344" s="164" t="s">
        <v>47</v>
      </c>
      <c r="C344" s="164" t="s">
        <v>1027</v>
      </c>
      <c r="D344" s="164" t="s">
        <v>2052</v>
      </c>
      <c r="E344" s="164" t="s">
        <v>2055</v>
      </c>
      <c r="F344" s="164" t="s">
        <v>2056</v>
      </c>
      <c r="G344" s="164">
        <v>0.71005261817236398</v>
      </c>
      <c r="H344" s="164">
        <v>0.579744420755124</v>
      </c>
    </row>
    <row r="345" spans="2:8" x14ac:dyDescent="0.25">
      <c r="B345" s="164" t="s">
        <v>47</v>
      </c>
      <c r="C345" s="164" t="s">
        <v>1027</v>
      </c>
      <c r="D345" s="164" t="s">
        <v>2052</v>
      </c>
      <c r="E345" s="164" t="s">
        <v>1873</v>
      </c>
      <c r="F345" s="164" t="s">
        <v>2056</v>
      </c>
      <c r="G345" s="164">
        <v>1</v>
      </c>
      <c r="H345" s="164">
        <v>1</v>
      </c>
    </row>
    <row r="346" spans="2:8" x14ac:dyDescent="0.25">
      <c r="B346" s="164" t="s">
        <v>47</v>
      </c>
      <c r="C346" s="164" t="s">
        <v>1027</v>
      </c>
      <c r="D346" s="164" t="s">
        <v>514</v>
      </c>
      <c r="E346" s="164" t="s">
        <v>496</v>
      </c>
      <c r="F346" s="164" t="s">
        <v>2057</v>
      </c>
      <c r="G346" s="164">
        <v>1.0894256900010901E-2</v>
      </c>
      <c r="H346" s="164">
        <v>1.1120349922879901E-2</v>
      </c>
    </row>
    <row r="347" spans="2:8" x14ac:dyDescent="0.25">
      <c r="B347" s="164" t="s">
        <v>47</v>
      </c>
      <c r="C347" s="164" t="s">
        <v>1027</v>
      </c>
      <c r="D347" s="164" t="s">
        <v>514</v>
      </c>
      <c r="E347" s="164" t="s">
        <v>2054</v>
      </c>
      <c r="F347" s="164" t="s">
        <v>2057</v>
      </c>
      <c r="G347" s="164">
        <v>0.999737632539344</v>
      </c>
      <c r="H347" s="164">
        <v>0.99994555349913905</v>
      </c>
    </row>
    <row r="348" spans="2:8" x14ac:dyDescent="0.25">
      <c r="B348" s="164" t="s">
        <v>47</v>
      </c>
      <c r="C348" s="164" t="s">
        <v>1027</v>
      </c>
      <c r="D348" s="164" t="s">
        <v>514</v>
      </c>
      <c r="E348" s="164" t="s">
        <v>504</v>
      </c>
      <c r="F348" s="164" t="s">
        <v>2057</v>
      </c>
      <c r="G348" s="164">
        <v>1</v>
      </c>
      <c r="H348" s="164">
        <v>1</v>
      </c>
    </row>
    <row r="349" spans="2:8" x14ac:dyDescent="0.25">
      <c r="B349" s="164" t="s">
        <v>47</v>
      </c>
      <c r="C349" s="164" t="s">
        <v>1027</v>
      </c>
      <c r="D349" s="164" t="s">
        <v>514</v>
      </c>
      <c r="E349" s="164" t="s">
        <v>2055</v>
      </c>
      <c r="F349" s="164" t="s">
        <v>2057</v>
      </c>
      <c r="G349" s="164">
        <v>0.55525906407848702</v>
      </c>
      <c r="H349" s="164">
        <v>0.342015729094309</v>
      </c>
    </row>
    <row r="350" spans="2:8" x14ac:dyDescent="0.25">
      <c r="B350" s="164" t="s">
        <v>47</v>
      </c>
      <c r="C350" s="164" t="s">
        <v>1027</v>
      </c>
      <c r="D350" s="164" t="s">
        <v>514</v>
      </c>
      <c r="E350" s="164" t="s">
        <v>1873</v>
      </c>
      <c r="F350" s="164" t="s">
        <v>2057</v>
      </c>
      <c r="G350" s="164">
        <v>0.73402546953689995</v>
      </c>
      <c r="H350" s="164">
        <v>0.81772605676507104</v>
      </c>
    </row>
    <row r="351" spans="2:8" x14ac:dyDescent="0.25">
      <c r="B351" s="164" t="s">
        <v>50</v>
      </c>
      <c r="C351" s="164" t="s">
        <v>1027</v>
      </c>
      <c r="D351" s="164" t="s">
        <v>2052</v>
      </c>
      <c r="E351" s="164" t="s">
        <v>496</v>
      </c>
      <c r="F351" s="164" t="s">
        <v>2053</v>
      </c>
      <c r="G351" s="164">
        <v>3.7071967965521001E-2</v>
      </c>
      <c r="H351" s="164">
        <v>5.1597506395099302E-2</v>
      </c>
    </row>
    <row r="352" spans="2:8" x14ac:dyDescent="0.25">
      <c r="B352" s="164" t="s">
        <v>50</v>
      </c>
      <c r="C352" s="164" t="s">
        <v>1027</v>
      </c>
      <c r="D352" s="164" t="s">
        <v>2052</v>
      </c>
      <c r="E352" s="164" t="s">
        <v>2054</v>
      </c>
      <c r="F352" s="164" t="s">
        <v>2053</v>
      </c>
      <c r="G352" s="164">
        <v>0.99997690489398905</v>
      </c>
      <c r="H352" s="164">
        <v>0.99993937713113201</v>
      </c>
    </row>
    <row r="353" spans="2:8" x14ac:dyDescent="0.25">
      <c r="B353" s="164" t="s">
        <v>50</v>
      </c>
      <c r="C353" s="164" t="s">
        <v>1027</v>
      </c>
      <c r="D353" s="164" t="s">
        <v>2052</v>
      </c>
      <c r="E353" s="164" t="s">
        <v>504</v>
      </c>
      <c r="F353" s="164" t="s">
        <v>2053</v>
      </c>
      <c r="G353" s="164">
        <v>1</v>
      </c>
      <c r="H353" s="164">
        <v>1</v>
      </c>
    </row>
    <row r="354" spans="2:8" x14ac:dyDescent="0.25">
      <c r="B354" s="164" t="s">
        <v>50</v>
      </c>
      <c r="C354" s="164" t="s">
        <v>1027</v>
      </c>
      <c r="D354" s="164" t="s">
        <v>2052</v>
      </c>
      <c r="E354" s="164" t="s">
        <v>2055</v>
      </c>
      <c r="F354" s="164" t="s">
        <v>2053</v>
      </c>
      <c r="G354" s="164">
        <v>0.31164443233047501</v>
      </c>
      <c r="H354" s="164">
        <v>0.21900559422377</v>
      </c>
    </row>
    <row r="355" spans="2:8" x14ac:dyDescent="0.25">
      <c r="B355" s="164" t="s">
        <v>50</v>
      </c>
      <c r="C355" s="164" t="s">
        <v>1027</v>
      </c>
      <c r="D355" s="164" t="s">
        <v>2052</v>
      </c>
      <c r="E355" s="164" t="s">
        <v>1873</v>
      </c>
      <c r="F355" s="164" t="s">
        <v>2053</v>
      </c>
      <c r="G355" s="164">
        <v>1</v>
      </c>
      <c r="H355" s="164">
        <v>1</v>
      </c>
    </row>
    <row r="356" spans="2:8" x14ac:dyDescent="0.25">
      <c r="B356" s="164" t="s">
        <v>50</v>
      </c>
      <c r="C356" s="164" t="s">
        <v>1027</v>
      </c>
      <c r="D356" s="164" t="s">
        <v>2052</v>
      </c>
      <c r="E356" s="164" t="s">
        <v>496</v>
      </c>
      <c r="F356" s="164" t="s">
        <v>2056</v>
      </c>
      <c r="G356" s="164">
        <v>3.7071967965521001E-2</v>
      </c>
      <c r="H356" s="164">
        <v>5.1597506395099399E-2</v>
      </c>
    </row>
    <row r="357" spans="2:8" x14ac:dyDescent="0.25">
      <c r="B357" s="164" t="s">
        <v>50</v>
      </c>
      <c r="C357" s="164" t="s">
        <v>1027</v>
      </c>
      <c r="D357" s="164" t="s">
        <v>2052</v>
      </c>
      <c r="E357" s="164" t="s">
        <v>2054</v>
      </c>
      <c r="F357" s="164" t="s">
        <v>2056</v>
      </c>
      <c r="G357" s="164">
        <v>0.99997690489398905</v>
      </c>
      <c r="H357" s="164">
        <v>0.99993937713113201</v>
      </c>
    </row>
    <row r="358" spans="2:8" x14ac:dyDescent="0.25">
      <c r="B358" s="164" t="s">
        <v>50</v>
      </c>
      <c r="C358" s="164" t="s">
        <v>1027</v>
      </c>
      <c r="D358" s="164" t="s">
        <v>2052</v>
      </c>
      <c r="E358" s="164" t="s">
        <v>504</v>
      </c>
      <c r="F358" s="164" t="s">
        <v>2056</v>
      </c>
      <c r="G358" s="164">
        <v>1</v>
      </c>
      <c r="H358" s="164">
        <v>1</v>
      </c>
    </row>
    <row r="359" spans="2:8" x14ac:dyDescent="0.25">
      <c r="B359" s="164" t="s">
        <v>50</v>
      </c>
      <c r="C359" s="164" t="s">
        <v>1027</v>
      </c>
      <c r="D359" s="164" t="s">
        <v>2052</v>
      </c>
      <c r="E359" s="164" t="s">
        <v>2055</v>
      </c>
      <c r="F359" s="164" t="s">
        <v>2056</v>
      </c>
      <c r="G359" s="164">
        <v>0.31164443233047501</v>
      </c>
      <c r="H359" s="164">
        <v>0.21900559422377</v>
      </c>
    </row>
    <row r="360" spans="2:8" x14ac:dyDescent="0.25">
      <c r="B360" s="164" t="s">
        <v>50</v>
      </c>
      <c r="C360" s="164" t="s">
        <v>1027</v>
      </c>
      <c r="D360" s="164" t="s">
        <v>2052</v>
      </c>
      <c r="E360" s="164" t="s">
        <v>1873</v>
      </c>
      <c r="F360" s="164" t="s">
        <v>2056</v>
      </c>
      <c r="G360" s="164">
        <v>1</v>
      </c>
      <c r="H360" s="164">
        <v>1</v>
      </c>
    </row>
    <row r="361" spans="2:8" x14ac:dyDescent="0.25">
      <c r="B361" s="164" t="s">
        <v>50</v>
      </c>
      <c r="C361" s="164" t="s">
        <v>1027</v>
      </c>
      <c r="D361" s="164" t="s">
        <v>514</v>
      </c>
      <c r="E361" s="164" t="s">
        <v>496</v>
      </c>
      <c r="F361" s="164" t="s">
        <v>2057</v>
      </c>
      <c r="G361" s="164">
        <v>5.0498712285255501E-3</v>
      </c>
      <c r="H361" s="164">
        <v>6.2587897567006204E-3</v>
      </c>
    </row>
    <row r="362" spans="2:8" x14ac:dyDescent="0.25">
      <c r="B362" s="164" t="s">
        <v>50</v>
      </c>
      <c r="C362" s="164" t="s">
        <v>1027</v>
      </c>
      <c r="D362" s="164" t="s">
        <v>514</v>
      </c>
      <c r="E362" s="164" t="s">
        <v>2054</v>
      </c>
      <c r="F362" s="164" t="s">
        <v>2057</v>
      </c>
      <c r="G362" s="164">
        <v>0.99815951435558303</v>
      </c>
      <c r="H362" s="164">
        <v>0.99890393219892704</v>
      </c>
    </row>
    <row r="363" spans="2:8" x14ac:dyDescent="0.25">
      <c r="B363" s="164" t="s">
        <v>50</v>
      </c>
      <c r="C363" s="164" t="s">
        <v>1027</v>
      </c>
      <c r="D363" s="164" t="s">
        <v>514</v>
      </c>
      <c r="E363" s="164" t="s">
        <v>504</v>
      </c>
      <c r="F363" s="164" t="s">
        <v>2057</v>
      </c>
      <c r="G363" s="164">
        <v>1</v>
      </c>
      <c r="H363" s="164">
        <v>1</v>
      </c>
    </row>
    <row r="364" spans="2:8" x14ac:dyDescent="0.25">
      <c r="B364" s="164" t="s">
        <v>50</v>
      </c>
      <c r="C364" s="164" t="s">
        <v>1027</v>
      </c>
      <c r="D364" s="164" t="s">
        <v>514</v>
      </c>
      <c r="E364" s="164" t="s">
        <v>2055</v>
      </c>
      <c r="F364" s="164" t="s">
        <v>2057</v>
      </c>
      <c r="G364" s="164">
        <v>0.31694943824969601</v>
      </c>
      <c r="H364" s="164">
        <v>0.18874787652171601</v>
      </c>
    </row>
    <row r="365" spans="2:8" x14ac:dyDescent="0.25">
      <c r="B365" s="164" t="s">
        <v>50</v>
      </c>
      <c r="C365" s="164" t="s">
        <v>1027</v>
      </c>
      <c r="D365" s="164" t="s">
        <v>514</v>
      </c>
      <c r="E365" s="164" t="s">
        <v>1873</v>
      </c>
      <c r="F365" s="164" t="s">
        <v>2057</v>
      </c>
      <c r="G365" s="164">
        <v>0.56664882310287001</v>
      </c>
      <c r="H365" s="164">
        <v>0.79080511411490295</v>
      </c>
    </row>
    <row r="366" spans="2:8" x14ac:dyDescent="0.25">
      <c r="B366" s="164" t="s">
        <v>53</v>
      </c>
      <c r="C366" s="164" t="s">
        <v>1027</v>
      </c>
      <c r="D366" s="164" t="s">
        <v>2052</v>
      </c>
      <c r="E366" s="164" t="s">
        <v>496</v>
      </c>
      <c r="F366" s="164" t="s">
        <v>2053</v>
      </c>
      <c r="G366" s="164">
        <v>6.5531675425399102E-2</v>
      </c>
      <c r="H366" s="164">
        <v>0.174558741665501</v>
      </c>
    </row>
    <row r="367" spans="2:8" x14ac:dyDescent="0.25">
      <c r="B367" s="164" t="s">
        <v>53</v>
      </c>
      <c r="C367" s="164" t="s">
        <v>1027</v>
      </c>
      <c r="D367" s="164" t="s">
        <v>2052</v>
      </c>
      <c r="E367" s="164" t="s">
        <v>2054</v>
      </c>
      <c r="F367" s="164" t="s">
        <v>2053</v>
      </c>
      <c r="G367" s="164">
        <v>0.99999999999183398</v>
      </c>
      <c r="H367" s="164">
        <v>0.99999999999612299</v>
      </c>
    </row>
    <row r="368" spans="2:8" x14ac:dyDescent="0.25">
      <c r="B368" s="164" t="s">
        <v>53</v>
      </c>
      <c r="C368" s="164" t="s">
        <v>1027</v>
      </c>
      <c r="D368" s="164" t="s">
        <v>2052</v>
      </c>
      <c r="E368" s="164" t="s">
        <v>504</v>
      </c>
      <c r="F368" s="164" t="s">
        <v>2053</v>
      </c>
      <c r="G368" s="164">
        <v>1</v>
      </c>
      <c r="H368" s="164">
        <v>1</v>
      </c>
    </row>
    <row r="369" spans="2:8" x14ac:dyDescent="0.25">
      <c r="B369" s="164" t="s">
        <v>53</v>
      </c>
      <c r="C369" s="164" t="s">
        <v>1027</v>
      </c>
      <c r="D369" s="164" t="s">
        <v>2052</v>
      </c>
      <c r="E369" s="164" t="s">
        <v>2055</v>
      </c>
      <c r="F369" s="164" t="s">
        <v>2053</v>
      </c>
      <c r="G369" s="164">
        <v>0.81112307128308803</v>
      </c>
      <c r="H369" s="164">
        <v>0.873302019319666</v>
      </c>
    </row>
    <row r="370" spans="2:8" x14ac:dyDescent="0.25">
      <c r="B370" s="164" t="s">
        <v>53</v>
      </c>
      <c r="C370" s="164" t="s">
        <v>1027</v>
      </c>
      <c r="D370" s="164" t="s">
        <v>2052</v>
      </c>
      <c r="E370" s="164" t="s">
        <v>1873</v>
      </c>
      <c r="F370" s="164" t="s">
        <v>2053</v>
      </c>
      <c r="G370" s="164">
        <v>1</v>
      </c>
      <c r="H370" s="164">
        <v>1</v>
      </c>
    </row>
    <row r="371" spans="2:8" x14ac:dyDescent="0.25">
      <c r="B371" s="164" t="s">
        <v>53</v>
      </c>
      <c r="C371" s="164" t="s">
        <v>1027</v>
      </c>
      <c r="D371" s="164" t="s">
        <v>2052</v>
      </c>
      <c r="E371" s="164" t="s">
        <v>496</v>
      </c>
      <c r="F371" s="164" t="s">
        <v>2056</v>
      </c>
      <c r="G371" s="164">
        <v>6.5531675425399102E-2</v>
      </c>
      <c r="H371" s="164">
        <v>0.174558741665501</v>
      </c>
    </row>
    <row r="372" spans="2:8" x14ac:dyDescent="0.25">
      <c r="B372" s="164" t="s">
        <v>53</v>
      </c>
      <c r="C372" s="164" t="s">
        <v>1027</v>
      </c>
      <c r="D372" s="164" t="s">
        <v>2052</v>
      </c>
      <c r="E372" s="164" t="s">
        <v>2054</v>
      </c>
      <c r="F372" s="164" t="s">
        <v>2056</v>
      </c>
      <c r="G372" s="164">
        <v>0.99999999999183398</v>
      </c>
      <c r="H372" s="164">
        <v>0.99999999999612299</v>
      </c>
    </row>
    <row r="373" spans="2:8" x14ac:dyDescent="0.25">
      <c r="B373" s="164" t="s">
        <v>53</v>
      </c>
      <c r="C373" s="164" t="s">
        <v>1027</v>
      </c>
      <c r="D373" s="164" t="s">
        <v>2052</v>
      </c>
      <c r="E373" s="164" t="s">
        <v>504</v>
      </c>
      <c r="F373" s="164" t="s">
        <v>2056</v>
      </c>
      <c r="G373" s="164">
        <v>1</v>
      </c>
      <c r="H373" s="164">
        <v>1</v>
      </c>
    </row>
    <row r="374" spans="2:8" x14ac:dyDescent="0.25">
      <c r="B374" s="164" t="s">
        <v>53</v>
      </c>
      <c r="C374" s="164" t="s">
        <v>1027</v>
      </c>
      <c r="D374" s="164" t="s">
        <v>2052</v>
      </c>
      <c r="E374" s="164" t="s">
        <v>2055</v>
      </c>
      <c r="F374" s="164" t="s">
        <v>2056</v>
      </c>
      <c r="G374" s="164">
        <v>0.81112307128308803</v>
      </c>
      <c r="H374" s="164">
        <v>0.873302019319666</v>
      </c>
    </row>
    <row r="375" spans="2:8" x14ac:dyDescent="0.25">
      <c r="B375" s="164" t="s">
        <v>53</v>
      </c>
      <c r="C375" s="164" t="s">
        <v>1027</v>
      </c>
      <c r="D375" s="164" t="s">
        <v>2052</v>
      </c>
      <c r="E375" s="164" t="s">
        <v>1873</v>
      </c>
      <c r="F375" s="164" t="s">
        <v>2056</v>
      </c>
      <c r="G375" s="164">
        <v>1</v>
      </c>
      <c r="H375" s="164">
        <v>1</v>
      </c>
    </row>
    <row r="376" spans="2:8" x14ac:dyDescent="0.25">
      <c r="B376" s="164" t="s">
        <v>53</v>
      </c>
      <c r="C376" s="164" t="s">
        <v>1027</v>
      </c>
      <c r="D376" s="164" t="s">
        <v>514</v>
      </c>
      <c r="E376" s="164" t="s">
        <v>496</v>
      </c>
      <c r="F376" s="164" t="s">
        <v>2057</v>
      </c>
      <c r="G376" s="164">
        <v>4.5435501259958799E-3</v>
      </c>
      <c r="H376" s="164">
        <v>1.80880059659837E-3</v>
      </c>
    </row>
    <row r="377" spans="2:8" x14ac:dyDescent="0.25">
      <c r="B377" s="164" t="s">
        <v>53</v>
      </c>
      <c r="C377" s="164" t="s">
        <v>1027</v>
      </c>
      <c r="D377" s="164" t="s">
        <v>514</v>
      </c>
      <c r="E377" s="164" t="s">
        <v>2054</v>
      </c>
      <c r="F377" s="164" t="s">
        <v>2057</v>
      </c>
      <c r="G377" s="164">
        <v>0.99995269707797696</v>
      </c>
      <c r="H377" s="164">
        <v>0.99988719021883399</v>
      </c>
    </row>
    <row r="378" spans="2:8" x14ac:dyDescent="0.25">
      <c r="B378" s="164" t="s">
        <v>53</v>
      </c>
      <c r="C378" s="164" t="s">
        <v>1027</v>
      </c>
      <c r="D378" s="164" t="s">
        <v>514</v>
      </c>
      <c r="E378" s="164" t="s">
        <v>504</v>
      </c>
      <c r="F378" s="164" t="s">
        <v>2057</v>
      </c>
      <c r="G378" s="164">
        <v>1</v>
      </c>
      <c r="H378" s="164">
        <v>1</v>
      </c>
    </row>
    <row r="379" spans="2:8" x14ac:dyDescent="0.25">
      <c r="B379" s="164" t="s">
        <v>53</v>
      </c>
      <c r="C379" s="164" t="s">
        <v>1027</v>
      </c>
      <c r="D379" s="164" t="s">
        <v>514</v>
      </c>
      <c r="E379" s="164" t="s">
        <v>2055</v>
      </c>
      <c r="F379" s="164" t="s">
        <v>2057</v>
      </c>
      <c r="G379" s="164">
        <v>0.84552443509694397</v>
      </c>
      <c r="H379" s="164">
        <v>0.61187358144900195</v>
      </c>
    </row>
    <row r="380" spans="2:8" x14ac:dyDescent="0.25">
      <c r="B380" s="164" t="s">
        <v>53</v>
      </c>
      <c r="C380" s="164" t="s">
        <v>1027</v>
      </c>
      <c r="D380" s="164" t="s">
        <v>514</v>
      </c>
      <c r="E380" s="164" t="s">
        <v>1873</v>
      </c>
      <c r="F380" s="164" t="s">
        <v>2057</v>
      </c>
      <c r="G380" s="164">
        <v>0.89768063396444797</v>
      </c>
      <c r="H380" s="164">
        <v>0.96170032190002197</v>
      </c>
    </row>
    <row r="381" spans="2:8" x14ac:dyDescent="0.25">
      <c r="B381" s="164" t="s">
        <v>55</v>
      </c>
      <c r="C381" s="164" t="s">
        <v>1027</v>
      </c>
      <c r="D381" s="164" t="s">
        <v>2052</v>
      </c>
      <c r="E381" s="164" t="s">
        <v>496</v>
      </c>
      <c r="F381" s="164" t="s">
        <v>2053</v>
      </c>
      <c r="G381" s="164">
        <v>0.11013757811256</v>
      </c>
      <c r="H381" s="164">
        <v>9.4346728658425597E-2</v>
      </c>
    </row>
    <row r="382" spans="2:8" x14ac:dyDescent="0.25">
      <c r="B382" s="164" t="s">
        <v>55</v>
      </c>
      <c r="C382" s="164" t="s">
        <v>1027</v>
      </c>
      <c r="D382" s="164" t="s">
        <v>2052</v>
      </c>
      <c r="E382" s="164" t="s">
        <v>2054</v>
      </c>
      <c r="F382" s="164" t="s">
        <v>2053</v>
      </c>
      <c r="G382" s="164">
        <v>0.99987129707920497</v>
      </c>
      <c r="H382" s="164">
        <v>0.99978154407534603</v>
      </c>
    </row>
    <row r="383" spans="2:8" x14ac:dyDescent="0.25">
      <c r="B383" s="164" t="s">
        <v>55</v>
      </c>
      <c r="C383" s="164" t="s">
        <v>1027</v>
      </c>
      <c r="D383" s="164" t="s">
        <v>2052</v>
      </c>
      <c r="E383" s="164" t="s">
        <v>504</v>
      </c>
      <c r="F383" s="164" t="s">
        <v>2053</v>
      </c>
      <c r="G383" s="164">
        <v>1</v>
      </c>
      <c r="H383" s="164">
        <v>1</v>
      </c>
    </row>
    <row r="384" spans="2:8" x14ac:dyDescent="0.25">
      <c r="B384" s="164" t="s">
        <v>55</v>
      </c>
      <c r="C384" s="164" t="s">
        <v>1027</v>
      </c>
      <c r="D384" s="164" t="s">
        <v>2052</v>
      </c>
      <c r="E384" s="164" t="s">
        <v>2055</v>
      </c>
      <c r="F384" s="164" t="s">
        <v>2053</v>
      </c>
      <c r="G384" s="164">
        <v>0.77742599305438698</v>
      </c>
      <c r="H384" s="164">
        <v>0.70386015297530102</v>
      </c>
    </row>
    <row r="385" spans="2:8" x14ac:dyDescent="0.25">
      <c r="B385" s="164" t="s">
        <v>55</v>
      </c>
      <c r="C385" s="164" t="s">
        <v>1027</v>
      </c>
      <c r="D385" s="164" t="s">
        <v>2052</v>
      </c>
      <c r="E385" s="164" t="s">
        <v>1873</v>
      </c>
      <c r="F385" s="164" t="s">
        <v>2053</v>
      </c>
      <c r="G385" s="164">
        <v>1</v>
      </c>
      <c r="H385" s="164">
        <v>1</v>
      </c>
    </row>
    <row r="386" spans="2:8" x14ac:dyDescent="0.25">
      <c r="B386" s="164" t="s">
        <v>55</v>
      </c>
      <c r="C386" s="164" t="s">
        <v>1027</v>
      </c>
      <c r="D386" s="164" t="s">
        <v>2052</v>
      </c>
      <c r="E386" s="164" t="s">
        <v>496</v>
      </c>
      <c r="F386" s="164" t="s">
        <v>2056</v>
      </c>
      <c r="G386" s="164">
        <v>0.11013757811256</v>
      </c>
      <c r="H386" s="164">
        <v>9.4346728658425597E-2</v>
      </c>
    </row>
    <row r="387" spans="2:8" x14ac:dyDescent="0.25">
      <c r="B387" s="164" t="s">
        <v>55</v>
      </c>
      <c r="C387" s="164" t="s">
        <v>1027</v>
      </c>
      <c r="D387" s="164" t="s">
        <v>2052</v>
      </c>
      <c r="E387" s="164" t="s">
        <v>2054</v>
      </c>
      <c r="F387" s="164" t="s">
        <v>2056</v>
      </c>
      <c r="G387" s="164">
        <v>0.99987129707920497</v>
      </c>
      <c r="H387" s="164">
        <v>0.99978154407534603</v>
      </c>
    </row>
    <row r="388" spans="2:8" x14ac:dyDescent="0.25">
      <c r="B388" s="164" t="s">
        <v>55</v>
      </c>
      <c r="C388" s="164" t="s">
        <v>1027</v>
      </c>
      <c r="D388" s="164" t="s">
        <v>2052</v>
      </c>
      <c r="E388" s="164" t="s">
        <v>504</v>
      </c>
      <c r="F388" s="164" t="s">
        <v>2056</v>
      </c>
      <c r="G388" s="164">
        <v>1</v>
      </c>
      <c r="H388" s="164">
        <v>1</v>
      </c>
    </row>
    <row r="389" spans="2:8" x14ac:dyDescent="0.25">
      <c r="B389" s="164" t="s">
        <v>55</v>
      </c>
      <c r="C389" s="164" t="s">
        <v>1027</v>
      </c>
      <c r="D389" s="164" t="s">
        <v>2052</v>
      </c>
      <c r="E389" s="164" t="s">
        <v>2055</v>
      </c>
      <c r="F389" s="164" t="s">
        <v>2056</v>
      </c>
      <c r="G389" s="164">
        <v>0.77742599305438698</v>
      </c>
      <c r="H389" s="164">
        <v>0.70386015297530102</v>
      </c>
    </row>
    <row r="390" spans="2:8" x14ac:dyDescent="0.25">
      <c r="B390" s="164" t="s">
        <v>55</v>
      </c>
      <c r="C390" s="164" t="s">
        <v>1027</v>
      </c>
      <c r="D390" s="164" t="s">
        <v>2052</v>
      </c>
      <c r="E390" s="164" t="s">
        <v>1873</v>
      </c>
      <c r="F390" s="164" t="s">
        <v>2056</v>
      </c>
      <c r="G390" s="164">
        <v>1</v>
      </c>
      <c r="H390" s="164">
        <v>1</v>
      </c>
    </row>
    <row r="391" spans="2:8" x14ac:dyDescent="0.25">
      <c r="B391" s="164" t="s">
        <v>55</v>
      </c>
      <c r="C391" s="164" t="s">
        <v>1027</v>
      </c>
      <c r="D391" s="164" t="s">
        <v>514</v>
      </c>
      <c r="E391" s="164" t="s">
        <v>496</v>
      </c>
      <c r="F391" s="164" t="s">
        <v>2057</v>
      </c>
      <c r="G391" s="164">
        <v>1.07141298283375E-2</v>
      </c>
      <c r="H391" s="164">
        <v>9.1385637319263292E-3</v>
      </c>
    </row>
    <row r="392" spans="2:8" x14ac:dyDescent="0.25">
      <c r="B392" s="164" t="s">
        <v>55</v>
      </c>
      <c r="C392" s="164" t="s">
        <v>1027</v>
      </c>
      <c r="D392" s="164" t="s">
        <v>514</v>
      </c>
      <c r="E392" s="164" t="s">
        <v>2054</v>
      </c>
      <c r="F392" s="164" t="s">
        <v>2057</v>
      </c>
      <c r="G392" s="164">
        <v>0.99949384956788301</v>
      </c>
      <c r="H392" s="164">
        <v>0.99989388309944405</v>
      </c>
    </row>
    <row r="393" spans="2:8" x14ac:dyDescent="0.25">
      <c r="B393" s="164" t="s">
        <v>55</v>
      </c>
      <c r="C393" s="164" t="s">
        <v>1027</v>
      </c>
      <c r="D393" s="164" t="s">
        <v>514</v>
      </c>
      <c r="E393" s="164" t="s">
        <v>504</v>
      </c>
      <c r="F393" s="164" t="s">
        <v>2057</v>
      </c>
      <c r="G393" s="164">
        <v>1</v>
      </c>
      <c r="H393" s="164">
        <v>1</v>
      </c>
    </row>
    <row r="394" spans="2:8" x14ac:dyDescent="0.25">
      <c r="B394" s="164" t="s">
        <v>55</v>
      </c>
      <c r="C394" s="164" t="s">
        <v>1027</v>
      </c>
      <c r="D394" s="164" t="s">
        <v>514</v>
      </c>
      <c r="E394" s="164" t="s">
        <v>2055</v>
      </c>
      <c r="F394" s="164" t="s">
        <v>2057</v>
      </c>
      <c r="G394" s="164">
        <v>0.54903692045139996</v>
      </c>
      <c r="H394" s="164">
        <v>0.33447825009007098</v>
      </c>
    </row>
    <row r="395" spans="2:8" x14ac:dyDescent="0.25">
      <c r="B395" s="164" t="s">
        <v>55</v>
      </c>
      <c r="C395" s="164" t="s">
        <v>1027</v>
      </c>
      <c r="D395" s="164" t="s">
        <v>514</v>
      </c>
      <c r="E395" s="164" t="s">
        <v>1873</v>
      </c>
      <c r="F395" s="164" t="s">
        <v>2057</v>
      </c>
      <c r="G395" s="164">
        <v>0.779694677463596</v>
      </c>
      <c r="H395" s="164">
        <v>0.92406253420588402</v>
      </c>
    </row>
    <row r="396" spans="2:8" x14ac:dyDescent="0.25">
      <c r="B396" s="164" t="s">
        <v>58</v>
      </c>
      <c r="C396" s="164" t="s">
        <v>1027</v>
      </c>
      <c r="D396" s="164" t="s">
        <v>2052</v>
      </c>
      <c r="E396" s="164" t="s">
        <v>496</v>
      </c>
      <c r="F396" s="164" t="s">
        <v>2053</v>
      </c>
      <c r="G396" s="164">
        <v>5.5925238360321698E-2</v>
      </c>
      <c r="H396" s="164">
        <v>0.14795655537333299</v>
      </c>
    </row>
    <row r="397" spans="2:8" x14ac:dyDescent="0.25">
      <c r="B397" s="164" t="s">
        <v>58</v>
      </c>
      <c r="C397" s="164" t="s">
        <v>1027</v>
      </c>
      <c r="D397" s="164" t="s">
        <v>2052</v>
      </c>
      <c r="E397" s="164" t="s">
        <v>2054</v>
      </c>
      <c r="F397" s="164" t="s">
        <v>2053</v>
      </c>
      <c r="G397" s="164">
        <v>0.99999999999046996</v>
      </c>
      <c r="H397" s="164">
        <v>0.99999999999543998</v>
      </c>
    </row>
    <row r="398" spans="2:8" x14ac:dyDescent="0.25">
      <c r="B398" s="164" t="s">
        <v>58</v>
      </c>
      <c r="C398" s="164" t="s">
        <v>1027</v>
      </c>
      <c r="D398" s="164" t="s">
        <v>2052</v>
      </c>
      <c r="E398" s="164" t="s">
        <v>504</v>
      </c>
      <c r="F398" s="164" t="s">
        <v>2053</v>
      </c>
      <c r="G398" s="164">
        <v>1</v>
      </c>
      <c r="H398" s="164">
        <v>1</v>
      </c>
    </row>
    <row r="399" spans="2:8" x14ac:dyDescent="0.25">
      <c r="B399" s="164" t="s">
        <v>58</v>
      </c>
      <c r="C399" s="164" t="s">
        <v>1027</v>
      </c>
      <c r="D399" s="164" t="s">
        <v>2052</v>
      </c>
      <c r="E399" s="164" t="s">
        <v>2055</v>
      </c>
      <c r="F399" s="164" t="s">
        <v>2053</v>
      </c>
      <c r="G399" s="164">
        <v>0.77859106288334601</v>
      </c>
      <c r="H399" s="164">
        <v>0.85122234376517503</v>
      </c>
    </row>
    <row r="400" spans="2:8" x14ac:dyDescent="0.25">
      <c r="B400" s="164" t="s">
        <v>58</v>
      </c>
      <c r="C400" s="164" t="s">
        <v>1027</v>
      </c>
      <c r="D400" s="164" t="s">
        <v>2052</v>
      </c>
      <c r="E400" s="164" t="s">
        <v>1873</v>
      </c>
      <c r="F400" s="164" t="s">
        <v>2053</v>
      </c>
      <c r="G400" s="164">
        <v>1</v>
      </c>
      <c r="H400" s="164">
        <v>1</v>
      </c>
    </row>
    <row r="401" spans="2:8" x14ac:dyDescent="0.25">
      <c r="B401" s="164" t="s">
        <v>58</v>
      </c>
      <c r="C401" s="164" t="s">
        <v>1027</v>
      </c>
      <c r="D401" s="164" t="s">
        <v>2052</v>
      </c>
      <c r="E401" s="164" t="s">
        <v>496</v>
      </c>
      <c r="F401" s="164" t="s">
        <v>2056</v>
      </c>
      <c r="G401" s="164">
        <v>5.5925238360321601E-2</v>
      </c>
      <c r="H401" s="164">
        <v>0.14795655537333399</v>
      </c>
    </row>
    <row r="402" spans="2:8" x14ac:dyDescent="0.25">
      <c r="B402" s="164" t="s">
        <v>58</v>
      </c>
      <c r="C402" s="164" t="s">
        <v>1027</v>
      </c>
      <c r="D402" s="164" t="s">
        <v>2052</v>
      </c>
      <c r="E402" s="164" t="s">
        <v>2054</v>
      </c>
      <c r="F402" s="164" t="s">
        <v>2056</v>
      </c>
      <c r="G402" s="164">
        <v>0.99999999999046996</v>
      </c>
      <c r="H402" s="164">
        <v>0.99999999999543998</v>
      </c>
    </row>
    <row r="403" spans="2:8" x14ac:dyDescent="0.25">
      <c r="B403" s="164" t="s">
        <v>58</v>
      </c>
      <c r="C403" s="164" t="s">
        <v>1027</v>
      </c>
      <c r="D403" s="164" t="s">
        <v>2052</v>
      </c>
      <c r="E403" s="164" t="s">
        <v>504</v>
      </c>
      <c r="F403" s="164" t="s">
        <v>2056</v>
      </c>
      <c r="G403" s="164">
        <v>1</v>
      </c>
      <c r="H403" s="164">
        <v>1</v>
      </c>
    </row>
    <row r="404" spans="2:8" x14ac:dyDescent="0.25">
      <c r="B404" s="164" t="s">
        <v>58</v>
      </c>
      <c r="C404" s="164" t="s">
        <v>1027</v>
      </c>
      <c r="D404" s="164" t="s">
        <v>2052</v>
      </c>
      <c r="E404" s="164" t="s">
        <v>2055</v>
      </c>
      <c r="F404" s="164" t="s">
        <v>2056</v>
      </c>
      <c r="G404" s="164">
        <v>0.77859106288334601</v>
      </c>
      <c r="H404" s="164">
        <v>0.85122234376517503</v>
      </c>
    </row>
    <row r="405" spans="2:8" x14ac:dyDescent="0.25">
      <c r="B405" s="164" t="s">
        <v>58</v>
      </c>
      <c r="C405" s="164" t="s">
        <v>1027</v>
      </c>
      <c r="D405" s="164" t="s">
        <v>2052</v>
      </c>
      <c r="E405" s="164" t="s">
        <v>1873</v>
      </c>
      <c r="F405" s="164" t="s">
        <v>2056</v>
      </c>
      <c r="G405" s="164">
        <v>1</v>
      </c>
      <c r="H405" s="164">
        <v>1</v>
      </c>
    </row>
    <row r="406" spans="2:8" x14ac:dyDescent="0.25">
      <c r="B406" s="164" t="s">
        <v>58</v>
      </c>
      <c r="C406" s="164" t="s">
        <v>1027</v>
      </c>
      <c r="D406" s="164" t="s">
        <v>514</v>
      </c>
      <c r="E406" s="164" t="s">
        <v>496</v>
      </c>
      <c r="F406" s="164" t="s">
        <v>2057</v>
      </c>
      <c r="G406" s="164">
        <v>2.7961673643311499E-3</v>
      </c>
      <c r="H406" s="164">
        <v>1.26174744070619E-3</v>
      </c>
    </row>
    <row r="407" spans="2:8" x14ac:dyDescent="0.25">
      <c r="B407" s="164" t="s">
        <v>58</v>
      </c>
      <c r="C407" s="164" t="s">
        <v>1027</v>
      </c>
      <c r="D407" s="164" t="s">
        <v>514</v>
      </c>
      <c r="E407" s="164" t="s">
        <v>2054</v>
      </c>
      <c r="F407" s="164" t="s">
        <v>2057</v>
      </c>
      <c r="G407" s="164">
        <v>0.99975560725219603</v>
      </c>
      <c r="H407" s="164">
        <v>0.99930843761262</v>
      </c>
    </row>
    <row r="408" spans="2:8" x14ac:dyDescent="0.25">
      <c r="B408" s="164" t="s">
        <v>58</v>
      </c>
      <c r="C408" s="164" t="s">
        <v>1027</v>
      </c>
      <c r="D408" s="164" t="s">
        <v>514</v>
      </c>
      <c r="E408" s="164" t="s">
        <v>504</v>
      </c>
      <c r="F408" s="164" t="s">
        <v>2057</v>
      </c>
      <c r="G408" s="164">
        <v>1</v>
      </c>
      <c r="H408" s="164">
        <v>1</v>
      </c>
    </row>
    <row r="409" spans="2:8" x14ac:dyDescent="0.25">
      <c r="B409" s="164" t="s">
        <v>58</v>
      </c>
      <c r="C409" s="164" t="s">
        <v>1027</v>
      </c>
      <c r="D409" s="164" t="s">
        <v>514</v>
      </c>
      <c r="E409" s="164" t="s">
        <v>2055</v>
      </c>
      <c r="F409" s="164" t="s">
        <v>2057</v>
      </c>
      <c r="G409" s="164">
        <v>0.81068551514927001</v>
      </c>
      <c r="H409" s="164">
        <v>0.56190353769851598</v>
      </c>
    </row>
    <row r="410" spans="2:8" x14ac:dyDescent="0.25">
      <c r="B410" s="164" t="s">
        <v>58</v>
      </c>
      <c r="C410" s="164" t="s">
        <v>1027</v>
      </c>
      <c r="D410" s="164" t="s">
        <v>514</v>
      </c>
      <c r="E410" s="164" t="s">
        <v>1873</v>
      </c>
      <c r="F410" s="164" t="s">
        <v>2057</v>
      </c>
      <c r="G410" s="164">
        <v>0.87221739051480296</v>
      </c>
      <c r="H410" s="164">
        <v>0.95294744614495197</v>
      </c>
    </row>
    <row r="411" spans="2:8" x14ac:dyDescent="0.25">
      <c r="B411" s="164" t="s">
        <v>61</v>
      </c>
      <c r="C411" s="164" t="s">
        <v>1027</v>
      </c>
      <c r="D411" s="164" t="s">
        <v>2052</v>
      </c>
      <c r="E411" s="164" t="s">
        <v>496</v>
      </c>
      <c r="F411" s="164" t="s">
        <v>2053</v>
      </c>
      <c r="G411" s="164">
        <v>7.7599558136351901E-2</v>
      </c>
      <c r="H411" s="164">
        <v>9.2081732958024104E-2</v>
      </c>
    </row>
    <row r="412" spans="2:8" x14ac:dyDescent="0.25">
      <c r="B412" s="164" t="s">
        <v>61</v>
      </c>
      <c r="C412" s="164" t="s">
        <v>1027</v>
      </c>
      <c r="D412" s="164" t="s">
        <v>2052</v>
      </c>
      <c r="E412" s="164" t="s">
        <v>2054</v>
      </c>
      <c r="F412" s="164" t="s">
        <v>2053</v>
      </c>
      <c r="G412" s="164">
        <v>0.99999988173958598</v>
      </c>
      <c r="H412" s="164">
        <v>0.99999985152357695</v>
      </c>
    </row>
    <row r="413" spans="2:8" x14ac:dyDescent="0.25">
      <c r="B413" s="164" t="s">
        <v>61</v>
      </c>
      <c r="C413" s="164" t="s">
        <v>1027</v>
      </c>
      <c r="D413" s="164" t="s">
        <v>2052</v>
      </c>
      <c r="E413" s="164" t="s">
        <v>504</v>
      </c>
      <c r="F413" s="164" t="s">
        <v>2053</v>
      </c>
      <c r="G413" s="164">
        <v>1</v>
      </c>
      <c r="H413" s="164">
        <v>1</v>
      </c>
    </row>
    <row r="414" spans="2:8" x14ac:dyDescent="0.25">
      <c r="B414" s="164" t="s">
        <v>61</v>
      </c>
      <c r="C414" s="164" t="s">
        <v>1027</v>
      </c>
      <c r="D414" s="164" t="s">
        <v>2052</v>
      </c>
      <c r="E414" s="164" t="s">
        <v>2055</v>
      </c>
      <c r="F414" s="164" t="s">
        <v>2053</v>
      </c>
      <c r="G414" s="164">
        <v>0.78772114745268995</v>
      </c>
      <c r="H414" s="164">
        <v>0.717003834433809</v>
      </c>
    </row>
    <row r="415" spans="2:8" x14ac:dyDescent="0.25">
      <c r="B415" s="164" t="s">
        <v>61</v>
      </c>
      <c r="C415" s="164" t="s">
        <v>1027</v>
      </c>
      <c r="D415" s="164" t="s">
        <v>2052</v>
      </c>
      <c r="E415" s="164" t="s">
        <v>1873</v>
      </c>
      <c r="F415" s="164" t="s">
        <v>2053</v>
      </c>
      <c r="G415" s="164">
        <v>1</v>
      </c>
      <c r="H415" s="164">
        <v>1</v>
      </c>
    </row>
    <row r="416" spans="2:8" x14ac:dyDescent="0.25">
      <c r="B416" s="164" t="s">
        <v>61</v>
      </c>
      <c r="C416" s="164" t="s">
        <v>1027</v>
      </c>
      <c r="D416" s="164" t="s">
        <v>2052</v>
      </c>
      <c r="E416" s="164" t="s">
        <v>496</v>
      </c>
      <c r="F416" s="164" t="s">
        <v>2056</v>
      </c>
      <c r="G416" s="164">
        <v>7.7599558136351901E-2</v>
      </c>
      <c r="H416" s="164">
        <v>9.2081732958024104E-2</v>
      </c>
    </row>
    <row r="417" spans="2:8" x14ac:dyDescent="0.25">
      <c r="B417" s="164" t="s">
        <v>61</v>
      </c>
      <c r="C417" s="164" t="s">
        <v>1027</v>
      </c>
      <c r="D417" s="164" t="s">
        <v>2052</v>
      </c>
      <c r="E417" s="164" t="s">
        <v>2054</v>
      </c>
      <c r="F417" s="164" t="s">
        <v>2056</v>
      </c>
      <c r="G417" s="164">
        <v>0.99999988173958598</v>
      </c>
      <c r="H417" s="164">
        <v>0.99999985152357695</v>
      </c>
    </row>
    <row r="418" spans="2:8" x14ac:dyDescent="0.25">
      <c r="B418" s="164" t="s">
        <v>61</v>
      </c>
      <c r="C418" s="164" t="s">
        <v>1027</v>
      </c>
      <c r="D418" s="164" t="s">
        <v>2052</v>
      </c>
      <c r="E418" s="164" t="s">
        <v>504</v>
      </c>
      <c r="F418" s="164" t="s">
        <v>2056</v>
      </c>
      <c r="G418" s="164">
        <v>1</v>
      </c>
      <c r="H418" s="164">
        <v>1</v>
      </c>
    </row>
    <row r="419" spans="2:8" x14ac:dyDescent="0.25">
      <c r="B419" s="164" t="s">
        <v>61</v>
      </c>
      <c r="C419" s="164" t="s">
        <v>1027</v>
      </c>
      <c r="D419" s="164" t="s">
        <v>2052</v>
      </c>
      <c r="E419" s="164" t="s">
        <v>2055</v>
      </c>
      <c r="F419" s="164" t="s">
        <v>2056</v>
      </c>
      <c r="G419" s="164">
        <v>0.78772114745268995</v>
      </c>
      <c r="H419" s="164">
        <v>0.717003834433809</v>
      </c>
    </row>
    <row r="420" spans="2:8" x14ac:dyDescent="0.25">
      <c r="B420" s="164" t="s">
        <v>61</v>
      </c>
      <c r="C420" s="164" t="s">
        <v>1027</v>
      </c>
      <c r="D420" s="164" t="s">
        <v>2052</v>
      </c>
      <c r="E420" s="164" t="s">
        <v>1873</v>
      </c>
      <c r="F420" s="164" t="s">
        <v>2056</v>
      </c>
      <c r="G420" s="164">
        <v>1</v>
      </c>
      <c r="H420" s="164">
        <v>1</v>
      </c>
    </row>
    <row r="421" spans="2:8" x14ac:dyDescent="0.25">
      <c r="B421" s="164" t="s">
        <v>61</v>
      </c>
      <c r="C421" s="164" t="s">
        <v>1027</v>
      </c>
      <c r="D421" s="164" t="s">
        <v>514</v>
      </c>
      <c r="E421" s="164" t="s">
        <v>496</v>
      </c>
      <c r="F421" s="164" t="s">
        <v>2057</v>
      </c>
      <c r="G421" s="164">
        <v>5.1469463374537797E-3</v>
      </c>
      <c r="H421" s="164">
        <v>4.0999288106969003E-3</v>
      </c>
    </row>
    <row r="422" spans="2:8" x14ac:dyDescent="0.25">
      <c r="B422" s="164" t="s">
        <v>61</v>
      </c>
      <c r="C422" s="164" t="s">
        <v>1027</v>
      </c>
      <c r="D422" s="164" t="s">
        <v>514</v>
      </c>
      <c r="E422" s="164" t="s">
        <v>2054</v>
      </c>
      <c r="F422" s="164" t="s">
        <v>2057</v>
      </c>
      <c r="G422" s="164">
        <v>0.99997815536407497</v>
      </c>
      <c r="H422" s="164">
        <v>0.999891070818826</v>
      </c>
    </row>
    <row r="423" spans="2:8" x14ac:dyDescent="0.25">
      <c r="B423" s="164" t="s">
        <v>61</v>
      </c>
      <c r="C423" s="164" t="s">
        <v>1027</v>
      </c>
      <c r="D423" s="164" t="s">
        <v>514</v>
      </c>
      <c r="E423" s="164" t="s">
        <v>504</v>
      </c>
      <c r="F423" s="164" t="s">
        <v>2057</v>
      </c>
      <c r="G423" s="164">
        <v>1</v>
      </c>
      <c r="H423" s="164">
        <v>1</v>
      </c>
    </row>
    <row r="424" spans="2:8" x14ac:dyDescent="0.25">
      <c r="B424" s="164" t="s">
        <v>61</v>
      </c>
      <c r="C424" s="164" t="s">
        <v>1027</v>
      </c>
      <c r="D424" s="164" t="s">
        <v>514</v>
      </c>
      <c r="E424" s="164" t="s">
        <v>2055</v>
      </c>
      <c r="F424" s="164" t="s">
        <v>2057</v>
      </c>
      <c r="G424" s="164">
        <v>0.63690055353368402</v>
      </c>
      <c r="H424" s="164">
        <v>0.39804537301017001</v>
      </c>
    </row>
    <row r="425" spans="2:8" x14ac:dyDescent="0.25">
      <c r="B425" s="164" t="s">
        <v>61</v>
      </c>
      <c r="C425" s="164" t="s">
        <v>1027</v>
      </c>
      <c r="D425" s="164" t="s">
        <v>514</v>
      </c>
      <c r="E425" s="164" t="s">
        <v>1873</v>
      </c>
      <c r="F425" s="164" t="s">
        <v>2057</v>
      </c>
      <c r="G425" s="164">
        <v>0.82007206626398998</v>
      </c>
      <c r="H425" s="164">
        <v>0.870273983851517</v>
      </c>
    </row>
    <row r="426" spans="2:8" x14ac:dyDescent="0.25">
      <c r="B426" s="164" t="s">
        <v>64</v>
      </c>
      <c r="C426" s="164" t="s">
        <v>1027</v>
      </c>
      <c r="D426" s="164" t="s">
        <v>2052</v>
      </c>
      <c r="E426" s="164" t="s">
        <v>496</v>
      </c>
      <c r="F426" s="164" t="s">
        <v>2053</v>
      </c>
      <c r="G426" s="164">
        <v>7.9418080813231803E-2</v>
      </c>
      <c r="H426" s="164">
        <v>9.7850910532413196E-2</v>
      </c>
    </row>
    <row r="427" spans="2:8" x14ac:dyDescent="0.25">
      <c r="B427" s="164" t="s">
        <v>64</v>
      </c>
      <c r="C427" s="164" t="s">
        <v>1027</v>
      </c>
      <c r="D427" s="164" t="s">
        <v>2052</v>
      </c>
      <c r="E427" s="164" t="s">
        <v>2054</v>
      </c>
      <c r="F427" s="164" t="s">
        <v>2053</v>
      </c>
      <c r="G427" s="164">
        <v>0.99998854158244599</v>
      </c>
      <c r="H427" s="164">
        <v>0.99998027806822998</v>
      </c>
    </row>
    <row r="428" spans="2:8" x14ac:dyDescent="0.25">
      <c r="B428" s="164" t="s">
        <v>64</v>
      </c>
      <c r="C428" s="164" t="s">
        <v>1027</v>
      </c>
      <c r="D428" s="164" t="s">
        <v>2052</v>
      </c>
      <c r="E428" s="164" t="s">
        <v>504</v>
      </c>
      <c r="F428" s="164" t="s">
        <v>2053</v>
      </c>
      <c r="G428" s="164">
        <v>1</v>
      </c>
      <c r="H428" s="164">
        <v>1</v>
      </c>
    </row>
    <row r="429" spans="2:8" x14ac:dyDescent="0.25">
      <c r="B429" s="164" t="s">
        <v>64</v>
      </c>
      <c r="C429" s="164" t="s">
        <v>1027</v>
      </c>
      <c r="D429" s="164" t="s">
        <v>2052</v>
      </c>
      <c r="E429" s="164" t="s">
        <v>2055</v>
      </c>
      <c r="F429" s="164" t="s">
        <v>2053</v>
      </c>
      <c r="G429" s="164">
        <v>0.79975778210506299</v>
      </c>
      <c r="H429" s="164">
        <v>0.72737149959593606</v>
      </c>
    </row>
    <row r="430" spans="2:8" x14ac:dyDescent="0.25">
      <c r="B430" s="164" t="s">
        <v>64</v>
      </c>
      <c r="C430" s="164" t="s">
        <v>1027</v>
      </c>
      <c r="D430" s="164" t="s">
        <v>2052</v>
      </c>
      <c r="E430" s="164" t="s">
        <v>1873</v>
      </c>
      <c r="F430" s="164" t="s">
        <v>2053</v>
      </c>
      <c r="G430" s="164">
        <v>1</v>
      </c>
      <c r="H430" s="164">
        <v>1</v>
      </c>
    </row>
    <row r="431" spans="2:8" x14ac:dyDescent="0.25">
      <c r="B431" s="164" t="s">
        <v>64</v>
      </c>
      <c r="C431" s="164" t="s">
        <v>1027</v>
      </c>
      <c r="D431" s="164" t="s">
        <v>2052</v>
      </c>
      <c r="E431" s="164" t="s">
        <v>496</v>
      </c>
      <c r="F431" s="164" t="s">
        <v>2056</v>
      </c>
      <c r="G431" s="164">
        <v>7.9418080813231803E-2</v>
      </c>
      <c r="H431" s="164">
        <v>9.7850910532413099E-2</v>
      </c>
    </row>
    <row r="432" spans="2:8" x14ac:dyDescent="0.25">
      <c r="B432" s="164" t="s">
        <v>64</v>
      </c>
      <c r="C432" s="164" t="s">
        <v>1027</v>
      </c>
      <c r="D432" s="164" t="s">
        <v>2052</v>
      </c>
      <c r="E432" s="164" t="s">
        <v>2054</v>
      </c>
      <c r="F432" s="164" t="s">
        <v>2056</v>
      </c>
      <c r="G432" s="164">
        <v>0.99998854158244599</v>
      </c>
      <c r="H432" s="164">
        <v>0.99998027806823098</v>
      </c>
    </row>
    <row r="433" spans="2:8" x14ac:dyDescent="0.25">
      <c r="B433" s="164" t="s">
        <v>64</v>
      </c>
      <c r="C433" s="164" t="s">
        <v>1027</v>
      </c>
      <c r="D433" s="164" t="s">
        <v>2052</v>
      </c>
      <c r="E433" s="164" t="s">
        <v>504</v>
      </c>
      <c r="F433" s="164" t="s">
        <v>2056</v>
      </c>
      <c r="G433" s="164">
        <v>1</v>
      </c>
      <c r="H433" s="164">
        <v>1</v>
      </c>
    </row>
    <row r="434" spans="2:8" x14ac:dyDescent="0.25">
      <c r="B434" s="164" t="s">
        <v>64</v>
      </c>
      <c r="C434" s="164" t="s">
        <v>1027</v>
      </c>
      <c r="D434" s="164" t="s">
        <v>2052</v>
      </c>
      <c r="E434" s="164" t="s">
        <v>2055</v>
      </c>
      <c r="F434" s="164" t="s">
        <v>2056</v>
      </c>
      <c r="G434" s="164">
        <v>0.79975778210506299</v>
      </c>
      <c r="H434" s="164">
        <v>0.72737149959593606</v>
      </c>
    </row>
    <row r="435" spans="2:8" x14ac:dyDescent="0.25">
      <c r="B435" s="164" t="s">
        <v>64</v>
      </c>
      <c r="C435" s="164" t="s">
        <v>1027</v>
      </c>
      <c r="D435" s="164" t="s">
        <v>2052</v>
      </c>
      <c r="E435" s="164" t="s">
        <v>1873</v>
      </c>
      <c r="F435" s="164" t="s">
        <v>2056</v>
      </c>
      <c r="G435" s="164">
        <v>1</v>
      </c>
      <c r="H435" s="164">
        <v>1</v>
      </c>
    </row>
    <row r="436" spans="2:8" x14ac:dyDescent="0.25">
      <c r="B436" s="164" t="s">
        <v>64</v>
      </c>
      <c r="C436" s="164" t="s">
        <v>1027</v>
      </c>
      <c r="D436" s="164" t="s">
        <v>514</v>
      </c>
      <c r="E436" s="164" t="s">
        <v>496</v>
      </c>
      <c r="F436" s="164" t="s">
        <v>2057</v>
      </c>
      <c r="G436" s="164">
        <v>1.2264182969183499E-2</v>
      </c>
      <c r="H436" s="164">
        <v>6.7070878975554202E-3</v>
      </c>
    </row>
    <row r="437" spans="2:8" x14ac:dyDescent="0.25">
      <c r="B437" s="164" t="s">
        <v>64</v>
      </c>
      <c r="C437" s="164" t="s">
        <v>1027</v>
      </c>
      <c r="D437" s="164" t="s">
        <v>514</v>
      </c>
      <c r="E437" s="164" t="s">
        <v>2054</v>
      </c>
      <c r="F437" s="164" t="s">
        <v>2057</v>
      </c>
      <c r="G437" s="164">
        <v>0.99999789656674298</v>
      </c>
      <c r="H437" s="164">
        <v>0.99999909268262699</v>
      </c>
    </row>
    <row r="438" spans="2:8" x14ac:dyDescent="0.25">
      <c r="B438" s="164" t="s">
        <v>64</v>
      </c>
      <c r="C438" s="164" t="s">
        <v>1027</v>
      </c>
      <c r="D438" s="164" t="s">
        <v>514</v>
      </c>
      <c r="E438" s="164" t="s">
        <v>504</v>
      </c>
      <c r="F438" s="164" t="s">
        <v>2057</v>
      </c>
      <c r="G438" s="164">
        <v>1</v>
      </c>
      <c r="H438" s="164">
        <v>1</v>
      </c>
    </row>
    <row r="439" spans="2:8" x14ac:dyDescent="0.25">
      <c r="B439" s="164" t="s">
        <v>64</v>
      </c>
      <c r="C439" s="164" t="s">
        <v>1027</v>
      </c>
      <c r="D439" s="164" t="s">
        <v>514</v>
      </c>
      <c r="E439" s="164" t="s">
        <v>2055</v>
      </c>
      <c r="F439" s="164" t="s">
        <v>2057</v>
      </c>
      <c r="G439" s="164">
        <v>0.752754234744891</v>
      </c>
      <c r="H439" s="164">
        <v>0.51548443734706295</v>
      </c>
    </row>
    <row r="440" spans="2:8" x14ac:dyDescent="0.25">
      <c r="B440" s="164" t="s">
        <v>64</v>
      </c>
      <c r="C440" s="164" t="s">
        <v>1027</v>
      </c>
      <c r="D440" s="164" t="s">
        <v>514</v>
      </c>
      <c r="E440" s="164" t="s">
        <v>1873</v>
      </c>
      <c r="F440" s="164" t="s">
        <v>2057</v>
      </c>
      <c r="G440" s="164">
        <v>0.84659796107602903</v>
      </c>
      <c r="H440" s="164">
        <v>0.93995309880554401</v>
      </c>
    </row>
    <row r="441" spans="2:8" x14ac:dyDescent="0.25">
      <c r="B441" s="164" t="s">
        <v>67</v>
      </c>
      <c r="C441" s="164" t="s">
        <v>1027</v>
      </c>
      <c r="D441" s="164" t="s">
        <v>2052</v>
      </c>
      <c r="E441" s="164" t="s">
        <v>496</v>
      </c>
      <c r="F441" s="164" t="s">
        <v>2053</v>
      </c>
      <c r="G441" s="164">
        <v>3.60205760096627E-2</v>
      </c>
      <c r="H441" s="164">
        <v>3.72769118984956E-2</v>
      </c>
    </row>
    <row r="442" spans="2:8" x14ac:dyDescent="0.25">
      <c r="B442" s="164" t="s">
        <v>67</v>
      </c>
      <c r="C442" s="164" t="s">
        <v>1027</v>
      </c>
      <c r="D442" s="164" t="s">
        <v>2052</v>
      </c>
      <c r="E442" s="164" t="s">
        <v>2054</v>
      </c>
      <c r="F442" s="164" t="s">
        <v>2053</v>
      </c>
      <c r="G442" s="164">
        <v>0.99958375465205496</v>
      </c>
      <c r="H442" s="164">
        <v>0.99912535518769596</v>
      </c>
    </row>
    <row r="443" spans="2:8" x14ac:dyDescent="0.25">
      <c r="B443" s="164" t="s">
        <v>67</v>
      </c>
      <c r="C443" s="164" t="s">
        <v>1027</v>
      </c>
      <c r="D443" s="164" t="s">
        <v>2052</v>
      </c>
      <c r="E443" s="164" t="s">
        <v>504</v>
      </c>
      <c r="F443" s="164" t="s">
        <v>2053</v>
      </c>
      <c r="G443" s="164">
        <v>1</v>
      </c>
      <c r="H443" s="164">
        <v>1</v>
      </c>
    </row>
    <row r="444" spans="2:8" x14ac:dyDescent="0.25">
      <c r="B444" s="164" t="s">
        <v>67</v>
      </c>
      <c r="C444" s="164" t="s">
        <v>1027</v>
      </c>
      <c r="D444" s="164" t="s">
        <v>2052</v>
      </c>
      <c r="E444" s="164" t="s">
        <v>2055</v>
      </c>
      <c r="F444" s="164" t="s">
        <v>2053</v>
      </c>
      <c r="G444" s="164">
        <v>0.54690940397087795</v>
      </c>
      <c r="H444" s="164">
        <v>0.42189963772949102</v>
      </c>
    </row>
    <row r="445" spans="2:8" x14ac:dyDescent="0.25">
      <c r="B445" s="164" t="s">
        <v>67</v>
      </c>
      <c r="C445" s="164" t="s">
        <v>1027</v>
      </c>
      <c r="D445" s="164" t="s">
        <v>2052</v>
      </c>
      <c r="E445" s="164" t="s">
        <v>1873</v>
      </c>
      <c r="F445" s="164" t="s">
        <v>2053</v>
      </c>
      <c r="G445" s="164">
        <v>1</v>
      </c>
      <c r="H445" s="164">
        <v>1</v>
      </c>
    </row>
    <row r="446" spans="2:8" x14ac:dyDescent="0.25">
      <c r="B446" s="164" t="s">
        <v>67</v>
      </c>
      <c r="C446" s="164" t="s">
        <v>1027</v>
      </c>
      <c r="D446" s="164" t="s">
        <v>2052</v>
      </c>
      <c r="E446" s="164" t="s">
        <v>496</v>
      </c>
      <c r="F446" s="164" t="s">
        <v>2056</v>
      </c>
      <c r="G446" s="164">
        <v>3.60205760096627E-2</v>
      </c>
      <c r="H446" s="164">
        <v>3.72769118984956E-2</v>
      </c>
    </row>
    <row r="447" spans="2:8" x14ac:dyDescent="0.25">
      <c r="B447" s="164" t="s">
        <v>67</v>
      </c>
      <c r="C447" s="164" t="s">
        <v>1027</v>
      </c>
      <c r="D447" s="164" t="s">
        <v>2052</v>
      </c>
      <c r="E447" s="164" t="s">
        <v>2054</v>
      </c>
      <c r="F447" s="164" t="s">
        <v>2056</v>
      </c>
      <c r="G447" s="164">
        <v>0.99958375465205496</v>
      </c>
      <c r="H447" s="164">
        <v>0.99912535518769596</v>
      </c>
    </row>
    <row r="448" spans="2:8" x14ac:dyDescent="0.25">
      <c r="B448" s="164" t="s">
        <v>67</v>
      </c>
      <c r="C448" s="164" t="s">
        <v>1027</v>
      </c>
      <c r="D448" s="164" t="s">
        <v>2052</v>
      </c>
      <c r="E448" s="164" t="s">
        <v>504</v>
      </c>
      <c r="F448" s="164" t="s">
        <v>2056</v>
      </c>
      <c r="G448" s="164">
        <v>1</v>
      </c>
      <c r="H448" s="164">
        <v>1</v>
      </c>
    </row>
    <row r="449" spans="2:8" x14ac:dyDescent="0.25">
      <c r="B449" s="164" t="s">
        <v>67</v>
      </c>
      <c r="C449" s="164" t="s">
        <v>1027</v>
      </c>
      <c r="D449" s="164" t="s">
        <v>2052</v>
      </c>
      <c r="E449" s="164" t="s">
        <v>2055</v>
      </c>
      <c r="F449" s="164" t="s">
        <v>2056</v>
      </c>
      <c r="G449" s="164">
        <v>0.54690940397087795</v>
      </c>
      <c r="H449" s="164">
        <v>0.42189963772949102</v>
      </c>
    </row>
    <row r="450" spans="2:8" x14ac:dyDescent="0.25">
      <c r="B450" s="164" t="s">
        <v>67</v>
      </c>
      <c r="C450" s="164" t="s">
        <v>1027</v>
      </c>
      <c r="D450" s="164" t="s">
        <v>2052</v>
      </c>
      <c r="E450" s="164" t="s">
        <v>1873</v>
      </c>
      <c r="F450" s="164" t="s">
        <v>2056</v>
      </c>
      <c r="G450" s="164">
        <v>1</v>
      </c>
      <c r="H450" s="164">
        <v>1</v>
      </c>
    </row>
    <row r="451" spans="2:8" x14ac:dyDescent="0.25">
      <c r="B451" s="164" t="s">
        <v>67</v>
      </c>
      <c r="C451" s="164" t="s">
        <v>1027</v>
      </c>
      <c r="D451" s="164" t="s">
        <v>514</v>
      </c>
      <c r="E451" s="164" t="s">
        <v>496</v>
      </c>
      <c r="F451" s="164" t="s">
        <v>2057</v>
      </c>
      <c r="G451" s="164">
        <v>6.3641118222548801E-3</v>
      </c>
      <c r="H451" s="164">
        <v>6.3259663393647903E-3</v>
      </c>
    </row>
    <row r="452" spans="2:8" x14ac:dyDescent="0.25">
      <c r="B452" s="164" t="s">
        <v>67</v>
      </c>
      <c r="C452" s="164" t="s">
        <v>1027</v>
      </c>
      <c r="D452" s="164" t="s">
        <v>514</v>
      </c>
      <c r="E452" s="164" t="s">
        <v>2054</v>
      </c>
      <c r="F452" s="164" t="s">
        <v>2057</v>
      </c>
      <c r="G452" s="164">
        <v>0.99924119717785898</v>
      </c>
      <c r="H452" s="164">
        <v>0.99981791897386596</v>
      </c>
    </row>
    <row r="453" spans="2:8" x14ac:dyDescent="0.25">
      <c r="B453" s="164" t="s">
        <v>67</v>
      </c>
      <c r="C453" s="164" t="s">
        <v>1027</v>
      </c>
      <c r="D453" s="164" t="s">
        <v>514</v>
      </c>
      <c r="E453" s="164" t="s">
        <v>504</v>
      </c>
      <c r="F453" s="164" t="s">
        <v>2057</v>
      </c>
      <c r="G453" s="164">
        <v>1</v>
      </c>
      <c r="H453" s="164">
        <v>1</v>
      </c>
    </row>
    <row r="454" spans="2:8" x14ac:dyDescent="0.25">
      <c r="B454" s="164" t="s">
        <v>67</v>
      </c>
      <c r="C454" s="164" t="s">
        <v>1027</v>
      </c>
      <c r="D454" s="164" t="s">
        <v>514</v>
      </c>
      <c r="E454" s="164" t="s">
        <v>2055</v>
      </c>
      <c r="F454" s="164" t="s">
        <v>2057</v>
      </c>
      <c r="G454" s="164">
        <v>0.42495193301897199</v>
      </c>
      <c r="H454" s="164">
        <v>0.25329478371268499</v>
      </c>
    </row>
    <row r="455" spans="2:8" x14ac:dyDescent="0.25">
      <c r="B455" s="164" t="s">
        <v>67</v>
      </c>
      <c r="C455" s="164" t="s">
        <v>1027</v>
      </c>
      <c r="D455" s="164" t="s">
        <v>514</v>
      </c>
      <c r="E455" s="164" t="s">
        <v>1873</v>
      </c>
      <c r="F455" s="164" t="s">
        <v>2057</v>
      </c>
      <c r="G455" s="164">
        <v>0.64123719686337399</v>
      </c>
      <c r="H455" s="164">
        <v>0.79689691711303601</v>
      </c>
    </row>
    <row r="456" spans="2:8" x14ac:dyDescent="0.25">
      <c r="B456" s="164" t="s">
        <v>70</v>
      </c>
      <c r="C456" s="164" t="s">
        <v>1027</v>
      </c>
      <c r="D456" s="164" t="s">
        <v>2052</v>
      </c>
      <c r="E456" s="164" t="s">
        <v>496</v>
      </c>
      <c r="F456" s="164" t="s">
        <v>2053</v>
      </c>
      <c r="G456" s="164">
        <v>5.42891584083217E-2</v>
      </c>
      <c r="H456" s="164">
        <v>7.0143627519530599E-2</v>
      </c>
    </row>
    <row r="457" spans="2:8" x14ac:dyDescent="0.25">
      <c r="B457" s="164" t="s">
        <v>70</v>
      </c>
      <c r="C457" s="164" t="s">
        <v>1027</v>
      </c>
      <c r="D457" s="164" t="s">
        <v>2052</v>
      </c>
      <c r="E457" s="164" t="s">
        <v>2054</v>
      </c>
      <c r="F457" s="164" t="s">
        <v>2053</v>
      </c>
      <c r="G457" s="164">
        <v>0.999978748656703</v>
      </c>
      <c r="H457" s="164">
        <v>0.99996490556638296</v>
      </c>
    </row>
    <row r="458" spans="2:8" x14ac:dyDescent="0.25">
      <c r="B458" s="164" t="s">
        <v>70</v>
      </c>
      <c r="C458" s="164" t="s">
        <v>1027</v>
      </c>
      <c r="D458" s="164" t="s">
        <v>2052</v>
      </c>
      <c r="E458" s="164" t="s">
        <v>504</v>
      </c>
      <c r="F458" s="164" t="s">
        <v>2053</v>
      </c>
      <c r="G458" s="164">
        <v>1</v>
      </c>
      <c r="H458" s="164">
        <v>1</v>
      </c>
    </row>
    <row r="459" spans="2:8" x14ac:dyDescent="0.25">
      <c r="B459" s="164" t="s">
        <v>70</v>
      </c>
      <c r="C459" s="164" t="s">
        <v>1027</v>
      </c>
      <c r="D459" s="164" t="s">
        <v>2052</v>
      </c>
      <c r="E459" s="164" t="s">
        <v>2055</v>
      </c>
      <c r="F459" s="164" t="s">
        <v>2053</v>
      </c>
      <c r="G459" s="164">
        <v>0.684818796451787</v>
      </c>
      <c r="H459" s="164">
        <v>0.60959138568083504</v>
      </c>
    </row>
    <row r="460" spans="2:8" x14ac:dyDescent="0.25">
      <c r="B460" s="164" t="s">
        <v>70</v>
      </c>
      <c r="C460" s="164" t="s">
        <v>1027</v>
      </c>
      <c r="D460" s="164" t="s">
        <v>2052</v>
      </c>
      <c r="E460" s="164" t="s">
        <v>1873</v>
      </c>
      <c r="F460" s="164" t="s">
        <v>2053</v>
      </c>
      <c r="G460" s="164">
        <v>1</v>
      </c>
      <c r="H460" s="164">
        <v>1</v>
      </c>
    </row>
    <row r="461" spans="2:8" x14ac:dyDescent="0.25">
      <c r="B461" s="164" t="s">
        <v>70</v>
      </c>
      <c r="C461" s="164" t="s">
        <v>1027</v>
      </c>
      <c r="D461" s="164" t="s">
        <v>2052</v>
      </c>
      <c r="E461" s="164" t="s">
        <v>496</v>
      </c>
      <c r="F461" s="164" t="s">
        <v>2056</v>
      </c>
      <c r="G461" s="164">
        <v>5.42891584083217E-2</v>
      </c>
      <c r="H461" s="164">
        <v>7.0143627519530599E-2</v>
      </c>
    </row>
    <row r="462" spans="2:8" x14ac:dyDescent="0.25">
      <c r="B462" s="164" t="s">
        <v>70</v>
      </c>
      <c r="C462" s="164" t="s">
        <v>1027</v>
      </c>
      <c r="D462" s="164" t="s">
        <v>2052</v>
      </c>
      <c r="E462" s="164" t="s">
        <v>2054</v>
      </c>
      <c r="F462" s="164" t="s">
        <v>2056</v>
      </c>
      <c r="G462" s="164">
        <v>0.999978748656703</v>
      </c>
      <c r="H462" s="164">
        <v>0.99996490556638296</v>
      </c>
    </row>
    <row r="463" spans="2:8" x14ac:dyDescent="0.25">
      <c r="B463" s="164" t="s">
        <v>70</v>
      </c>
      <c r="C463" s="164" t="s">
        <v>1027</v>
      </c>
      <c r="D463" s="164" t="s">
        <v>2052</v>
      </c>
      <c r="E463" s="164" t="s">
        <v>504</v>
      </c>
      <c r="F463" s="164" t="s">
        <v>2056</v>
      </c>
      <c r="G463" s="164">
        <v>1</v>
      </c>
      <c r="H463" s="164">
        <v>1</v>
      </c>
    </row>
    <row r="464" spans="2:8" x14ac:dyDescent="0.25">
      <c r="B464" s="164" t="s">
        <v>70</v>
      </c>
      <c r="C464" s="164" t="s">
        <v>1027</v>
      </c>
      <c r="D464" s="164" t="s">
        <v>2052</v>
      </c>
      <c r="E464" s="164" t="s">
        <v>2055</v>
      </c>
      <c r="F464" s="164" t="s">
        <v>2056</v>
      </c>
      <c r="G464" s="164">
        <v>0.684818796451787</v>
      </c>
      <c r="H464" s="164">
        <v>0.60959138568083504</v>
      </c>
    </row>
    <row r="465" spans="2:8" x14ac:dyDescent="0.25">
      <c r="B465" s="164" t="s">
        <v>70</v>
      </c>
      <c r="C465" s="164" t="s">
        <v>1027</v>
      </c>
      <c r="D465" s="164" t="s">
        <v>2052</v>
      </c>
      <c r="E465" s="164" t="s">
        <v>1873</v>
      </c>
      <c r="F465" s="164" t="s">
        <v>2056</v>
      </c>
      <c r="G465" s="164">
        <v>1</v>
      </c>
      <c r="H465" s="164">
        <v>1</v>
      </c>
    </row>
    <row r="466" spans="2:8" x14ac:dyDescent="0.25">
      <c r="B466" s="164" t="s">
        <v>70</v>
      </c>
      <c r="C466" s="164" t="s">
        <v>1027</v>
      </c>
      <c r="D466" s="164" t="s">
        <v>514</v>
      </c>
      <c r="E466" s="164" t="s">
        <v>496</v>
      </c>
      <c r="F466" s="164" t="s">
        <v>2057</v>
      </c>
      <c r="G466" s="164">
        <v>7.7898520679309602E-3</v>
      </c>
      <c r="H466" s="164">
        <v>6.9880986469068804E-3</v>
      </c>
    </row>
    <row r="467" spans="2:8" x14ac:dyDescent="0.25">
      <c r="B467" s="164" t="s">
        <v>70</v>
      </c>
      <c r="C467" s="164" t="s">
        <v>1027</v>
      </c>
      <c r="D467" s="164" t="s">
        <v>514</v>
      </c>
      <c r="E467" s="164" t="s">
        <v>2054</v>
      </c>
      <c r="F467" s="164" t="s">
        <v>2057</v>
      </c>
      <c r="G467" s="164">
        <v>0.99997484713567197</v>
      </c>
      <c r="H467" s="164">
        <v>0.999982699188396</v>
      </c>
    </row>
    <row r="468" spans="2:8" x14ac:dyDescent="0.25">
      <c r="B468" s="164" t="s">
        <v>70</v>
      </c>
      <c r="C468" s="164" t="s">
        <v>1027</v>
      </c>
      <c r="D468" s="164" t="s">
        <v>514</v>
      </c>
      <c r="E468" s="164" t="s">
        <v>504</v>
      </c>
      <c r="F468" s="164" t="s">
        <v>2057</v>
      </c>
      <c r="G468" s="164">
        <v>1</v>
      </c>
      <c r="H468" s="164">
        <v>1</v>
      </c>
    </row>
    <row r="469" spans="2:8" x14ac:dyDescent="0.25">
      <c r="B469" s="164" t="s">
        <v>70</v>
      </c>
      <c r="C469" s="164" t="s">
        <v>1027</v>
      </c>
      <c r="D469" s="164" t="s">
        <v>514</v>
      </c>
      <c r="E469" s="164" t="s">
        <v>2055</v>
      </c>
      <c r="F469" s="164" t="s">
        <v>2057</v>
      </c>
      <c r="G469" s="164">
        <v>0.65817221240233603</v>
      </c>
      <c r="H469" s="164">
        <v>0.403894289332352</v>
      </c>
    </row>
    <row r="470" spans="2:8" x14ac:dyDescent="0.25">
      <c r="B470" s="164" t="s">
        <v>70</v>
      </c>
      <c r="C470" s="164" t="s">
        <v>1027</v>
      </c>
      <c r="D470" s="164" t="s">
        <v>514</v>
      </c>
      <c r="E470" s="164" t="s">
        <v>1873</v>
      </c>
      <c r="F470" s="164" t="s">
        <v>2057</v>
      </c>
      <c r="G470" s="164">
        <v>0.79181434896819702</v>
      </c>
      <c r="H470" s="164">
        <v>0.91696473174980997</v>
      </c>
    </row>
    <row r="471" spans="2:8" x14ac:dyDescent="0.25">
      <c r="B471" s="164" t="s">
        <v>73</v>
      </c>
      <c r="C471" s="164" t="s">
        <v>1027</v>
      </c>
      <c r="D471" s="164" t="s">
        <v>2052</v>
      </c>
      <c r="E471" s="164" t="s">
        <v>496</v>
      </c>
      <c r="F471" s="164" t="s">
        <v>2053</v>
      </c>
      <c r="G471" s="164">
        <v>8.3675759150612997E-2</v>
      </c>
      <c r="H471" s="164">
        <v>0.12535734220776601</v>
      </c>
    </row>
    <row r="472" spans="2:8" x14ac:dyDescent="0.25">
      <c r="B472" s="164" t="s">
        <v>73</v>
      </c>
      <c r="C472" s="164" t="s">
        <v>1027</v>
      </c>
      <c r="D472" s="164" t="s">
        <v>2052</v>
      </c>
      <c r="E472" s="164" t="s">
        <v>2054</v>
      </c>
      <c r="F472" s="164" t="s">
        <v>2053</v>
      </c>
      <c r="G472" s="164">
        <v>0.99995839539380504</v>
      </c>
      <c r="H472" s="164">
        <v>0.99994727517068305</v>
      </c>
    </row>
    <row r="473" spans="2:8" x14ac:dyDescent="0.25">
      <c r="B473" s="164" t="s">
        <v>73</v>
      </c>
      <c r="C473" s="164" t="s">
        <v>1027</v>
      </c>
      <c r="D473" s="164" t="s">
        <v>2052</v>
      </c>
      <c r="E473" s="164" t="s">
        <v>504</v>
      </c>
      <c r="F473" s="164" t="s">
        <v>2053</v>
      </c>
      <c r="G473" s="164">
        <v>1</v>
      </c>
      <c r="H473" s="164">
        <v>1</v>
      </c>
    </row>
    <row r="474" spans="2:8" x14ac:dyDescent="0.25">
      <c r="B474" s="164" t="s">
        <v>73</v>
      </c>
      <c r="C474" s="164" t="s">
        <v>1027</v>
      </c>
      <c r="D474" s="164" t="s">
        <v>2052</v>
      </c>
      <c r="E474" s="164" t="s">
        <v>2055</v>
      </c>
      <c r="F474" s="164" t="s">
        <v>2053</v>
      </c>
      <c r="G474" s="164">
        <v>0.75423408745793996</v>
      </c>
      <c r="H474" s="164">
        <v>0.784753052267398</v>
      </c>
    </row>
    <row r="475" spans="2:8" x14ac:dyDescent="0.25">
      <c r="B475" s="164" t="s">
        <v>73</v>
      </c>
      <c r="C475" s="164" t="s">
        <v>1027</v>
      </c>
      <c r="D475" s="164" t="s">
        <v>2052</v>
      </c>
      <c r="E475" s="164" t="s">
        <v>1873</v>
      </c>
      <c r="F475" s="164" t="s">
        <v>2053</v>
      </c>
      <c r="G475" s="164">
        <v>1</v>
      </c>
      <c r="H475" s="164">
        <v>1</v>
      </c>
    </row>
    <row r="476" spans="2:8" x14ac:dyDescent="0.25">
      <c r="B476" s="164" t="s">
        <v>73</v>
      </c>
      <c r="C476" s="164" t="s">
        <v>1027</v>
      </c>
      <c r="D476" s="164" t="s">
        <v>2052</v>
      </c>
      <c r="E476" s="164" t="s">
        <v>496</v>
      </c>
      <c r="F476" s="164" t="s">
        <v>2056</v>
      </c>
      <c r="G476" s="164">
        <v>8.3675759150612997E-2</v>
      </c>
      <c r="H476" s="164">
        <v>0.12535734220776601</v>
      </c>
    </row>
    <row r="477" spans="2:8" x14ac:dyDescent="0.25">
      <c r="B477" s="164" t="s">
        <v>73</v>
      </c>
      <c r="C477" s="164" t="s">
        <v>1027</v>
      </c>
      <c r="D477" s="164" t="s">
        <v>2052</v>
      </c>
      <c r="E477" s="164" t="s">
        <v>2054</v>
      </c>
      <c r="F477" s="164" t="s">
        <v>2056</v>
      </c>
      <c r="G477" s="164">
        <v>0.99995839539380504</v>
      </c>
      <c r="H477" s="164">
        <v>0.99994727517068305</v>
      </c>
    </row>
    <row r="478" spans="2:8" x14ac:dyDescent="0.25">
      <c r="B478" s="164" t="s">
        <v>73</v>
      </c>
      <c r="C478" s="164" t="s">
        <v>1027</v>
      </c>
      <c r="D478" s="164" t="s">
        <v>2052</v>
      </c>
      <c r="E478" s="164" t="s">
        <v>504</v>
      </c>
      <c r="F478" s="164" t="s">
        <v>2056</v>
      </c>
      <c r="G478" s="164">
        <v>1</v>
      </c>
      <c r="H478" s="164">
        <v>1</v>
      </c>
    </row>
    <row r="479" spans="2:8" x14ac:dyDescent="0.25">
      <c r="B479" s="164" t="s">
        <v>73</v>
      </c>
      <c r="C479" s="164" t="s">
        <v>1027</v>
      </c>
      <c r="D479" s="164" t="s">
        <v>2052</v>
      </c>
      <c r="E479" s="164" t="s">
        <v>2055</v>
      </c>
      <c r="F479" s="164" t="s">
        <v>2056</v>
      </c>
      <c r="G479" s="164">
        <v>0.75423408745793996</v>
      </c>
      <c r="H479" s="164">
        <v>0.784753052267397</v>
      </c>
    </row>
    <row r="480" spans="2:8" x14ac:dyDescent="0.25">
      <c r="B480" s="164" t="s">
        <v>73</v>
      </c>
      <c r="C480" s="164" t="s">
        <v>1027</v>
      </c>
      <c r="D480" s="164" t="s">
        <v>2052</v>
      </c>
      <c r="E480" s="164" t="s">
        <v>1873</v>
      </c>
      <c r="F480" s="164" t="s">
        <v>2056</v>
      </c>
      <c r="G480" s="164">
        <v>1</v>
      </c>
      <c r="H480" s="164">
        <v>1</v>
      </c>
    </row>
    <row r="481" spans="2:8" x14ac:dyDescent="0.25">
      <c r="B481" s="164" t="s">
        <v>73</v>
      </c>
      <c r="C481" s="164" t="s">
        <v>1027</v>
      </c>
      <c r="D481" s="164" t="s">
        <v>514</v>
      </c>
      <c r="E481" s="164" t="s">
        <v>496</v>
      </c>
      <c r="F481" s="164" t="s">
        <v>2057</v>
      </c>
      <c r="G481" s="164">
        <v>1.09595247577166E-2</v>
      </c>
      <c r="H481" s="164">
        <v>7.3705331299360197E-3</v>
      </c>
    </row>
    <row r="482" spans="2:8" x14ac:dyDescent="0.25">
      <c r="B482" s="164" t="s">
        <v>73</v>
      </c>
      <c r="C482" s="164" t="s">
        <v>1027</v>
      </c>
      <c r="D482" s="164" t="s">
        <v>514</v>
      </c>
      <c r="E482" s="164" t="s">
        <v>2054</v>
      </c>
      <c r="F482" s="164" t="s">
        <v>2057</v>
      </c>
      <c r="G482" s="164">
        <v>0.99999953387899998</v>
      </c>
      <c r="H482" s="164">
        <v>0.99999999984136101</v>
      </c>
    </row>
    <row r="483" spans="2:8" x14ac:dyDescent="0.25">
      <c r="B483" s="164" t="s">
        <v>73</v>
      </c>
      <c r="C483" s="164" t="s">
        <v>1027</v>
      </c>
      <c r="D483" s="164" t="s">
        <v>514</v>
      </c>
      <c r="E483" s="164" t="s">
        <v>504</v>
      </c>
      <c r="F483" s="164" t="s">
        <v>2057</v>
      </c>
      <c r="G483" s="164">
        <v>1</v>
      </c>
      <c r="H483" s="164">
        <v>1</v>
      </c>
    </row>
    <row r="484" spans="2:8" x14ac:dyDescent="0.25">
      <c r="B484" s="164" t="s">
        <v>73</v>
      </c>
      <c r="C484" s="164" t="s">
        <v>1027</v>
      </c>
      <c r="D484" s="164" t="s">
        <v>514</v>
      </c>
      <c r="E484" s="164" t="s">
        <v>2055</v>
      </c>
      <c r="F484" s="164" t="s">
        <v>2057</v>
      </c>
      <c r="G484" s="164">
        <v>0.59032035459868004</v>
      </c>
      <c r="H484" s="164">
        <v>0.40179824007876602</v>
      </c>
    </row>
    <row r="485" spans="2:8" x14ac:dyDescent="0.25">
      <c r="B485" s="164" t="s">
        <v>73</v>
      </c>
      <c r="C485" s="164" t="s">
        <v>1027</v>
      </c>
      <c r="D485" s="164" t="s">
        <v>514</v>
      </c>
      <c r="E485" s="164" t="s">
        <v>1873</v>
      </c>
      <c r="F485" s="164" t="s">
        <v>2057</v>
      </c>
      <c r="G485" s="164">
        <v>0.76332728700403796</v>
      </c>
      <c r="H485" s="164">
        <v>0.87187239606058198</v>
      </c>
    </row>
    <row r="486" spans="2:8" x14ac:dyDescent="0.25">
      <c r="B486" s="164" t="s">
        <v>75</v>
      </c>
      <c r="C486" s="164" t="s">
        <v>1027</v>
      </c>
      <c r="D486" s="164" t="s">
        <v>2052</v>
      </c>
      <c r="E486" s="164" t="s">
        <v>496</v>
      </c>
      <c r="F486" s="164" t="s">
        <v>2053</v>
      </c>
      <c r="G486" s="164">
        <v>6.1527294203126498E-2</v>
      </c>
      <c r="H486" s="164">
        <v>7.8299201130010404E-2</v>
      </c>
    </row>
    <row r="487" spans="2:8" x14ac:dyDescent="0.25">
      <c r="B487" s="164" t="s">
        <v>75</v>
      </c>
      <c r="C487" s="164" t="s">
        <v>1027</v>
      </c>
      <c r="D487" s="164" t="s">
        <v>2052</v>
      </c>
      <c r="E487" s="164" t="s">
        <v>2054</v>
      </c>
      <c r="F487" s="164" t="s">
        <v>2053</v>
      </c>
      <c r="G487" s="164">
        <v>0.99998163110696803</v>
      </c>
      <c r="H487" s="164">
        <v>0.99996938980601502</v>
      </c>
    </row>
    <row r="488" spans="2:8" x14ac:dyDescent="0.25">
      <c r="B488" s="164" t="s">
        <v>75</v>
      </c>
      <c r="C488" s="164" t="s">
        <v>1027</v>
      </c>
      <c r="D488" s="164" t="s">
        <v>2052</v>
      </c>
      <c r="E488" s="164" t="s">
        <v>504</v>
      </c>
      <c r="F488" s="164" t="s">
        <v>2053</v>
      </c>
      <c r="G488" s="164">
        <v>1</v>
      </c>
      <c r="H488" s="164">
        <v>1</v>
      </c>
    </row>
    <row r="489" spans="2:8" x14ac:dyDescent="0.25">
      <c r="B489" s="164" t="s">
        <v>75</v>
      </c>
      <c r="C489" s="164" t="s">
        <v>1027</v>
      </c>
      <c r="D489" s="164" t="s">
        <v>2052</v>
      </c>
      <c r="E489" s="164" t="s">
        <v>2055</v>
      </c>
      <c r="F489" s="164" t="s">
        <v>2053</v>
      </c>
      <c r="G489" s="164">
        <v>0.71475176922252903</v>
      </c>
      <c r="H489" s="164">
        <v>0.63728087085044505</v>
      </c>
    </row>
    <row r="490" spans="2:8" x14ac:dyDescent="0.25">
      <c r="B490" s="164" t="s">
        <v>75</v>
      </c>
      <c r="C490" s="164" t="s">
        <v>1027</v>
      </c>
      <c r="D490" s="164" t="s">
        <v>2052</v>
      </c>
      <c r="E490" s="164" t="s">
        <v>1873</v>
      </c>
      <c r="F490" s="164" t="s">
        <v>2053</v>
      </c>
      <c r="G490" s="164">
        <v>1</v>
      </c>
      <c r="H490" s="164">
        <v>1</v>
      </c>
    </row>
    <row r="491" spans="2:8" x14ac:dyDescent="0.25">
      <c r="B491" s="164" t="s">
        <v>75</v>
      </c>
      <c r="C491" s="164" t="s">
        <v>1027</v>
      </c>
      <c r="D491" s="164" t="s">
        <v>2052</v>
      </c>
      <c r="E491" s="164" t="s">
        <v>496</v>
      </c>
      <c r="F491" s="164" t="s">
        <v>2056</v>
      </c>
      <c r="G491" s="164">
        <v>6.1527294203126498E-2</v>
      </c>
      <c r="H491" s="164">
        <v>7.8299201130010404E-2</v>
      </c>
    </row>
    <row r="492" spans="2:8" x14ac:dyDescent="0.25">
      <c r="B492" s="164" t="s">
        <v>75</v>
      </c>
      <c r="C492" s="164" t="s">
        <v>1027</v>
      </c>
      <c r="D492" s="164" t="s">
        <v>2052</v>
      </c>
      <c r="E492" s="164" t="s">
        <v>2054</v>
      </c>
      <c r="F492" s="164" t="s">
        <v>2056</v>
      </c>
      <c r="G492" s="164">
        <v>0.99998163110696803</v>
      </c>
      <c r="H492" s="164">
        <v>0.99996938980601502</v>
      </c>
    </row>
    <row r="493" spans="2:8" x14ac:dyDescent="0.25">
      <c r="B493" s="164" t="s">
        <v>75</v>
      </c>
      <c r="C493" s="164" t="s">
        <v>1027</v>
      </c>
      <c r="D493" s="164" t="s">
        <v>2052</v>
      </c>
      <c r="E493" s="164" t="s">
        <v>504</v>
      </c>
      <c r="F493" s="164" t="s">
        <v>2056</v>
      </c>
      <c r="G493" s="164">
        <v>1</v>
      </c>
      <c r="H493" s="164">
        <v>1</v>
      </c>
    </row>
    <row r="494" spans="2:8" x14ac:dyDescent="0.25">
      <c r="B494" s="164" t="s">
        <v>75</v>
      </c>
      <c r="C494" s="164" t="s">
        <v>1027</v>
      </c>
      <c r="D494" s="164" t="s">
        <v>2052</v>
      </c>
      <c r="E494" s="164" t="s">
        <v>2055</v>
      </c>
      <c r="F494" s="164" t="s">
        <v>2056</v>
      </c>
      <c r="G494" s="164">
        <v>0.71475176922252903</v>
      </c>
      <c r="H494" s="164">
        <v>0.63728087085044505</v>
      </c>
    </row>
    <row r="495" spans="2:8" x14ac:dyDescent="0.25">
      <c r="B495" s="164" t="s">
        <v>75</v>
      </c>
      <c r="C495" s="164" t="s">
        <v>1027</v>
      </c>
      <c r="D495" s="164" t="s">
        <v>2052</v>
      </c>
      <c r="E495" s="164" t="s">
        <v>1873</v>
      </c>
      <c r="F495" s="164" t="s">
        <v>2056</v>
      </c>
      <c r="G495" s="164">
        <v>1</v>
      </c>
      <c r="H495" s="164">
        <v>1</v>
      </c>
    </row>
    <row r="496" spans="2:8" x14ac:dyDescent="0.25">
      <c r="B496" s="164" t="s">
        <v>75</v>
      </c>
      <c r="C496" s="164" t="s">
        <v>1027</v>
      </c>
      <c r="D496" s="164" t="s">
        <v>514</v>
      </c>
      <c r="E496" s="164" t="s">
        <v>496</v>
      </c>
      <c r="F496" s="164" t="s">
        <v>2057</v>
      </c>
      <c r="G496" s="164">
        <v>7.3491696523379103E-3</v>
      </c>
      <c r="H496" s="164">
        <v>4.6215001963129197E-3</v>
      </c>
    </row>
    <row r="497" spans="2:8" x14ac:dyDescent="0.25">
      <c r="B497" s="164" t="s">
        <v>75</v>
      </c>
      <c r="C497" s="164" t="s">
        <v>1027</v>
      </c>
      <c r="D497" s="164" t="s">
        <v>514</v>
      </c>
      <c r="E497" s="164" t="s">
        <v>2054</v>
      </c>
      <c r="F497" s="164" t="s">
        <v>2057</v>
      </c>
      <c r="G497" s="164">
        <v>0.99998594234159299</v>
      </c>
      <c r="H497" s="164">
        <v>0.999990316822568</v>
      </c>
    </row>
    <row r="498" spans="2:8" x14ac:dyDescent="0.25">
      <c r="B498" s="164" t="s">
        <v>75</v>
      </c>
      <c r="C498" s="164" t="s">
        <v>1027</v>
      </c>
      <c r="D498" s="164" t="s">
        <v>514</v>
      </c>
      <c r="E498" s="164" t="s">
        <v>504</v>
      </c>
      <c r="F498" s="164" t="s">
        <v>2057</v>
      </c>
      <c r="G498" s="164">
        <v>1</v>
      </c>
      <c r="H498" s="164">
        <v>1</v>
      </c>
    </row>
    <row r="499" spans="2:8" x14ac:dyDescent="0.25">
      <c r="B499" s="164" t="s">
        <v>75</v>
      </c>
      <c r="C499" s="164" t="s">
        <v>1027</v>
      </c>
      <c r="D499" s="164" t="s">
        <v>514</v>
      </c>
      <c r="E499" s="164" t="s">
        <v>2055</v>
      </c>
      <c r="F499" s="164" t="s">
        <v>2057</v>
      </c>
      <c r="G499" s="164">
        <v>0.67344414744382397</v>
      </c>
      <c r="H499" s="164">
        <v>0.429951833055772</v>
      </c>
    </row>
    <row r="500" spans="2:8" x14ac:dyDescent="0.25">
      <c r="B500" s="164" t="s">
        <v>75</v>
      </c>
      <c r="C500" s="164" t="s">
        <v>1027</v>
      </c>
      <c r="D500" s="164" t="s">
        <v>514</v>
      </c>
      <c r="E500" s="164" t="s">
        <v>1873</v>
      </c>
      <c r="F500" s="164" t="s">
        <v>2057</v>
      </c>
      <c r="G500" s="164">
        <v>0.80271701809404705</v>
      </c>
      <c r="H500" s="164">
        <v>0.92094622750578703</v>
      </c>
    </row>
    <row r="501" spans="2:8" x14ac:dyDescent="0.25">
      <c r="B501" s="164" t="s">
        <v>78</v>
      </c>
      <c r="C501" s="164" t="s">
        <v>1027</v>
      </c>
      <c r="D501" s="164" t="s">
        <v>2052</v>
      </c>
      <c r="E501" s="164" t="s">
        <v>496</v>
      </c>
      <c r="F501" s="164" t="s">
        <v>2053</v>
      </c>
      <c r="G501" s="164">
        <v>4.2236159564672401E-2</v>
      </c>
      <c r="H501" s="164">
        <v>8.0434690991280103E-2</v>
      </c>
    </row>
    <row r="502" spans="2:8" x14ac:dyDescent="0.25">
      <c r="B502" s="164" t="s">
        <v>78</v>
      </c>
      <c r="C502" s="164" t="s">
        <v>1027</v>
      </c>
      <c r="D502" s="164" t="s">
        <v>2052</v>
      </c>
      <c r="E502" s="164" t="s">
        <v>2054</v>
      </c>
      <c r="F502" s="164" t="s">
        <v>2053</v>
      </c>
      <c r="G502" s="164">
        <v>0.99987449224359004</v>
      </c>
      <c r="H502" s="164">
        <v>0.99984866639334102</v>
      </c>
    </row>
    <row r="503" spans="2:8" x14ac:dyDescent="0.25">
      <c r="B503" s="164" t="s">
        <v>78</v>
      </c>
      <c r="C503" s="164" t="s">
        <v>1027</v>
      </c>
      <c r="D503" s="164" t="s">
        <v>2052</v>
      </c>
      <c r="E503" s="164" t="s">
        <v>504</v>
      </c>
      <c r="F503" s="164" t="s">
        <v>2053</v>
      </c>
      <c r="G503" s="164">
        <v>1</v>
      </c>
      <c r="H503" s="164">
        <v>1</v>
      </c>
    </row>
    <row r="504" spans="2:8" x14ac:dyDescent="0.25">
      <c r="B504" s="164" t="s">
        <v>78</v>
      </c>
      <c r="C504" s="164" t="s">
        <v>1027</v>
      </c>
      <c r="D504" s="164" t="s">
        <v>2052</v>
      </c>
      <c r="E504" s="164" t="s">
        <v>2055</v>
      </c>
      <c r="F504" s="164" t="s">
        <v>2053</v>
      </c>
      <c r="G504" s="164">
        <v>0.51216488947136196</v>
      </c>
      <c r="H504" s="164">
        <v>0.57209836576831097</v>
      </c>
    </row>
    <row r="505" spans="2:8" x14ac:dyDescent="0.25">
      <c r="B505" s="164" t="s">
        <v>78</v>
      </c>
      <c r="C505" s="164" t="s">
        <v>1027</v>
      </c>
      <c r="D505" s="164" t="s">
        <v>2052</v>
      </c>
      <c r="E505" s="164" t="s">
        <v>1873</v>
      </c>
      <c r="F505" s="164" t="s">
        <v>2053</v>
      </c>
      <c r="G505" s="164">
        <v>1</v>
      </c>
      <c r="H505" s="164">
        <v>1</v>
      </c>
    </row>
    <row r="506" spans="2:8" x14ac:dyDescent="0.25">
      <c r="B506" s="164" t="s">
        <v>78</v>
      </c>
      <c r="C506" s="164" t="s">
        <v>1027</v>
      </c>
      <c r="D506" s="164" t="s">
        <v>2052</v>
      </c>
      <c r="E506" s="164" t="s">
        <v>496</v>
      </c>
      <c r="F506" s="164" t="s">
        <v>2056</v>
      </c>
      <c r="G506" s="164">
        <v>4.2236159564672401E-2</v>
      </c>
      <c r="H506" s="164">
        <v>8.0434690991280103E-2</v>
      </c>
    </row>
    <row r="507" spans="2:8" x14ac:dyDescent="0.25">
      <c r="B507" s="164" t="s">
        <v>78</v>
      </c>
      <c r="C507" s="164" t="s">
        <v>1027</v>
      </c>
      <c r="D507" s="164" t="s">
        <v>2052</v>
      </c>
      <c r="E507" s="164" t="s">
        <v>2054</v>
      </c>
      <c r="F507" s="164" t="s">
        <v>2056</v>
      </c>
      <c r="G507" s="164">
        <v>0.99987449224359004</v>
      </c>
      <c r="H507" s="164">
        <v>0.99984866639334102</v>
      </c>
    </row>
    <row r="508" spans="2:8" x14ac:dyDescent="0.25">
      <c r="B508" s="164" t="s">
        <v>78</v>
      </c>
      <c r="C508" s="164" t="s">
        <v>1027</v>
      </c>
      <c r="D508" s="164" t="s">
        <v>2052</v>
      </c>
      <c r="E508" s="164" t="s">
        <v>504</v>
      </c>
      <c r="F508" s="164" t="s">
        <v>2056</v>
      </c>
      <c r="G508" s="164">
        <v>1</v>
      </c>
      <c r="H508" s="164">
        <v>1</v>
      </c>
    </row>
    <row r="509" spans="2:8" x14ac:dyDescent="0.25">
      <c r="B509" s="164" t="s">
        <v>78</v>
      </c>
      <c r="C509" s="164" t="s">
        <v>1027</v>
      </c>
      <c r="D509" s="164" t="s">
        <v>2052</v>
      </c>
      <c r="E509" s="164" t="s">
        <v>2055</v>
      </c>
      <c r="F509" s="164" t="s">
        <v>2056</v>
      </c>
      <c r="G509" s="164">
        <v>0.51216488947136196</v>
      </c>
      <c r="H509" s="164">
        <v>0.57209836576831097</v>
      </c>
    </row>
    <row r="510" spans="2:8" x14ac:dyDescent="0.25">
      <c r="B510" s="164" t="s">
        <v>78</v>
      </c>
      <c r="C510" s="164" t="s">
        <v>1027</v>
      </c>
      <c r="D510" s="164" t="s">
        <v>2052</v>
      </c>
      <c r="E510" s="164" t="s">
        <v>1873</v>
      </c>
      <c r="F510" s="164" t="s">
        <v>2056</v>
      </c>
      <c r="G510" s="164">
        <v>1</v>
      </c>
      <c r="H510" s="164">
        <v>1</v>
      </c>
    </row>
    <row r="511" spans="2:8" x14ac:dyDescent="0.25">
      <c r="B511" s="164" t="s">
        <v>78</v>
      </c>
      <c r="C511" s="164" t="s">
        <v>1027</v>
      </c>
      <c r="D511" s="164" t="s">
        <v>514</v>
      </c>
      <c r="E511" s="164" t="s">
        <v>496</v>
      </c>
      <c r="F511" s="164" t="s">
        <v>2057</v>
      </c>
      <c r="G511" s="164">
        <v>3.8086961588558298E-3</v>
      </c>
      <c r="H511" s="164">
        <v>4.5694647771587502E-3</v>
      </c>
    </row>
    <row r="512" spans="2:8" x14ac:dyDescent="0.25">
      <c r="B512" s="164" t="s">
        <v>78</v>
      </c>
      <c r="C512" s="164" t="s">
        <v>1027</v>
      </c>
      <c r="D512" s="164" t="s">
        <v>514</v>
      </c>
      <c r="E512" s="164" t="s">
        <v>2054</v>
      </c>
      <c r="F512" s="164" t="s">
        <v>2057</v>
      </c>
      <c r="G512" s="164">
        <v>0.99987905762629004</v>
      </c>
      <c r="H512" s="164">
        <v>0.99989200197671202</v>
      </c>
    </row>
    <row r="513" spans="2:8" x14ac:dyDescent="0.25">
      <c r="B513" s="164" t="s">
        <v>78</v>
      </c>
      <c r="C513" s="164" t="s">
        <v>1027</v>
      </c>
      <c r="D513" s="164" t="s">
        <v>514</v>
      </c>
      <c r="E513" s="164" t="s">
        <v>504</v>
      </c>
      <c r="F513" s="164" t="s">
        <v>2057</v>
      </c>
      <c r="G513" s="164">
        <v>1</v>
      </c>
      <c r="H513" s="164">
        <v>1</v>
      </c>
    </row>
    <row r="514" spans="2:8" x14ac:dyDescent="0.25">
      <c r="B514" s="164" t="s">
        <v>78</v>
      </c>
      <c r="C514" s="164" t="s">
        <v>1027</v>
      </c>
      <c r="D514" s="164" t="s">
        <v>514</v>
      </c>
      <c r="E514" s="164" t="s">
        <v>2055</v>
      </c>
      <c r="F514" s="164" t="s">
        <v>2057</v>
      </c>
      <c r="G514" s="164">
        <v>0.36812694095964299</v>
      </c>
      <c r="H514" s="164">
        <v>0.22259583211072001</v>
      </c>
    </row>
    <row r="515" spans="2:8" x14ac:dyDescent="0.25">
      <c r="B515" s="164" t="s">
        <v>78</v>
      </c>
      <c r="C515" s="164" t="s">
        <v>1027</v>
      </c>
      <c r="D515" s="164" t="s">
        <v>514</v>
      </c>
      <c r="E515" s="164" t="s">
        <v>1873</v>
      </c>
      <c r="F515" s="164" t="s">
        <v>2057</v>
      </c>
      <c r="G515" s="164">
        <v>0.70032793080887601</v>
      </c>
      <c r="H515" s="164">
        <v>0.84700796208840601</v>
      </c>
    </row>
    <row r="516" spans="2:8" x14ac:dyDescent="0.25">
      <c r="B516" s="164" t="s">
        <v>81</v>
      </c>
      <c r="C516" s="164" t="s">
        <v>1027</v>
      </c>
      <c r="D516" s="164" t="s">
        <v>2052</v>
      </c>
      <c r="E516" s="164" t="s">
        <v>496</v>
      </c>
      <c r="F516" s="164" t="s">
        <v>2053</v>
      </c>
      <c r="G516" s="164">
        <v>6.2892613054781998E-2</v>
      </c>
      <c r="H516" s="164">
        <v>0.16848334227056599</v>
      </c>
    </row>
    <row r="517" spans="2:8" x14ac:dyDescent="0.25">
      <c r="B517" s="164" t="s">
        <v>81</v>
      </c>
      <c r="C517" s="164" t="s">
        <v>1027</v>
      </c>
      <c r="D517" s="164" t="s">
        <v>2052</v>
      </c>
      <c r="E517" s="164" t="s">
        <v>2054</v>
      </c>
      <c r="F517" s="164" t="s">
        <v>2053</v>
      </c>
      <c r="G517" s="164">
        <v>0.99999999999225697</v>
      </c>
      <c r="H517" s="164">
        <v>0.99999999999630795</v>
      </c>
    </row>
    <row r="518" spans="2:8" x14ac:dyDescent="0.25">
      <c r="B518" s="164" t="s">
        <v>81</v>
      </c>
      <c r="C518" s="164" t="s">
        <v>1027</v>
      </c>
      <c r="D518" s="164" t="s">
        <v>2052</v>
      </c>
      <c r="E518" s="164" t="s">
        <v>504</v>
      </c>
      <c r="F518" s="164" t="s">
        <v>2053</v>
      </c>
      <c r="G518" s="164">
        <v>1</v>
      </c>
      <c r="H518" s="164">
        <v>1</v>
      </c>
    </row>
    <row r="519" spans="2:8" x14ac:dyDescent="0.25">
      <c r="B519" s="164" t="s">
        <v>81</v>
      </c>
      <c r="C519" s="164" t="s">
        <v>1027</v>
      </c>
      <c r="D519" s="164" t="s">
        <v>2052</v>
      </c>
      <c r="E519" s="164" t="s">
        <v>2055</v>
      </c>
      <c r="F519" s="164" t="s">
        <v>2053</v>
      </c>
      <c r="G519" s="164">
        <v>0.81416293354610603</v>
      </c>
      <c r="H519" s="164">
        <v>0.87612037897339401</v>
      </c>
    </row>
    <row r="520" spans="2:8" x14ac:dyDescent="0.25">
      <c r="B520" s="164" t="s">
        <v>81</v>
      </c>
      <c r="C520" s="164" t="s">
        <v>1027</v>
      </c>
      <c r="D520" s="164" t="s">
        <v>2052</v>
      </c>
      <c r="E520" s="164" t="s">
        <v>1873</v>
      </c>
      <c r="F520" s="164" t="s">
        <v>2053</v>
      </c>
      <c r="G520" s="164">
        <v>1</v>
      </c>
      <c r="H520" s="164">
        <v>1</v>
      </c>
    </row>
    <row r="521" spans="2:8" x14ac:dyDescent="0.25">
      <c r="B521" s="164" t="s">
        <v>81</v>
      </c>
      <c r="C521" s="164" t="s">
        <v>1027</v>
      </c>
      <c r="D521" s="164" t="s">
        <v>2052</v>
      </c>
      <c r="E521" s="164" t="s">
        <v>496</v>
      </c>
      <c r="F521" s="164" t="s">
        <v>2056</v>
      </c>
      <c r="G521" s="164">
        <v>6.2892613054781998E-2</v>
      </c>
      <c r="H521" s="164">
        <v>0.16848334227056599</v>
      </c>
    </row>
    <row r="522" spans="2:8" x14ac:dyDescent="0.25">
      <c r="B522" s="164" t="s">
        <v>81</v>
      </c>
      <c r="C522" s="164" t="s">
        <v>1027</v>
      </c>
      <c r="D522" s="164" t="s">
        <v>2052</v>
      </c>
      <c r="E522" s="164" t="s">
        <v>2054</v>
      </c>
      <c r="F522" s="164" t="s">
        <v>2056</v>
      </c>
      <c r="G522" s="164">
        <v>0.99999999999225697</v>
      </c>
      <c r="H522" s="164">
        <v>0.99999999999630795</v>
      </c>
    </row>
    <row r="523" spans="2:8" x14ac:dyDescent="0.25">
      <c r="B523" s="164" t="s">
        <v>81</v>
      </c>
      <c r="C523" s="164" t="s">
        <v>1027</v>
      </c>
      <c r="D523" s="164" t="s">
        <v>2052</v>
      </c>
      <c r="E523" s="164" t="s">
        <v>504</v>
      </c>
      <c r="F523" s="164" t="s">
        <v>2056</v>
      </c>
      <c r="G523" s="164">
        <v>1</v>
      </c>
      <c r="H523" s="164">
        <v>1</v>
      </c>
    </row>
    <row r="524" spans="2:8" x14ac:dyDescent="0.25">
      <c r="B524" s="164" t="s">
        <v>81</v>
      </c>
      <c r="C524" s="164" t="s">
        <v>1027</v>
      </c>
      <c r="D524" s="164" t="s">
        <v>2052</v>
      </c>
      <c r="E524" s="164" t="s">
        <v>2055</v>
      </c>
      <c r="F524" s="164" t="s">
        <v>2056</v>
      </c>
      <c r="G524" s="164">
        <v>0.81416293354610503</v>
      </c>
      <c r="H524" s="164">
        <v>0.87612037897339401</v>
      </c>
    </row>
    <row r="525" spans="2:8" x14ac:dyDescent="0.25">
      <c r="B525" s="164" t="s">
        <v>81</v>
      </c>
      <c r="C525" s="164" t="s">
        <v>1027</v>
      </c>
      <c r="D525" s="164" t="s">
        <v>2052</v>
      </c>
      <c r="E525" s="164" t="s">
        <v>1873</v>
      </c>
      <c r="F525" s="164" t="s">
        <v>2056</v>
      </c>
      <c r="G525" s="164">
        <v>1</v>
      </c>
      <c r="H525" s="164">
        <v>1</v>
      </c>
    </row>
    <row r="526" spans="2:8" x14ac:dyDescent="0.25">
      <c r="B526" s="164" t="s">
        <v>81</v>
      </c>
      <c r="C526" s="164" t="s">
        <v>1027</v>
      </c>
      <c r="D526" s="164" t="s">
        <v>514</v>
      </c>
      <c r="E526" s="164" t="s">
        <v>496</v>
      </c>
      <c r="F526" s="164" t="s">
        <v>2057</v>
      </c>
      <c r="G526" s="164">
        <v>3.8362166643313199E-3</v>
      </c>
      <c r="H526" s="164">
        <v>1.6358516281650499E-3</v>
      </c>
    </row>
    <row r="527" spans="2:8" x14ac:dyDescent="0.25">
      <c r="B527" s="164" t="s">
        <v>81</v>
      </c>
      <c r="C527" s="164" t="s">
        <v>1027</v>
      </c>
      <c r="D527" s="164" t="s">
        <v>514</v>
      </c>
      <c r="E527" s="164" t="s">
        <v>2054</v>
      </c>
      <c r="F527" s="164" t="s">
        <v>2057</v>
      </c>
      <c r="G527" s="164">
        <v>0.99992099819029401</v>
      </c>
      <c r="H527" s="164">
        <v>0.99980155853181296</v>
      </c>
    </row>
    <row r="528" spans="2:8" x14ac:dyDescent="0.25">
      <c r="B528" s="164" t="s">
        <v>81</v>
      </c>
      <c r="C528" s="164" t="s">
        <v>1027</v>
      </c>
      <c r="D528" s="164" t="s">
        <v>514</v>
      </c>
      <c r="E528" s="164" t="s">
        <v>504</v>
      </c>
      <c r="F528" s="164" t="s">
        <v>2057</v>
      </c>
      <c r="G528" s="164">
        <v>1</v>
      </c>
      <c r="H528" s="164">
        <v>1</v>
      </c>
    </row>
    <row r="529" spans="2:8" x14ac:dyDescent="0.25">
      <c r="B529" s="164" t="s">
        <v>81</v>
      </c>
      <c r="C529" s="164" t="s">
        <v>1027</v>
      </c>
      <c r="D529" s="164" t="s">
        <v>514</v>
      </c>
      <c r="E529" s="164" t="s">
        <v>2055</v>
      </c>
      <c r="F529" s="164" t="s">
        <v>2057</v>
      </c>
      <c r="G529" s="164">
        <v>0.83785294692322398</v>
      </c>
      <c r="H529" s="164">
        <v>0.60003395159602801</v>
      </c>
    </row>
    <row r="530" spans="2:8" x14ac:dyDescent="0.25">
      <c r="B530" s="164" t="s">
        <v>81</v>
      </c>
      <c r="C530" s="164" t="s">
        <v>1027</v>
      </c>
      <c r="D530" s="164" t="s">
        <v>514</v>
      </c>
      <c r="E530" s="164" t="s">
        <v>1873</v>
      </c>
      <c r="F530" s="164" t="s">
        <v>2057</v>
      </c>
      <c r="G530" s="164">
        <v>0.89215705882457896</v>
      </c>
      <c r="H530" s="164">
        <v>0.95970571910541702</v>
      </c>
    </row>
    <row r="531" spans="2:8" x14ac:dyDescent="0.25">
      <c r="B531" s="164" t="s">
        <v>84</v>
      </c>
      <c r="C531" s="164" t="s">
        <v>1027</v>
      </c>
      <c r="D531" s="164" t="s">
        <v>2052</v>
      </c>
      <c r="E531" s="164" t="s">
        <v>496</v>
      </c>
      <c r="F531" s="164" t="s">
        <v>2053</v>
      </c>
      <c r="G531" s="164">
        <v>5.7877484325482703E-2</v>
      </c>
      <c r="H531" s="164">
        <v>0.113225223163303</v>
      </c>
    </row>
    <row r="532" spans="2:8" x14ac:dyDescent="0.25">
      <c r="B532" s="164" t="s">
        <v>84</v>
      </c>
      <c r="C532" s="164" t="s">
        <v>1027</v>
      </c>
      <c r="D532" s="164" t="s">
        <v>2052</v>
      </c>
      <c r="E532" s="164" t="s">
        <v>2054</v>
      </c>
      <c r="F532" s="164" t="s">
        <v>2053</v>
      </c>
      <c r="G532" s="164">
        <v>0.99999895195882504</v>
      </c>
      <c r="H532" s="164">
        <v>0.99999610501786895</v>
      </c>
    </row>
    <row r="533" spans="2:8" x14ac:dyDescent="0.25">
      <c r="B533" s="164" t="s">
        <v>84</v>
      </c>
      <c r="C533" s="164" t="s">
        <v>1027</v>
      </c>
      <c r="D533" s="164" t="s">
        <v>2052</v>
      </c>
      <c r="E533" s="164" t="s">
        <v>504</v>
      </c>
      <c r="F533" s="164" t="s">
        <v>2053</v>
      </c>
      <c r="G533" s="164">
        <v>1</v>
      </c>
      <c r="H533" s="164">
        <v>1</v>
      </c>
    </row>
    <row r="534" spans="2:8" x14ac:dyDescent="0.25">
      <c r="B534" s="164" t="s">
        <v>84</v>
      </c>
      <c r="C534" s="164" t="s">
        <v>1027</v>
      </c>
      <c r="D534" s="164" t="s">
        <v>2052</v>
      </c>
      <c r="E534" s="164" t="s">
        <v>2055</v>
      </c>
      <c r="F534" s="164" t="s">
        <v>2053</v>
      </c>
      <c r="G534" s="164">
        <v>0.71321761398805095</v>
      </c>
      <c r="H534" s="164">
        <v>0.70101307602963403</v>
      </c>
    </row>
    <row r="535" spans="2:8" x14ac:dyDescent="0.25">
      <c r="B535" s="164" t="s">
        <v>84</v>
      </c>
      <c r="C535" s="164" t="s">
        <v>1027</v>
      </c>
      <c r="D535" s="164" t="s">
        <v>2052</v>
      </c>
      <c r="E535" s="164" t="s">
        <v>1873</v>
      </c>
      <c r="F535" s="164" t="s">
        <v>2053</v>
      </c>
      <c r="G535" s="164">
        <v>1</v>
      </c>
      <c r="H535" s="164">
        <v>1</v>
      </c>
    </row>
    <row r="536" spans="2:8" x14ac:dyDescent="0.25">
      <c r="B536" s="164" t="s">
        <v>84</v>
      </c>
      <c r="C536" s="164" t="s">
        <v>1027</v>
      </c>
      <c r="D536" s="164" t="s">
        <v>2052</v>
      </c>
      <c r="E536" s="164" t="s">
        <v>496</v>
      </c>
      <c r="F536" s="164" t="s">
        <v>2056</v>
      </c>
      <c r="G536" s="164">
        <v>5.7877484325482703E-2</v>
      </c>
      <c r="H536" s="164">
        <v>0.113225223163303</v>
      </c>
    </row>
    <row r="537" spans="2:8" x14ac:dyDescent="0.25">
      <c r="B537" s="164" t="s">
        <v>84</v>
      </c>
      <c r="C537" s="164" t="s">
        <v>1027</v>
      </c>
      <c r="D537" s="164" t="s">
        <v>2052</v>
      </c>
      <c r="E537" s="164" t="s">
        <v>2054</v>
      </c>
      <c r="F537" s="164" t="s">
        <v>2056</v>
      </c>
      <c r="G537" s="164">
        <v>0.99999895195882504</v>
      </c>
      <c r="H537" s="164">
        <v>0.99999610501786895</v>
      </c>
    </row>
    <row r="538" spans="2:8" x14ac:dyDescent="0.25">
      <c r="B538" s="164" t="s">
        <v>84</v>
      </c>
      <c r="C538" s="164" t="s">
        <v>1027</v>
      </c>
      <c r="D538" s="164" t="s">
        <v>2052</v>
      </c>
      <c r="E538" s="164" t="s">
        <v>504</v>
      </c>
      <c r="F538" s="164" t="s">
        <v>2056</v>
      </c>
      <c r="G538" s="164">
        <v>1</v>
      </c>
      <c r="H538" s="164">
        <v>1</v>
      </c>
    </row>
    <row r="539" spans="2:8" x14ac:dyDescent="0.25">
      <c r="B539" s="164" t="s">
        <v>84</v>
      </c>
      <c r="C539" s="164" t="s">
        <v>1027</v>
      </c>
      <c r="D539" s="164" t="s">
        <v>2052</v>
      </c>
      <c r="E539" s="164" t="s">
        <v>2055</v>
      </c>
      <c r="F539" s="164" t="s">
        <v>2056</v>
      </c>
      <c r="G539" s="164">
        <v>0.71321761398805095</v>
      </c>
      <c r="H539" s="164">
        <v>0.70101307602963403</v>
      </c>
    </row>
    <row r="540" spans="2:8" x14ac:dyDescent="0.25">
      <c r="B540" s="164" t="s">
        <v>84</v>
      </c>
      <c r="C540" s="164" t="s">
        <v>1027</v>
      </c>
      <c r="D540" s="164" t="s">
        <v>2052</v>
      </c>
      <c r="E540" s="164" t="s">
        <v>1873</v>
      </c>
      <c r="F540" s="164" t="s">
        <v>2056</v>
      </c>
      <c r="G540" s="164">
        <v>1</v>
      </c>
      <c r="H540" s="164">
        <v>1</v>
      </c>
    </row>
    <row r="541" spans="2:8" x14ac:dyDescent="0.25">
      <c r="B541" s="164" t="s">
        <v>84</v>
      </c>
      <c r="C541" s="164" t="s">
        <v>1027</v>
      </c>
      <c r="D541" s="164" t="s">
        <v>514</v>
      </c>
      <c r="E541" s="164" t="s">
        <v>496</v>
      </c>
      <c r="F541" s="164" t="s">
        <v>2057</v>
      </c>
      <c r="G541" s="164">
        <v>3.0606736352630001E-3</v>
      </c>
      <c r="H541" s="164">
        <v>2.3676852744734002E-3</v>
      </c>
    </row>
    <row r="542" spans="2:8" x14ac:dyDescent="0.25">
      <c r="B542" s="164" t="s">
        <v>84</v>
      </c>
      <c r="C542" s="164" t="s">
        <v>1027</v>
      </c>
      <c r="D542" s="164" t="s">
        <v>514</v>
      </c>
      <c r="E542" s="164" t="s">
        <v>2054</v>
      </c>
      <c r="F542" s="164" t="s">
        <v>2057</v>
      </c>
      <c r="G542" s="164">
        <v>0.99975436002486995</v>
      </c>
      <c r="H542" s="164">
        <v>0.99895644702660003</v>
      </c>
    </row>
    <row r="543" spans="2:8" x14ac:dyDescent="0.25">
      <c r="B543" s="164" t="s">
        <v>84</v>
      </c>
      <c r="C543" s="164" t="s">
        <v>1027</v>
      </c>
      <c r="D543" s="164" t="s">
        <v>514</v>
      </c>
      <c r="E543" s="164" t="s">
        <v>504</v>
      </c>
      <c r="F543" s="164" t="s">
        <v>2057</v>
      </c>
      <c r="G543" s="164">
        <v>1</v>
      </c>
      <c r="H543" s="164">
        <v>1</v>
      </c>
    </row>
    <row r="544" spans="2:8" x14ac:dyDescent="0.25">
      <c r="B544" s="164" t="s">
        <v>84</v>
      </c>
      <c r="C544" s="164" t="s">
        <v>1027</v>
      </c>
      <c r="D544" s="164" t="s">
        <v>514</v>
      </c>
      <c r="E544" s="164" t="s">
        <v>2055</v>
      </c>
      <c r="F544" s="164" t="s">
        <v>2057</v>
      </c>
      <c r="G544" s="164">
        <v>0.44021701512078298</v>
      </c>
      <c r="H544" s="164">
        <v>0.24067753843992201</v>
      </c>
    </row>
    <row r="545" spans="2:8" x14ac:dyDescent="0.25">
      <c r="B545" s="164" t="s">
        <v>84</v>
      </c>
      <c r="C545" s="164" t="s">
        <v>1027</v>
      </c>
      <c r="D545" s="164" t="s">
        <v>514</v>
      </c>
      <c r="E545" s="164" t="s">
        <v>1873</v>
      </c>
      <c r="F545" s="164" t="s">
        <v>2057</v>
      </c>
      <c r="G545" s="164">
        <v>0.93700735994626405</v>
      </c>
      <c r="H545" s="164">
        <v>0.97829587157322895</v>
      </c>
    </row>
    <row r="546" spans="2:8" x14ac:dyDescent="0.25">
      <c r="B546" s="164" t="s">
        <v>86</v>
      </c>
      <c r="C546" s="164" t="s">
        <v>1027</v>
      </c>
      <c r="D546" s="164" t="s">
        <v>2052</v>
      </c>
      <c r="E546" s="164" t="s">
        <v>496</v>
      </c>
      <c r="F546" s="164" t="s">
        <v>2053</v>
      </c>
      <c r="G546" s="164">
        <v>5.56114496170226E-2</v>
      </c>
      <c r="H546" s="164">
        <v>9.9519231021711702E-2</v>
      </c>
    </row>
    <row r="547" spans="2:8" x14ac:dyDescent="0.25">
      <c r="B547" s="164" t="s">
        <v>86</v>
      </c>
      <c r="C547" s="164" t="s">
        <v>1027</v>
      </c>
      <c r="D547" s="164" t="s">
        <v>2052</v>
      </c>
      <c r="E547" s="164" t="s">
        <v>2054</v>
      </c>
      <c r="F547" s="164" t="s">
        <v>2053</v>
      </c>
      <c r="G547" s="164">
        <v>0.99991337309216299</v>
      </c>
      <c r="H547" s="164">
        <v>0.99989315627945496</v>
      </c>
    </row>
    <row r="548" spans="2:8" x14ac:dyDescent="0.25">
      <c r="B548" s="164" t="s">
        <v>86</v>
      </c>
      <c r="C548" s="164" t="s">
        <v>1027</v>
      </c>
      <c r="D548" s="164" t="s">
        <v>2052</v>
      </c>
      <c r="E548" s="164" t="s">
        <v>504</v>
      </c>
      <c r="F548" s="164" t="s">
        <v>2053</v>
      </c>
      <c r="G548" s="164">
        <v>1</v>
      </c>
      <c r="H548" s="164">
        <v>1</v>
      </c>
    </row>
    <row r="549" spans="2:8" x14ac:dyDescent="0.25">
      <c r="B549" s="164" t="s">
        <v>86</v>
      </c>
      <c r="C549" s="164" t="s">
        <v>1027</v>
      </c>
      <c r="D549" s="164" t="s">
        <v>2052</v>
      </c>
      <c r="E549" s="164" t="s">
        <v>2055</v>
      </c>
      <c r="F549" s="164" t="s">
        <v>2053</v>
      </c>
      <c r="G549" s="164">
        <v>0.60270143821321698</v>
      </c>
      <c r="H549" s="164">
        <v>0.65325029591384298</v>
      </c>
    </row>
    <row r="550" spans="2:8" x14ac:dyDescent="0.25">
      <c r="B550" s="164" t="s">
        <v>86</v>
      </c>
      <c r="C550" s="164" t="s">
        <v>1027</v>
      </c>
      <c r="D550" s="164" t="s">
        <v>2052</v>
      </c>
      <c r="E550" s="164" t="s">
        <v>1873</v>
      </c>
      <c r="F550" s="164" t="s">
        <v>2053</v>
      </c>
      <c r="G550" s="164">
        <v>1</v>
      </c>
      <c r="H550" s="164">
        <v>1</v>
      </c>
    </row>
    <row r="551" spans="2:8" x14ac:dyDescent="0.25">
      <c r="B551" s="164" t="s">
        <v>86</v>
      </c>
      <c r="C551" s="164" t="s">
        <v>1027</v>
      </c>
      <c r="D551" s="164" t="s">
        <v>2052</v>
      </c>
      <c r="E551" s="164" t="s">
        <v>496</v>
      </c>
      <c r="F551" s="164" t="s">
        <v>2056</v>
      </c>
      <c r="G551" s="164">
        <v>5.56114496170226E-2</v>
      </c>
      <c r="H551" s="164">
        <v>9.9519231021711799E-2</v>
      </c>
    </row>
    <row r="552" spans="2:8" x14ac:dyDescent="0.25">
      <c r="B552" s="164" t="s">
        <v>86</v>
      </c>
      <c r="C552" s="164" t="s">
        <v>1027</v>
      </c>
      <c r="D552" s="164" t="s">
        <v>2052</v>
      </c>
      <c r="E552" s="164" t="s">
        <v>2054</v>
      </c>
      <c r="F552" s="164" t="s">
        <v>2056</v>
      </c>
      <c r="G552" s="164">
        <v>0.99991337309216299</v>
      </c>
      <c r="H552" s="164">
        <v>0.99989315627945496</v>
      </c>
    </row>
    <row r="553" spans="2:8" x14ac:dyDescent="0.25">
      <c r="B553" s="164" t="s">
        <v>86</v>
      </c>
      <c r="C553" s="164" t="s">
        <v>1027</v>
      </c>
      <c r="D553" s="164" t="s">
        <v>2052</v>
      </c>
      <c r="E553" s="164" t="s">
        <v>504</v>
      </c>
      <c r="F553" s="164" t="s">
        <v>2056</v>
      </c>
      <c r="G553" s="164">
        <v>1</v>
      </c>
      <c r="H553" s="164">
        <v>1</v>
      </c>
    </row>
    <row r="554" spans="2:8" x14ac:dyDescent="0.25">
      <c r="B554" s="164" t="s">
        <v>86</v>
      </c>
      <c r="C554" s="164" t="s">
        <v>1027</v>
      </c>
      <c r="D554" s="164" t="s">
        <v>2052</v>
      </c>
      <c r="E554" s="164" t="s">
        <v>2055</v>
      </c>
      <c r="F554" s="164" t="s">
        <v>2056</v>
      </c>
      <c r="G554" s="164">
        <v>0.60270143821321698</v>
      </c>
      <c r="H554" s="164">
        <v>0.65325029591384298</v>
      </c>
    </row>
    <row r="555" spans="2:8" x14ac:dyDescent="0.25">
      <c r="B555" s="164" t="s">
        <v>86</v>
      </c>
      <c r="C555" s="164" t="s">
        <v>1027</v>
      </c>
      <c r="D555" s="164" t="s">
        <v>2052</v>
      </c>
      <c r="E555" s="164" t="s">
        <v>1873</v>
      </c>
      <c r="F555" s="164" t="s">
        <v>2056</v>
      </c>
      <c r="G555" s="164">
        <v>1</v>
      </c>
      <c r="H555" s="164">
        <v>1</v>
      </c>
    </row>
    <row r="556" spans="2:8" x14ac:dyDescent="0.25">
      <c r="B556" s="164" t="s">
        <v>86</v>
      </c>
      <c r="C556" s="164" t="s">
        <v>1027</v>
      </c>
      <c r="D556" s="164" t="s">
        <v>514</v>
      </c>
      <c r="E556" s="164" t="s">
        <v>496</v>
      </c>
      <c r="F556" s="164" t="s">
        <v>2057</v>
      </c>
      <c r="G556" s="164">
        <v>4.96341217100518E-3</v>
      </c>
      <c r="H556" s="164">
        <v>5.6399374019683998E-3</v>
      </c>
    </row>
    <row r="557" spans="2:8" x14ac:dyDescent="0.25">
      <c r="B557" s="164" t="s">
        <v>86</v>
      </c>
      <c r="C557" s="164" t="s">
        <v>1027</v>
      </c>
      <c r="D557" s="164" t="s">
        <v>514</v>
      </c>
      <c r="E557" s="164" t="s">
        <v>2054</v>
      </c>
      <c r="F557" s="164" t="s">
        <v>2057</v>
      </c>
      <c r="G557" s="164">
        <v>0.99996279216888695</v>
      </c>
      <c r="H557" s="164">
        <v>0.99997676722739404</v>
      </c>
    </row>
    <row r="558" spans="2:8" x14ac:dyDescent="0.25">
      <c r="B558" s="164" t="s">
        <v>86</v>
      </c>
      <c r="C558" s="164" t="s">
        <v>1027</v>
      </c>
      <c r="D558" s="164" t="s">
        <v>514</v>
      </c>
      <c r="E558" s="164" t="s">
        <v>504</v>
      </c>
      <c r="F558" s="164" t="s">
        <v>2057</v>
      </c>
      <c r="G558" s="164">
        <v>1</v>
      </c>
      <c r="H558" s="164">
        <v>1</v>
      </c>
    </row>
    <row r="559" spans="2:8" x14ac:dyDescent="0.25">
      <c r="B559" s="164" t="s">
        <v>86</v>
      </c>
      <c r="C559" s="164" t="s">
        <v>1027</v>
      </c>
      <c r="D559" s="164" t="s">
        <v>514</v>
      </c>
      <c r="E559" s="164" t="s">
        <v>2055</v>
      </c>
      <c r="F559" s="164" t="s">
        <v>2057</v>
      </c>
      <c r="G559" s="164">
        <v>0.432529351719317</v>
      </c>
      <c r="H559" s="164">
        <v>0.263342461218802</v>
      </c>
    </row>
    <row r="560" spans="2:8" x14ac:dyDescent="0.25">
      <c r="B560" s="164" t="s">
        <v>86</v>
      </c>
      <c r="C560" s="164" t="s">
        <v>1027</v>
      </c>
      <c r="D560" s="164" t="s">
        <v>514</v>
      </c>
      <c r="E560" s="164" t="s">
        <v>1873</v>
      </c>
      <c r="F560" s="164" t="s">
        <v>2057</v>
      </c>
      <c r="G560" s="164">
        <v>0.72980224300868102</v>
      </c>
      <c r="H560" s="164">
        <v>0.85850201613625698</v>
      </c>
    </row>
    <row r="561" spans="2:8" x14ac:dyDescent="0.25">
      <c r="B561" s="164" t="s">
        <v>89</v>
      </c>
      <c r="C561" s="164" t="s">
        <v>1027</v>
      </c>
      <c r="D561" s="164" t="s">
        <v>2052</v>
      </c>
      <c r="E561" s="164" t="s">
        <v>496</v>
      </c>
      <c r="F561" s="164" t="s">
        <v>2053</v>
      </c>
      <c r="G561" s="164">
        <v>6.6505067595431594E-2</v>
      </c>
      <c r="H561" s="164">
        <v>0.13224922424732699</v>
      </c>
    </row>
    <row r="562" spans="2:8" x14ac:dyDescent="0.25">
      <c r="B562" s="164" t="s">
        <v>89</v>
      </c>
      <c r="C562" s="164" t="s">
        <v>1027</v>
      </c>
      <c r="D562" s="164" t="s">
        <v>2052</v>
      </c>
      <c r="E562" s="164" t="s">
        <v>2054</v>
      </c>
      <c r="F562" s="164" t="s">
        <v>2053</v>
      </c>
      <c r="G562" s="164">
        <v>0.99999916434080605</v>
      </c>
      <c r="H562" s="164">
        <v>0.999997006853377</v>
      </c>
    </row>
    <row r="563" spans="2:8" x14ac:dyDescent="0.25">
      <c r="B563" s="164" t="s">
        <v>89</v>
      </c>
      <c r="C563" s="164" t="s">
        <v>1027</v>
      </c>
      <c r="D563" s="164" t="s">
        <v>2052</v>
      </c>
      <c r="E563" s="164" t="s">
        <v>504</v>
      </c>
      <c r="F563" s="164" t="s">
        <v>2053</v>
      </c>
      <c r="G563" s="164">
        <v>1</v>
      </c>
      <c r="H563" s="164">
        <v>1</v>
      </c>
    </row>
    <row r="564" spans="2:8" x14ac:dyDescent="0.25">
      <c r="B564" s="164" t="s">
        <v>89</v>
      </c>
      <c r="C564" s="164" t="s">
        <v>1027</v>
      </c>
      <c r="D564" s="164" t="s">
        <v>2052</v>
      </c>
      <c r="E564" s="164" t="s">
        <v>2055</v>
      </c>
      <c r="F564" s="164" t="s">
        <v>2053</v>
      </c>
      <c r="G564" s="164">
        <v>0.75593584892919496</v>
      </c>
      <c r="H564" s="164">
        <v>0.74920404481511105</v>
      </c>
    </row>
    <row r="565" spans="2:8" x14ac:dyDescent="0.25">
      <c r="B565" s="164" t="s">
        <v>89</v>
      </c>
      <c r="C565" s="164" t="s">
        <v>1027</v>
      </c>
      <c r="D565" s="164" t="s">
        <v>2052</v>
      </c>
      <c r="E565" s="164" t="s">
        <v>1873</v>
      </c>
      <c r="F565" s="164" t="s">
        <v>2053</v>
      </c>
      <c r="G565" s="164">
        <v>1</v>
      </c>
      <c r="H565" s="164">
        <v>1</v>
      </c>
    </row>
    <row r="566" spans="2:8" x14ac:dyDescent="0.25">
      <c r="B566" s="164" t="s">
        <v>89</v>
      </c>
      <c r="C566" s="164" t="s">
        <v>1027</v>
      </c>
      <c r="D566" s="164" t="s">
        <v>2052</v>
      </c>
      <c r="E566" s="164" t="s">
        <v>496</v>
      </c>
      <c r="F566" s="164" t="s">
        <v>2056</v>
      </c>
      <c r="G566" s="164">
        <v>6.6505067595431594E-2</v>
      </c>
      <c r="H566" s="164">
        <v>0.13224922424732699</v>
      </c>
    </row>
    <row r="567" spans="2:8" x14ac:dyDescent="0.25">
      <c r="B567" s="164" t="s">
        <v>89</v>
      </c>
      <c r="C567" s="164" t="s">
        <v>1027</v>
      </c>
      <c r="D567" s="164" t="s">
        <v>2052</v>
      </c>
      <c r="E567" s="164" t="s">
        <v>2054</v>
      </c>
      <c r="F567" s="164" t="s">
        <v>2056</v>
      </c>
      <c r="G567" s="164">
        <v>0.99999916434080605</v>
      </c>
      <c r="H567" s="164">
        <v>0.999997006853378</v>
      </c>
    </row>
    <row r="568" spans="2:8" x14ac:dyDescent="0.25">
      <c r="B568" s="164" t="s">
        <v>89</v>
      </c>
      <c r="C568" s="164" t="s">
        <v>1027</v>
      </c>
      <c r="D568" s="164" t="s">
        <v>2052</v>
      </c>
      <c r="E568" s="164" t="s">
        <v>504</v>
      </c>
      <c r="F568" s="164" t="s">
        <v>2056</v>
      </c>
      <c r="G568" s="164">
        <v>1</v>
      </c>
      <c r="H568" s="164">
        <v>1</v>
      </c>
    </row>
    <row r="569" spans="2:8" x14ac:dyDescent="0.25">
      <c r="B569" s="164" t="s">
        <v>89</v>
      </c>
      <c r="C569" s="164" t="s">
        <v>1027</v>
      </c>
      <c r="D569" s="164" t="s">
        <v>2052</v>
      </c>
      <c r="E569" s="164" t="s">
        <v>2055</v>
      </c>
      <c r="F569" s="164" t="s">
        <v>2056</v>
      </c>
      <c r="G569" s="164">
        <v>0.75593584892919496</v>
      </c>
      <c r="H569" s="164">
        <v>0.74920404481511105</v>
      </c>
    </row>
    <row r="570" spans="2:8" x14ac:dyDescent="0.25">
      <c r="B570" s="164" t="s">
        <v>89</v>
      </c>
      <c r="C570" s="164" t="s">
        <v>1027</v>
      </c>
      <c r="D570" s="164" t="s">
        <v>2052</v>
      </c>
      <c r="E570" s="164" t="s">
        <v>1873</v>
      </c>
      <c r="F570" s="164" t="s">
        <v>2056</v>
      </c>
      <c r="G570" s="164">
        <v>1</v>
      </c>
      <c r="H570" s="164">
        <v>1</v>
      </c>
    </row>
    <row r="571" spans="2:8" x14ac:dyDescent="0.25">
      <c r="B571" s="164" t="s">
        <v>89</v>
      </c>
      <c r="C571" s="164" t="s">
        <v>1027</v>
      </c>
      <c r="D571" s="164" t="s">
        <v>514</v>
      </c>
      <c r="E571" s="164" t="s">
        <v>496</v>
      </c>
      <c r="F571" s="164" t="s">
        <v>2057</v>
      </c>
      <c r="G571" s="164">
        <v>4.0331622823496296E-3</v>
      </c>
      <c r="H571" s="164">
        <v>2.9876666958034898E-3</v>
      </c>
    </row>
    <row r="572" spans="2:8" x14ac:dyDescent="0.25">
      <c r="B572" s="164" t="s">
        <v>89</v>
      </c>
      <c r="C572" s="164" t="s">
        <v>1027</v>
      </c>
      <c r="D572" s="164" t="s">
        <v>514</v>
      </c>
      <c r="E572" s="164" t="s">
        <v>2054</v>
      </c>
      <c r="F572" s="164" t="s">
        <v>2057</v>
      </c>
      <c r="G572" s="164">
        <v>0.99987851093163804</v>
      </c>
      <c r="H572" s="164">
        <v>0.99953708438572397</v>
      </c>
    </row>
    <row r="573" spans="2:8" x14ac:dyDescent="0.25">
      <c r="B573" s="164" t="s">
        <v>89</v>
      </c>
      <c r="C573" s="164" t="s">
        <v>1027</v>
      </c>
      <c r="D573" s="164" t="s">
        <v>514</v>
      </c>
      <c r="E573" s="164" t="s">
        <v>504</v>
      </c>
      <c r="F573" s="164" t="s">
        <v>2057</v>
      </c>
      <c r="G573" s="164">
        <v>1</v>
      </c>
      <c r="H573" s="164">
        <v>1</v>
      </c>
    </row>
    <row r="574" spans="2:8" x14ac:dyDescent="0.25">
      <c r="B574" s="164" t="s">
        <v>89</v>
      </c>
      <c r="C574" s="164" t="s">
        <v>1027</v>
      </c>
      <c r="D574" s="164" t="s">
        <v>514</v>
      </c>
      <c r="E574" s="164" t="s">
        <v>2055</v>
      </c>
      <c r="F574" s="164" t="s">
        <v>2057</v>
      </c>
      <c r="G574" s="164">
        <v>0.49321229538066302</v>
      </c>
      <c r="H574" s="164">
        <v>0.27313734672983198</v>
      </c>
    </row>
    <row r="575" spans="2:8" x14ac:dyDescent="0.25">
      <c r="B575" s="164" t="s">
        <v>89</v>
      </c>
      <c r="C575" s="164" t="s">
        <v>1027</v>
      </c>
      <c r="D575" s="164" t="s">
        <v>514</v>
      </c>
      <c r="E575" s="164" t="s">
        <v>1873</v>
      </c>
      <c r="F575" s="164" t="s">
        <v>2057</v>
      </c>
      <c r="G575" s="164">
        <v>0.94964746926518395</v>
      </c>
      <c r="H575" s="164">
        <v>0.98216731653557898</v>
      </c>
    </row>
    <row r="576" spans="2:8" x14ac:dyDescent="0.25">
      <c r="B576" s="164" t="s">
        <v>92</v>
      </c>
      <c r="C576" s="164" t="s">
        <v>1027</v>
      </c>
      <c r="D576" s="164" t="s">
        <v>2052</v>
      </c>
      <c r="E576" s="164" t="s">
        <v>496</v>
      </c>
      <c r="F576" s="164" t="s">
        <v>2053</v>
      </c>
      <c r="G576" s="164">
        <v>6.4975002086756106E-2</v>
      </c>
      <c r="H576" s="164">
        <v>5.7727766545145602E-2</v>
      </c>
    </row>
    <row r="577" spans="2:8" x14ac:dyDescent="0.25">
      <c r="B577" s="164" t="s">
        <v>92</v>
      </c>
      <c r="C577" s="164" t="s">
        <v>1027</v>
      </c>
      <c r="D577" s="164" t="s">
        <v>2052</v>
      </c>
      <c r="E577" s="164" t="s">
        <v>2054</v>
      </c>
      <c r="F577" s="164" t="s">
        <v>2053</v>
      </c>
      <c r="G577" s="164">
        <v>0.99977109761518201</v>
      </c>
      <c r="H577" s="164">
        <v>0.99961757333288004</v>
      </c>
    </row>
    <row r="578" spans="2:8" x14ac:dyDescent="0.25">
      <c r="B578" s="164" t="s">
        <v>92</v>
      </c>
      <c r="C578" s="164" t="s">
        <v>1027</v>
      </c>
      <c r="D578" s="164" t="s">
        <v>2052</v>
      </c>
      <c r="E578" s="164" t="s">
        <v>504</v>
      </c>
      <c r="F578" s="164" t="s">
        <v>2053</v>
      </c>
      <c r="G578" s="164">
        <v>1</v>
      </c>
      <c r="H578" s="164">
        <v>1</v>
      </c>
    </row>
    <row r="579" spans="2:8" x14ac:dyDescent="0.25">
      <c r="B579" s="164" t="s">
        <v>92</v>
      </c>
      <c r="C579" s="164" t="s">
        <v>1027</v>
      </c>
      <c r="D579" s="164" t="s">
        <v>2052</v>
      </c>
      <c r="E579" s="164" t="s">
        <v>2055</v>
      </c>
      <c r="F579" s="164" t="s">
        <v>2053</v>
      </c>
      <c r="G579" s="164">
        <v>0.66614625302040797</v>
      </c>
      <c r="H579" s="164">
        <v>0.57809960856005504</v>
      </c>
    </row>
    <row r="580" spans="2:8" x14ac:dyDescent="0.25">
      <c r="B580" s="164" t="s">
        <v>92</v>
      </c>
      <c r="C580" s="164" t="s">
        <v>1027</v>
      </c>
      <c r="D580" s="164" t="s">
        <v>2052</v>
      </c>
      <c r="E580" s="164" t="s">
        <v>1873</v>
      </c>
      <c r="F580" s="164" t="s">
        <v>2053</v>
      </c>
      <c r="G580" s="164">
        <v>1</v>
      </c>
      <c r="H580" s="164">
        <v>1</v>
      </c>
    </row>
    <row r="581" spans="2:8" x14ac:dyDescent="0.25">
      <c r="B581" s="164" t="s">
        <v>92</v>
      </c>
      <c r="C581" s="164" t="s">
        <v>1027</v>
      </c>
      <c r="D581" s="164" t="s">
        <v>2052</v>
      </c>
      <c r="E581" s="164" t="s">
        <v>496</v>
      </c>
      <c r="F581" s="164" t="s">
        <v>2056</v>
      </c>
      <c r="G581" s="164">
        <v>6.4975002086756106E-2</v>
      </c>
      <c r="H581" s="164">
        <v>5.7727766545145602E-2</v>
      </c>
    </row>
    <row r="582" spans="2:8" x14ac:dyDescent="0.25">
      <c r="B582" s="164" t="s">
        <v>92</v>
      </c>
      <c r="C582" s="164" t="s">
        <v>1027</v>
      </c>
      <c r="D582" s="164" t="s">
        <v>2052</v>
      </c>
      <c r="E582" s="164" t="s">
        <v>2054</v>
      </c>
      <c r="F582" s="164" t="s">
        <v>2056</v>
      </c>
      <c r="G582" s="164">
        <v>0.99977109761518201</v>
      </c>
      <c r="H582" s="164">
        <v>0.99961757333288004</v>
      </c>
    </row>
    <row r="583" spans="2:8" x14ac:dyDescent="0.25">
      <c r="B583" s="164" t="s">
        <v>92</v>
      </c>
      <c r="C583" s="164" t="s">
        <v>1027</v>
      </c>
      <c r="D583" s="164" t="s">
        <v>2052</v>
      </c>
      <c r="E583" s="164" t="s">
        <v>504</v>
      </c>
      <c r="F583" s="164" t="s">
        <v>2056</v>
      </c>
      <c r="G583" s="164">
        <v>1</v>
      </c>
      <c r="H583" s="164">
        <v>1</v>
      </c>
    </row>
    <row r="584" spans="2:8" x14ac:dyDescent="0.25">
      <c r="B584" s="164" t="s">
        <v>92</v>
      </c>
      <c r="C584" s="164" t="s">
        <v>1027</v>
      </c>
      <c r="D584" s="164" t="s">
        <v>2052</v>
      </c>
      <c r="E584" s="164" t="s">
        <v>2055</v>
      </c>
      <c r="F584" s="164" t="s">
        <v>2056</v>
      </c>
      <c r="G584" s="164">
        <v>0.66614625302040797</v>
      </c>
      <c r="H584" s="164">
        <v>0.57809960856005604</v>
      </c>
    </row>
    <row r="585" spans="2:8" x14ac:dyDescent="0.25">
      <c r="B585" s="164" t="s">
        <v>92</v>
      </c>
      <c r="C585" s="164" t="s">
        <v>1027</v>
      </c>
      <c r="D585" s="164" t="s">
        <v>2052</v>
      </c>
      <c r="E585" s="164" t="s">
        <v>1873</v>
      </c>
      <c r="F585" s="164" t="s">
        <v>2056</v>
      </c>
      <c r="G585" s="164">
        <v>1</v>
      </c>
      <c r="H585" s="164">
        <v>1</v>
      </c>
    </row>
    <row r="586" spans="2:8" x14ac:dyDescent="0.25">
      <c r="B586" s="164" t="s">
        <v>92</v>
      </c>
      <c r="C586" s="164" t="s">
        <v>1027</v>
      </c>
      <c r="D586" s="164" t="s">
        <v>514</v>
      </c>
      <c r="E586" s="164" t="s">
        <v>496</v>
      </c>
      <c r="F586" s="164" t="s">
        <v>2057</v>
      </c>
      <c r="G586" s="164">
        <v>7.3454445927913E-3</v>
      </c>
      <c r="H586" s="164">
        <v>6.0096208267894297E-3</v>
      </c>
    </row>
    <row r="587" spans="2:8" x14ac:dyDescent="0.25">
      <c r="B587" s="164" t="s">
        <v>92</v>
      </c>
      <c r="C587" s="164" t="s">
        <v>1027</v>
      </c>
      <c r="D587" s="164" t="s">
        <v>514</v>
      </c>
      <c r="E587" s="164" t="s">
        <v>2054</v>
      </c>
      <c r="F587" s="164" t="s">
        <v>2057</v>
      </c>
      <c r="G587" s="164">
        <v>0.99913477667635098</v>
      </c>
      <c r="H587" s="164">
        <v>0.99976423668248704</v>
      </c>
    </row>
    <row r="588" spans="2:8" x14ac:dyDescent="0.25">
      <c r="B588" s="164" t="s">
        <v>92</v>
      </c>
      <c r="C588" s="164" t="s">
        <v>1027</v>
      </c>
      <c r="D588" s="164" t="s">
        <v>514</v>
      </c>
      <c r="E588" s="164" t="s">
        <v>504</v>
      </c>
      <c r="F588" s="164" t="s">
        <v>2057</v>
      </c>
      <c r="G588" s="164">
        <v>1</v>
      </c>
      <c r="H588" s="164">
        <v>1</v>
      </c>
    </row>
    <row r="589" spans="2:8" x14ac:dyDescent="0.25">
      <c r="B589" s="164" t="s">
        <v>92</v>
      </c>
      <c r="C589" s="164" t="s">
        <v>1027</v>
      </c>
      <c r="D589" s="164" t="s">
        <v>514</v>
      </c>
      <c r="E589" s="164" t="s">
        <v>2055</v>
      </c>
      <c r="F589" s="164" t="s">
        <v>2057</v>
      </c>
      <c r="G589" s="164">
        <v>0.45871333019947802</v>
      </c>
      <c r="H589" s="164">
        <v>0.26920229756150199</v>
      </c>
    </row>
    <row r="590" spans="2:8" x14ac:dyDescent="0.25">
      <c r="B590" s="164" t="s">
        <v>92</v>
      </c>
      <c r="C590" s="164" t="s">
        <v>1027</v>
      </c>
      <c r="D590" s="164" t="s">
        <v>514</v>
      </c>
      <c r="E590" s="164" t="s">
        <v>1873</v>
      </c>
      <c r="F590" s="164" t="s">
        <v>2057</v>
      </c>
      <c r="G590" s="164">
        <v>0.71069213017958399</v>
      </c>
      <c r="H590" s="164">
        <v>0.89115917054735605</v>
      </c>
    </row>
    <row r="591" spans="2:8" x14ac:dyDescent="0.25">
      <c r="B591" s="164" t="s">
        <v>95</v>
      </c>
      <c r="C591" s="164" t="s">
        <v>1027</v>
      </c>
      <c r="D591" s="164" t="s">
        <v>2052</v>
      </c>
      <c r="E591" s="164" t="s">
        <v>496</v>
      </c>
      <c r="F591" s="164" t="s">
        <v>2053</v>
      </c>
      <c r="G591" s="164">
        <v>8.4963508692232598E-2</v>
      </c>
      <c r="H591" s="164">
        <v>0.103129319263147</v>
      </c>
    </row>
    <row r="592" spans="2:8" x14ac:dyDescent="0.25">
      <c r="B592" s="164" t="s">
        <v>95</v>
      </c>
      <c r="C592" s="164" t="s">
        <v>1027</v>
      </c>
      <c r="D592" s="164" t="s">
        <v>2052</v>
      </c>
      <c r="E592" s="164" t="s">
        <v>2054</v>
      </c>
      <c r="F592" s="164" t="s">
        <v>2053</v>
      </c>
      <c r="G592" s="164">
        <v>0.999989864312542</v>
      </c>
      <c r="H592" s="164">
        <v>0.99998269561324205</v>
      </c>
    </row>
    <row r="593" spans="2:8" x14ac:dyDescent="0.25">
      <c r="B593" s="164" t="s">
        <v>95</v>
      </c>
      <c r="C593" s="164" t="s">
        <v>1027</v>
      </c>
      <c r="D593" s="164" t="s">
        <v>2052</v>
      </c>
      <c r="E593" s="164" t="s">
        <v>504</v>
      </c>
      <c r="F593" s="164" t="s">
        <v>2053</v>
      </c>
      <c r="G593" s="164">
        <v>1</v>
      </c>
      <c r="H593" s="164">
        <v>1</v>
      </c>
    </row>
    <row r="594" spans="2:8" x14ac:dyDescent="0.25">
      <c r="B594" s="164" t="s">
        <v>95</v>
      </c>
      <c r="C594" s="164" t="s">
        <v>1027</v>
      </c>
      <c r="D594" s="164" t="s">
        <v>2052</v>
      </c>
      <c r="E594" s="164" t="s">
        <v>2055</v>
      </c>
      <c r="F594" s="164" t="s">
        <v>2053</v>
      </c>
      <c r="G594" s="164">
        <v>0.81862470490683203</v>
      </c>
      <c r="H594" s="164">
        <v>0.745280999925791</v>
      </c>
    </row>
    <row r="595" spans="2:8" x14ac:dyDescent="0.25">
      <c r="B595" s="164" t="s">
        <v>95</v>
      </c>
      <c r="C595" s="164" t="s">
        <v>1027</v>
      </c>
      <c r="D595" s="164" t="s">
        <v>2052</v>
      </c>
      <c r="E595" s="164" t="s">
        <v>1873</v>
      </c>
      <c r="F595" s="164" t="s">
        <v>2053</v>
      </c>
      <c r="G595" s="164">
        <v>1</v>
      </c>
      <c r="H595" s="164">
        <v>1</v>
      </c>
    </row>
    <row r="596" spans="2:8" x14ac:dyDescent="0.25">
      <c r="B596" s="164" t="s">
        <v>95</v>
      </c>
      <c r="C596" s="164" t="s">
        <v>1027</v>
      </c>
      <c r="D596" s="164" t="s">
        <v>2052</v>
      </c>
      <c r="E596" s="164" t="s">
        <v>496</v>
      </c>
      <c r="F596" s="164" t="s">
        <v>2056</v>
      </c>
      <c r="G596" s="164">
        <v>8.4963508692232598E-2</v>
      </c>
      <c r="H596" s="164">
        <v>0.103129319263147</v>
      </c>
    </row>
    <row r="597" spans="2:8" x14ac:dyDescent="0.25">
      <c r="B597" s="164" t="s">
        <v>95</v>
      </c>
      <c r="C597" s="164" t="s">
        <v>1027</v>
      </c>
      <c r="D597" s="164" t="s">
        <v>2052</v>
      </c>
      <c r="E597" s="164" t="s">
        <v>2054</v>
      </c>
      <c r="F597" s="164" t="s">
        <v>2056</v>
      </c>
      <c r="G597" s="164">
        <v>0.999989864312542</v>
      </c>
      <c r="H597" s="164">
        <v>0.99998269561324205</v>
      </c>
    </row>
    <row r="598" spans="2:8" x14ac:dyDescent="0.25">
      <c r="B598" s="164" t="s">
        <v>95</v>
      </c>
      <c r="C598" s="164" t="s">
        <v>1027</v>
      </c>
      <c r="D598" s="164" t="s">
        <v>2052</v>
      </c>
      <c r="E598" s="164" t="s">
        <v>504</v>
      </c>
      <c r="F598" s="164" t="s">
        <v>2056</v>
      </c>
      <c r="G598" s="164">
        <v>1</v>
      </c>
      <c r="H598" s="164">
        <v>1</v>
      </c>
    </row>
    <row r="599" spans="2:8" x14ac:dyDescent="0.25">
      <c r="B599" s="164" t="s">
        <v>95</v>
      </c>
      <c r="C599" s="164" t="s">
        <v>1027</v>
      </c>
      <c r="D599" s="164" t="s">
        <v>2052</v>
      </c>
      <c r="E599" s="164" t="s">
        <v>2055</v>
      </c>
      <c r="F599" s="164" t="s">
        <v>2056</v>
      </c>
      <c r="G599" s="164">
        <v>0.81862470490683203</v>
      </c>
      <c r="H599" s="164">
        <v>0.745280999925791</v>
      </c>
    </row>
    <row r="600" spans="2:8" x14ac:dyDescent="0.25">
      <c r="B600" s="164" t="s">
        <v>95</v>
      </c>
      <c r="C600" s="164" t="s">
        <v>1027</v>
      </c>
      <c r="D600" s="164" t="s">
        <v>2052</v>
      </c>
      <c r="E600" s="164" t="s">
        <v>1873</v>
      </c>
      <c r="F600" s="164" t="s">
        <v>2056</v>
      </c>
      <c r="G600" s="164">
        <v>1</v>
      </c>
      <c r="H600" s="164">
        <v>1</v>
      </c>
    </row>
    <row r="601" spans="2:8" x14ac:dyDescent="0.25">
      <c r="B601" s="164" t="s">
        <v>95</v>
      </c>
      <c r="C601" s="164" t="s">
        <v>1027</v>
      </c>
      <c r="D601" s="164" t="s">
        <v>514</v>
      </c>
      <c r="E601" s="164" t="s">
        <v>496</v>
      </c>
      <c r="F601" s="164" t="s">
        <v>2057</v>
      </c>
      <c r="G601" s="164">
        <v>1.27597695099998E-2</v>
      </c>
      <c r="H601" s="164">
        <v>6.4221098468167596E-3</v>
      </c>
    </row>
    <row r="602" spans="2:8" x14ac:dyDescent="0.25">
      <c r="B602" s="164" t="s">
        <v>95</v>
      </c>
      <c r="C602" s="164" t="s">
        <v>1027</v>
      </c>
      <c r="D602" s="164" t="s">
        <v>514</v>
      </c>
      <c r="E602" s="164" t="s">
        <v>2054</v>
      </c>
      <c r="F602" s="164" t="s">
        <v>2057</v>
      </c>
      <c r="G602" s="164">
        <v>0.999998431712254</v>
      </c>
      <c r="H602" s="164">
        <v>0.99999919811981297</v>
      </c>
    </row>
    <row r="603" spans="2:8" x14ac:dyDescent="0.25">
      <c r="B603" s="164" t="s">
        <v>95</v>
      </c>
      <c r="C603" s="164" t="s">
        <v>1027</v>
      </c>
      <c r="D603" s="164" t="s">
        <v>514</v>
      </c>
      <c r="E603" s="164" t="s">
        <v>504</v>
      </c>
      <c r="F603" s="164" t="s">
        <v>2057</v>
      </c>
      <c r="G603" s="164">
        <v>1</v>
      </c>
      <c r="H603" s="164">
        <v>1</v>
      </c>
    </row>
    <row r="604" spans="2:8" x14ac:dyDescent="0.25">
      <c r="B604" s="164" t="s">
        <v>95</v>
      </c>
      <c r="C604" s="164" t="s">
        <v>1027</v>
      </c>
      <c r="D604" s="164" t="s">
        <v>514</v>
      </c>
      <c r="E604" s="164" t="s">
        <v>2055</v>
      </c>
      <c r="F604" s="164" t="s">
        <v>2057</v>
      </c>
      <c r="G604" s="164">
        <v>0.76915425989607</v>
      </c>
      <c r="H604" s="164">
        <v>0.53590300218863895</v>
      </c>
    </row>
    <row r="605" spans="2:8" x14ac:dyDescent="0.25">
      <c r="B605" s="164" t="s">
        <v>95</v>
      </c>
      <c r="C605" s="164" t="s">
        <v>1027</v>
      </c>
      <c r="D605" s="164" t="s">
        <v>514</v>
      </c>
      <c r="E605" s="164" t="s">
        <v>1873</v>
      </c>
      <c r="F605" s="164" t="s">
        <v>2057</v>
      </c>
      <c r="G605" s="164">
        <v>0.85502467880459598</v>
      </c>
      <c r="H605" s="164">
        <v>0.94401267043779402</v>
      </c>
    </row>
    <row r="606" spans="2:8" x14ac:dyDescent="0.25">
      <c r="B606" s="164" t="s">
        <v>97</v>
      </c>
      <c r="C606" s="164" t="s">
        <v>1027</v>
      </c>
      <c r="D606" s="164" t="s">
        <v>2052</v>
      </c>
      <c r="E606" s="164" t="s">
        <v>496</v>
      </c>
      <c r="F606" s="164" t="s">
        <v>2053</v>
      </c>
      <c r="G606" s="164">
        <v>7.1927578720433996E-2</v>
      </c>
      <c r="H606" s="164">
        <v>8.6147061735964606E-2</v>
      </c>
    </row>
    <row r="607" spans="2:8" x14ac:dyDescent="0.25">
      <c r="B607" s="164" t="s">
        <v>97</v>
      </c>
      <c r="C607" s="164" t="s">
        <v>1027</v>
      </c>
      <c r="D607" s="164" t="s">
        <v>2052</v>
      </c>
      <c r="E607" s="164" t="s">
        <v>2054</v>
      </c>
      <c r="F607" s="164" t="s">
        <v>2053</v>
      </c>
      <c r="G607" s="164">
        <v>0.99999984936189601</v>
      </c>
      <c r="H607" s="164">
        <v>0.99999981218221501</v>
      </c>
    </row>
    <row r="608" spans="2:8" x14ac:dyDescent="0.25">
      <c r="B608" s="164" t="s">
        <v>97</v>
      </c>
      <c r="C608" s="164" t="s">
        <v>1027</v>
      </c>
      <c r="D608" s="164" t="s">
        <v>2052</v>
      </c>
      <c r="E608" s="164" t="s">
        <v>504</v>
      </c>
      <c r="F608" s="164" t="s">
        <v>2053</v>
      </c>
      <c r="G608" s="164">
        <v>1</v>
      </c>
      <c r="H608" s="164">
        <v>1</v>
      </c>
    </row>
    <row r="609" spans="2:8" x14ac:dyDescent="0.25">
      <c r="B609" s="164" t="s">
        <v>97</v>
      </c>
      <c r="C609" s="164" t="s">
        <v>1027</v>
      </c>
      <c r="D609" s="164" t="s">
        <v>2052</v>
      </c>
      <c r="E609" s="164" t="s">
        <v>2055</v>
      </c>
      <c r="F609" s="164" t="s">
        <v>2053</v>
      </c>
      <c r="G609" s="164">
        <v>0.74434211258400595</v>
      </c>
      <c r="H609" s="164">
        <v>0.66744996044675697</v>
      </c>
    </row>
    <row r="610" spans="2:8" x14ac:dyDescent="0.25">
      <c r="B610" s="164" t="s">
        <v>97</v>
      </c>
      <c r="C610" s="164" t="s">
        <v>1027</v>
      </c>
      <c r="D610" s="164" t="s">
        <v>2052</v>
      </c>
      <c r="E610" s="164" t="s">
        <v>1873</v>
      </c>
      <c r="F610" s="164" t="s">
        <v>2053</v>
      </c>
      <c r="G610" s="164">
        <v>1</v>
      </c>
      <c r="H610" s="164">
        <v>1</v>
      </c>
    </row>
    <row r="611" spans="2:8" x14ac:dyDescent="0.25">
      <c r="B611" s="164" t="s">
        <v>97</v>
      </c>
      <c r="C611" s="164" t="s">
        <v>1027</v>
      </c>
      <c r="D611" s="164" t="s">
        <v>2052</v>
      </c>
      <c r="E611" s="164" t="s">
        <v>496</v>
      </c>
      <c r="F611" s="164" t="s">
        <v>2056</v>
      </c>
      <c r="G611" s="164">
        <v>7.1927578720433996E-2</v>
      </c>
      <c r="H611" s="164">
        <v>8.6147061735964606E-2</v>
      </c>
    </row>
    <row r="612" spans="2:8" x14ac:dyDescent="0.25">
      <c r="B612" s="164" t="s">
        <v>97</v>
      </c>
      <c r="C612" s="164" t="s">
        <v>1027</v>
      </c>
      <c r="D612" s="164" t="s">
        <v>2052</v>
      </c>
      <c r="E612" s="164" t="s">
        <v>2054</v>
      </c>
      <c r="F612" s="164" t="s">
        <v>2056</v>
      </c>
      <c r="G612" s="164">
        <v>0.99999984936189601</v>
      </c>
      <c r="H612" s="164">
        <v>0.99999981218221501</v>
      </c>
    </row>
    <row r="613" spans="2:8" x14ac:dyDescent="0.25">
      <c r="B613" s="164" t="s">
        <v>97</v>
      </c>
      <c r="C613" s="164" t="s">
        <v>1027</v>
      </c>
      <c r="D613" s="164" t="s">
        <v>2052</v>
      </c>
      <c r="E613" s="164" t="s">
        <v>504</v>
      </c>
      <c r="F613" s="164" t="s">
        <v>2056</v>
      </c>
      <c r="G613" s="164">
        <v>1</v>
      </c>
      <c r="H613" s="164">
        <v>1</v>
      </c>
    </row>
    <row r="614" spans="2:8" x14ac:dyDescent="0.25">
      <c r="B614" s="164" t="s">
        <v>97</v>
      </c>
      <c r="C614" s="164" t="s">
        <v>1027</v>
      </c>
      <c r="D614" s="164" t="s">
        <v>2052</v>
      </c>
      <c r="E614" s="164" t="s">
        <v>2055</v>
      </c>
      <c r="F614" s="164" t="s">
        <v>2056</v>
      </c>
      <c r="G614" s="164">
        <v>0.74434211258400595</v>
      </c>
      <c r="H614" s="164">
        <v>0.66744996044675697</v>
      </c>
    </row>
    <row r="615" spans="2:8" x14ac:dyDescent="0.25">
      <c r="B615" s="164" t="s">
        <v>97</v>
      </c>
      <c r="C615" s="164" t="s">
        <v>1027</v>
      </c>
      <c r="D615" s="164" t="s">
        <v>2052</v>
      </c>
      <c r="E615" s="164" t="s">
        <v>1873</v>
      </c>
      <c r="F615" s="164" t="s">
        <v>2056</v>
      </c>
      <c r="G615" s="164">
        <v>1</v>
      </c>
      <c r="H615" s="164">
        <v>1</v>
      </c>
    </row>
    <row r="616" spans="2:8" x14ac:dyDescent="0.25">
      <c r="B616" s="164" t="s">
        <v>97</v>
      </c>
      <c r="C616" s="164" t="s">
        <v>1027</v>
      </c>
      <c r="D616" s="164" t="s">
        <v>514</v>
      </c>
      <c r="E616" s="164" t="s">
        <v>496</v>
      </c>
      <c r="F616" s="164" t="s">
        <v>2057</v>
      </c>
      <c r="G616" s="164">
        <v>4.2795979376629104E-3</v>
      </c>
      <c r="H616" s="164">
        <v>3.79787201661177E-3</v>
      </c>
    </row>
    <row r="617" spans="2:8" x14ac:dyDescent="0.25">
      <c r="B617" s="164" t="s">
        <v>97</v>
      </c>
      <c r="C617" s="164" t="s">
        <v>1027</v>
      </c>
      <c r="D617" s="164" t="s">
        <v>514</v>
      </c>
      <c r="E617" s="164" t="s">
        <v>2054</v>
      </c>
      <c r="F617" s="164" t="s">
        <v>2057</v>
      </c>
      <c r="G617" s="164">
        <v>0.99996091495694694</v>
      </c>
      <c r="H617" s="164">
        <v>0.999787343685688</v>
      </c>
    </row>
    <row r="618" spans="2:8" x14ac:dyDescent="0.25">
      <c r="B618" s="164" t="s">
        <v>97</v>
      </c>
      <c r="C618" s="164" t="s">
        <v>1027</v>
      </c>
      <c r="D618" s="164" t="s">
        <v>514</v>
      </c>
      <c r="E618" s="164" t="s">
        <v>504</v>
      </c>
      <c r="F618" s="164" t="s">
        <v>2057</v>
      </c>
      <c r="G618" s="164">
        <v>1</v>
      </c>
      <c r="H618" s="164">
        <v>1</v>
      </c>
    </row>
    <row r="619" spans="2:8" x14ac:dyDescent="0.25">
      <c r="B619" s="164" t="s">
        <v>97</v>
      </c>
      <c r="C619" s="164" t="s">
        <v>1027</v>
      </c>
      <c r="D619" s="164" t="s">
        <v>514</v>
      </c>
      <c r="E619" s="164" t="s">
        <v>2055</v>
      </c>
      <c r="F619" s="164" t="s">
        <v>2057</v>
      </c>
      <c r="G619" s="164">
        <v>0.58834622908234502</v>
      </c>
      <c r="H619" s="164">
        <v>0.352855982600909</v>
      </c>
    </row>
    <row r="620" spans="2:8" x14ac:dyDescent="0.25">
      <c r="B620" s="164" t="s">
        <v>97</v>
      </c>
      <c r="C620" s="164" t="s">
        <v>1027</v>
      </c>
      <c r="D620" s="164" t="s">
        <v>514</v>
      </c>
      <c r="E620" s="164" t="s">
        <v>1873</v>
      </c>
      <c r="F620" s="164" t="s">
        <v>2057</v>
      </c>
      <c r="G620" s="164">
        <v>0.79984095336150296</v>
      </c>
      <c r="H620" s="164">
        <v>0.86491633087209696</v>
      </c>
    </row>
    <row r="621" spans="2:8" x14ac:dyDescent="0.25">
      <c r="B621" s="164" t="s">
        <v>100</v>
      </c>
      <c r="C621" s="164" t="s">
        <v>1027</v>
      </c>
      <c r="D621" s="164" t="s">
        <v>2052</v>
      </c>
      <c r="E621" s="164" t="s">
        <v>496</v>
      </c>
      <c r="F621" s="164" t="s">
        <v>2053</v>
      </c>
      <c r="G621" s="164">
        <v>6.9732656550663699E-2</v>
      </c>
      <c r="H621" s="164">
        <v>9.0044450239706794E-2</v>
      </c>
    </row>
    <row r="622" spans="2:8" x14ac:dyDescent="0.25">
      <c r="B622" s="164" t="s">
        <v>100</v>
      </c>
      <c r="C622" s="164" t="s">
        <v>1027</v>
      </c>
      <c r="D622" s="164" t="s">
        <v>2052</v>
      </c>
      <c r="E622" s="164" t="s">
        <v>2054</v>
      </c>
      <c r="F622" s="164" t="s">
        <v>2053</v>
      </c>
      <c r="G622" s="164">
        <v>0.99998831436263103</v>
      </c>
      <c r="H622" s="164">
        <v>0.99996573872944905</v>
      </c>
    </row>
    <row r="623" spans="2:8" x14ac:dyDescent="0.25">
      <c r="B623" s="164" t="s">
        <v>100</v>
      </c>
      <c r="C623" s="164" t="s">
        <v>1027</v>
      </c>
      <c r="D623" s="164" t="s">
        <v>2052</v>
      </c>
      <c r="E623" s="164" t="s">
        <v>504</v>
      </c>
      <c r="F623" s="164" t="s">
        <v>2053</v>
      </c>
      <c r="G623" s="164">
        <v>1</v>
      </c>
      <c r="H623" s="164">
        <v>1</v>
      </c>
    </row>
    <row r="624" spans="2:8" x14ac:dyDescent="0.25">
      <c r="B624" s="164" t="s">
        <v>100</v>
      </c>
      <c r="C624" s="164" t="s">
        <v>1027</v>
      </c>
      <c r="D624" s="164" t="s">
        <v>2052</v>
      </c>
      <c r="E624" s="164" t="s">
        <v>2055</v>
      </c>
      <c r="F624" s="164" t="s">
        <v>2053</v>
      </c>
      <c r="G624" s="164">
        <v>0.47699906949148002</v>
      </c>
      <c r="H624" s="164">
        <v>0.334644558930075</v>
      </c>
    </row>
    <row r="625" spans="2:8" x14ac:dyDescent="0.25">
      <c r="B625" s="164" t="s">
        <v>100</v>
      </c>
      <c r="C625" s="164" t="s">
        <v>1027</v>
      </c>
      <c r="D625" s="164" t="s">
        <v>2052</v>
      </c>
      <c r="E625" s="164" t="s">
        <v>1873</v>
      </c>
      <c r="F625" s="164" t="s">
        <v>2053</v>
      </c>
      <c r="G625" s="164">
        <v>1</v>
      </c>
      <c r="H625" s="164">
        <v>1</v>
      </c>
    </row>
    <row r="626" spans="2:8" x14ac:dyDescent="0.25">
      <c r="B626" s="164" t="s">
        <v>100</v>
      </c>
      <c r="C626" s="164" t="s">
        <v>1027</v>
      </c>
      <c r="D626" s="164" t="s">
        <v>2052</v>
      </c>
      <c r="E626" s="164" t="s">
        <v>496</v>
      </c>
      <c r="F626" s="164" t="s">
        <v>2056</v>
      </c>
      <c r="G626" s="164">
        <v>6.9732656550663699E-2</v>
      </c>
      <c r="H626" s="164">
        <v>9.0044450239706794E-2</v>
      </c>
    </row>
    <row r="627" spans="2:8" x14ac:dyDescent="0.25">
      <c r="B627" s="164" t="s">
        <v>100</v>
      </c>
      <c r="C627" s="164" t="s">
        <v>1027</v>
      </c>
      <c r="D627" s="164" t="s">
        <v>2052</v>
      </c>
      <c r="E627" s="164" t="s">
        <v>2054</v>
      </c>
      <c r="F627" s="164" t="s">
        <v>2056</v>
      </c>
      <c r="G627" s="164">
        <v>0.99998831436263103</v>
      </c>
      <c r="H627" s="164">
        <v>0.99996573872944905</v>
      </c>
    </row>
    <row r="628" spans="2:8" x14ac:dyDescent="0.25">
      <c r="B628" s="164" t="s">
        <v>100</v>
      </c>
      <c r="C628" s="164" t="s">
        <v>1027</v>
      </c>
      <c r="D628" s="164" t="s">
        <v>2052</v>
      </c>
      <c r="E628" s="164" t="s">
        <v>504</v>
      </c>
      <c r="F628" s="164" t="s">
        <v>2056</v>
      </c>
      <c r="G628" s="164">
        <v>1</v>
      </c>
      <c r="H628" s="164">
        <v>1</v>
      </c>
    </row>
    <row r="629" spans="2:8" x14ac:dyDescent="0.25">
      <c r="B629" s="164" t="s">
        <v>100</v>
      </c>
      <c r="C629" s="164" t="s">
        <v>1027</v>
      </c>
      <c r="D629" s="164" t="s">
        <v>2052</v>
      </c>
      <c r="E629" s="164" t="s">
        <v>2055</v>
      </c>
      <c r="F629" s="164" t="s">
        <v>2056</v>
      </c>
      <c r="G629" s="164">
        <v>0.47699906949148002</v>
      </c>
      <c r="H629" s="164">
        <v>0.334644558930075</v>
      </c>
    </row>
    <row r="630" spans="2:8" x14ac:dyDescent="0.25">
      <c r="B630" s="164" t="s">
        <v>100</v>
      </c>
      <c r="C630" s="164" t="s">
        <v>1027</v>
      </c>
      <c r="D630" s="164" t="s">
        <v>2052</v>
      </c>
      <c r="E630" s="164" t="s">
        <v>1873</v>
      </c>
      <c r="F630" s="164" t="s">
        <v>2056</v>
      </c>
      <c r="G630" s="164">
        <v>1</v>
      </c>
      <c r="H630" s="164">
        <v>1</v>
      </c>
    </row>
    <row r="631" spans="2:8" x14ac:dyDescent="0.25">
      <c r="B631" s="164" t="s">
        <v>100</v>
      </c>
      <c r="C631" s="164" t="s">
        <v>1027</v>
      </c>
      <c r="D631" s="164" t="s">
        <v>514</v>
      </c>
      <c r="E631" s="164" t="s">
        <v>496</v>
      </c>
      <c r="F631" s="164" t="s">
        <v>2057</v>
      </c>
      <c r="G631" s="164">
        <v>9.4918782253587998E-3</v>
      </c>
      <c r="H631" s="164">
        <v>1.1383103234901999E-2</v>
      </c>
    </row>
    <row r="632" spans="2:8" x14ac:dyDescent="0.25">
      <c r="B632" s="164" t="s">
        <v>100</v>
      </c>
      <c r="C632" s="164" t="s">
        <v>1027</v>
      </c>
      <c r="D632" s="164" t="s">
        <v>514</v>
      </c>
      <c r="E632" s="164" t="s">
        <v>2054</v>
      </c>
      <c r="F632" s="164" t="s">
        <v>2057</v>
      </c>
      <c r="G632" s="164">
        <v>0.99926102501038605</v>
      </c>
      <c r="H632" s="164">
        <v>0.99953214332431495</v>
      </c>
    </row>
    <row r="633" spans="2:8" x14ac:dyDescent="0.25">
      <c r="B633" s="164" t="s">
        <v>100</v>
      </c>
      <c r="C633" s="164" t="s">
        <v>1027</v>
      </c>
      <c r="D633" s="164" t="s">
        <v>514</v>
      </c>
      <c r="E633" s="164" t="s">
        <v>504</v>
      </c>
      <c r="F633" s="164" t="s">
        <v>2057</v>
      </c>
      <c r="G633" s="164">
        <v>1</v>
      </c>
      <c r="H633" s="164">
        <v>1</v>
      </c>
    </row>
    <row r="634" spans="2:8" x14ac:dyDescent="0.25">
      <c r="B634" s="164" t="s">
        <v>100</v>
      </c>
      <c r="C634" s="164" t="s">
        <v>1027</v>
      </c>
      <c r="D634" s="164" t="s">
        <v>514</v>
      </c>
      <c r="E634" s="164" t="s">
        <v>2055</v>
      </c>
      <c r="F634" s="164" t="s">
        <v>2057</v>
      </c>
      <c r="G634" s="164">
        <v>0.460621195688111</v>
      </c>
      <c r="H634" s="164">
        <v>0.276925663278205</v>
      </c>
    </row>
    <row r="635" spans="2:8" x14ac:dyDescent="0.25">
      <c r="B635" s="164" t="s">
        <v>100</v>
      </c>
      <c r="C635" s="164" t="s">
        <v>1027</v>
      </c>
      <c r="D635" s="164" t="s">
        <v>514</v>
      </c>
      <c r="E635" s="164" t="s">
        <v>1873</v>
      </c>
      <c r="F635" s="164" t="s">
        <v>2057</v>
      </c>
      <c r="G635" s="164">
        <v>0.60425086467879496</v>
      </c>
      <c r="H635" s="164">
        <v>0.80496402792357702</v>
      </c>
    </row>
    <row r="636" spans="2:8" x14ac:dyDescent="0.25">
      <c r="B636" s="164" t="s">
        <v>103</v>
      </c>
      <c r="C636" s="164" t="s">
        <v>1027</v>
      </c>
      <c r="D636" s="164" t="s">
        <v>2052</v>
      </c>
      <c r="E636" s="164" t="s">
        <v>496</v>
      </c>
      <c r="F636" s="164" t="s">
        <v>2053</v>
      </c>
      <c r="G636" s="164">
        <v>8.1647609157632806E-2</v>
      </c>
      <c r="H636" s="164">
        <v>0.17146594809417601</v>
      </c>
    </row>
    <row r="637" spans="2:8" x14ac:dyDescent="0.25">
      <c r="B637" s="164" t="s">
        <v>103</v>
      </c>
      <c r="C637" s="164" t="s">
        <v>1027</v>
      </c>
      <c r="D637" s="164" t="s">
        <v>2052</v>
      </c>
      <c r="E637" s="164" t="s">
        <v>2054</v>
      </c>
      <c r="F637" s="164" t="s">
        <v>2053</v>
      </c>
      <c r="G637" s="164">
        <v>0.99999299326945601</v>
      </c>
      <c r="H637" s="164">
        <v>0.99999469911952599</v>
      </c>
    </row>
    <row r="638" spans="2:8" x14ac:dyDescent="0.25">
      <c r="B638" s="164" t="s">
        <v>103</v>
      </c>
      <c r="C638" s="164" t="s">
        <v>1027</v>
      </c>
      <c r="D638" s="164" t="s">
        <v>2052</v>
      </c>
      <c r="E638" s="164" t="s">
        <v>504</v>
      </c>
      <c r="F638" s="164" t="s">
        <v>2053</v>
      </c>
      <c r="G638" s="164">
        <v>1</v>
      </c>
      <c r="H638" s="164">
        <v>1</v>
      </c>
    </row>
    <row r="639" spans="2:8" x14ac:dyDescent="0.25">
      <c r="B639" s="164" t="s">
        <v>103</v>
      </c>
      <c r="C639" s="164" t="s">
        <v>1027</v>
      </c>
      <c r="D639" s="164" t="s">
        <v>2052</v>
      </c>
      <c r="E639" s="164" t="s">
        <v>2055</v>
      </c>
      <c r="F639" s="164" t="s">
        <v>2053</v>
      </c>
      <c r="G639" s="164">
        <v>0.61397903172532298</v>
      </c>
      <c r="H639" s="164">
        <v>0.68248909403209301</v>
      </c>
    </row>
    <row r="640" spans="2:8" x14ac:dyDescent="0.25">
      <c r="B640" s="164" t="s">
        <v>103</v>
      </c>
      <c r="C640" s="164" t="s">
        <v>1027</v>
      </c>
      <c r="D640" s="164" t="s">
        <v>2052</v>
      </c>
      <c r="E640" s="164" t="s">
        <v>1873</v>
      </c>
      <c r="F640" s="164" t="s">
        <v>2053</v>
      </c>
      <c r="G640" s="164">
        <v>1</v>
      </c>
      <c r="H640" s="164">
        <v>1</v>
      </c>
    </row>
    <row r="641" spans="2:8" x14ac:dyDescent="0.25">
      <c r="B641" s="164" t="s">
        <v>103</v>
      </c>
      <c r="C641" s="164" t="s">
        <v>1027</v>
      </c>
      <c r="D641" s="164" t="s">
        <v>2052</v>
      </c>
      <c r="E641" s="164" t="s">
        <v>496</v>
      </c>
      <c r="F641" s="164" t="s">
        <v>2056</v>
      </c>
      <c r="G641" s="164">
        <v>8.1647609157632806E-2</v>
      </c>
      <c r="H641" s="164">
        <v>0.17146594809417601</v>
      </c>
    </row>
    <row r="642" spans="2:8" x14ac:dyDescent="0.25">
      <c r="B642" s="164" t="s">
        <v>103</v>
      </c>
      <c r="C642" s="164" t="s">
        <v>1027</v>
      </c>
      <c r="D642" s="164" t="s">
        <v>2052</v>
      </c>
      <c r="E642" s="164" t="s">
        <v>2054</v>
      </c>
      <c r="F642" s="164" t="s">
        <v>2056</v>
      </c>
      <c r="G642" s="164">
        <v>0.99999299326945601</v>
      </c>
      <c r="H642" s="164">
        <v>0.99999469911952599</v>
      </c>
    </row>
    <row r="643" spans="2:8" x14ac:dyDescent="0.25">
      <c r="B643" s="164" t="s">
        <v>103</v>
      </c>
      <c r="C643" s="164" t="s">
        <v>1027</v>
      </c>
      <c r="D643" s="164" t="s">
        <v>2052</v>
      </c>
      <c r="E643" s="164" t="s">
        <v>504</v>
      </c>
      <c r="F643" s="164" t="s">
        <v>2056</v>
      </c>
      <c r="G643" s="164">
        <v>1</v>
      </c>
      <c r="H643" s="164">
        <v>1</v>
      </c>
    </row>
    <row r="644" spans="2:8" x14ac:dyDescent="0.25">
      <c r="B644" s="164" t="s">
        <v>103</v>
      </c>
      <c r="C644" s="164" t="s">
        <v>1027</v>
      </c>
      <c r="D644" s="164" t="s">
        <v>2052</v>
      </c>
      <c r="E644" s="164" t="s">
        <v>2055</v>
      </c>
      <c r="F644" s="164" t="s">
        <v>2056</v>
      </c>
      <c r="G644" s="164">
        <v>0.61397903172532298</v>
      </c>
      <c r="H644" s="164">
        <v>0.68248909403209301</v>
      </c>
    </row>
    <row r="645" spans="2:8" x14ac:dyDescent="0.25">
      <c r="B645" s="164" t="s">
        <v>103</v>
      </c>
      <c r="C645" s="164" t="s">
        <v>1027</v>
      </c>
      <c r="D645" s="164" t="s">
        <v>2052</v>
      </c>
      <c r="E645" s="164" t="s">
        <v>1873</v>
      </c>
      <c r="F645" s="164" t="s">
        <v>2056</v>
      </c>
      <c r="G645" s="164">
        <v>1</v>
      </c>
      <c r="H645" s="164">
        <v>1</v>
      </c>
    </row>
    <row r="646" spans="2:8" x14ac:dyDescent="0.25">
      <c r="B646" s="164" t="s">
        <v>103</v>
      </c>
      <c r="C646" s="164" t="s">
        <v>1027</v>
      </c>
      <c r="D646" s="164" t="s">
        <v>514</v>
      </c>
      <c r="E646" s="164" t="s">
        <v>496</v>
      </c>
      <c r="F646" s="164" t="s">
        <v>2057</v>
      </c>
      <c r="G646" s="164">
        <v>4.3378242923049502E-2</v>
      </c>
      <c r="H646" s="164">
        <v>3.02796186441011E-2</v>
      </c>
    </row>
    <row r="647" spans="2:8" x14ac:dyDescent="0.25">
      <c r="B647" s="164" t="s">
        <v>103</v>
      </c>
      <c r="C647" s="164" t="s">
        <v>1027</v>
      </c>
      <c r="D647" s="164" t="s">
        <v>514</v>
      </c>
      <c r="E647" s="164" t="s">
        <v>2054</v>
      </c>
      <c r="F647" s="164" t="s">
        <v>2057</v>
      </c>
      <c r="G647" s="164">
        <v>1</v>
      </c>
      <c r="H647" s="164">
        <v>1</v>
      </c>
    </row>
    <row r="648" spans="2:8" x14ac:dyDescent="0.25">
      <c r="B648" s="164" t="s">
        <v>103</v>
      </c>
      <c r="C648" s="164" t="s">
        <v>1027</v>
      </c>
      <c r="D648" s="164" t="s">
        <v>514</v>
      </c>
      <c r="E648" s="164" t="s">
        <v>504</v>
      </c>
      <c r="F648" s="164" t="s">
        <v>2057</v>
      </c>
      <c r="G648" s="164">
        <v>1</v>
      </c>
      <c r="H648" s="164">
        <v>1</v>
      </c>
    </row>
    <row r="649" spans="2:8" x14ac:dyDescent="0.25">
      <c r="B649" s="164" t="s">
        <v>103</v>
      </c>
      <c r="C649" s="164" t="s">
        <v>1027</v>
      </c>
      <c r="D649" s="164" t="s">
        <v>514</v>
      </c>
      <c r="E649" s="164" t="s">
        <v>2055</v>
      </c>
      <c r="F649" s="164" t="s">
        <v>2057</v>
      </c>
      <c r="G649" s="164">
        <v>0.45210913213209603</v>
      </c>
      <c r="H649" s="164">
        <v>0.251574998186683</v>
      </c>
    </row>
    <row r="650" spans="2:8" x14ac:dyDescent="0.25">
      <c r="B650" s="164" t="s">
        <v>103</v>
      </c>
      <c r="C650" s="164" t="s">
        <v>1027</v>
      </c>
      <c r="D650" s="164" t="s">
        <v>514</v>
      </c>
      <c r="E650" s="164" t="s">
        <v>1873</v>
      </c>
      <c r="F650" s="164" t="s">
        <v>2057</v>
      </c>
      <c r="G650" s="164">
        <v>0.68357943374671704</v>
      </c>
      <c r="H650" s="164">
        <v>0.84009501910217499</v>
      </c>
    </row>
    <row r="651" spans="2:8" x14ac:dyDescent="0.25">
      <c r="B651" s="164" t="s">
        <v>106</v>
      </c>
      <c r="C651" s="164" t="s">
        <v>1027</v>
      </c>
      <c r="D651" s="164" t="s">
        <v>2052</v>
      </c>
      <c r="E651" s="164" t="s">
        <v>496</v>
      </c>
      <c r="F651" s="164" t="s">
        <v>2053</v>
      </c>
      <c r="G651" s="164">
        <v>6.20714835552739E-2</v>
      </c>
      <c r="H651" s="164">
        <v>0.121175476944616</v>
      </c>
    </row>
    <row r="652" spans="2:8" x14ac:dyDescent="0.25">
      <c r="B652" s="164" t="s">
        <v>106</v>
      </c>
      <c r="C652" s="164" t="s">
        <v>1027</v>
      </c>
      <c r="D652" s="164" t="s">
        <v>2052</v>
      </c>
      <c r="E652" s="164" t="s">
        <v>2054</v>
      </c>
      <c r="F652" s="164" t="s">
        <v>2053</v>
      </c>
      <c r="G652" s="164">
        <v>0.99999900556618304</v>
      </c>
      <c r="H652" s="164">
        <v>0.99999653071871597</v>
      </c>
    </row>
    <row r="653" spans="2:8" x14ac:dyDescent="0.25">
      <c r="B653" s="164" t="s">
        <v>106</v>
      </c>
      <c r="C653" s="164" t="s">
        <v>1027</v>
      </c>
      <c r="D653" s="164" t="s">
        <v>2052</v>
      </c>
      <c r="E653" s="164" t="s">
        <v>504</v>
      </c>
      <c r="F653" s="164" t="s">
        <v>2053</v>
      </c>
      <c r="G653" s="164">
        <v>1</v>
      </c>
      <c r="H653" s="164">
        <v>1</v>
      </c>
    </row>
    <row r="654" spans="2:8" x14ac:dyDescent="0.25">
      <c r="B654" s="164" t="s">
        <v>106</v>
      </c>
      <c r="C654" s="164" t="s">
        <v>1027</v>
      </c>
      <c r="D654" s="164" t="s">
        <v>2052</v>
      </c>
      <c r="E654" s="164" t="s">
        <v>2055</v>
      </c>
      <c r="F654" s="164" t="s">
        <v>2053</v>
      </c>
      <c r="G654" s="164">
        <v>0.722857774614726</v>
      </c>
      <c r="H654" s="164">
        <v>0.71164539249858505</v>
      </c>
    </row>
    <row r="655" spans="2:8" x14ac:dyDescent="0.25">
      <c r="B655" s="164" t="s">
        <v>106</v>
      </c>
      <c r="C655" s="164" t="s">
        <v>1027</v>
      </c>
      <c r="D655" s="164" t="s">
        <v>2052</v>
      </c>
      <c r="E655" s="164" t="s">
        <v>1873</v>
      </c>
      <c r="F655" s="164" t="s">
        <v>2053</v>
      </c>
      <c r="G655" s="164">
        <v>1</v>
      </c>
      <c r="H655" s="164">
        <v>1</v>
      </c>
    </row>
    <row r="656" spans="2:8" x14ac:dyDescent="0.25">
      <c r="B656" s="164" t="s">
        <v>106</v>
      </c>
      <c r="C656" s="164" t="s">
        <v>1027</v>
      </c>
      <c r="D656" s="164" t="s">
        <v>2052</v>
      </c>
      <c r="E656" s="164" t="s">
        <v>496</v>
      </c>
      <c r="F656" s="164" t="s">
        <v>2056</v>
      </c>
      <c r="G656" s="164">
        <v>6.20714835552739E-2</v>
      </c>
      <c r="H656" s="164">
        <v>0.121175476944616</v>
      </c>
    </row>
    <row r="657" spans="2:8" x14ac:dyDescent="0.25">
      <c r="B657" s="164" t="s">
        <v>106</v>
      </c>
      <c r="C657" s="164" t="s">
        <v>1027</v>
      </c>
      <c r="D657" s="164" t="s">
        <v>2052</v>
      </c>
      <c r="E657" s="164" t="s">
        <v>2054</v>
      </c>
      <c r="F657" s="164" t="s">
        <v>2056</v>
      </c>
      <c r="G657" s="164">
        <v>0.99999900556618304</v>
      </c>
      <c r="H657" s="164">
        <v>0.99999653071871597</v>
      </c>
    </row>
    <row r="658" spans="2:8" x14ac:dyDescent="0.25">
      <c r="B658" s="164" t="s">
        <v>106</v>
      </c>
      <c r="C658" s="164" t="s">
        <v>1027</v>
      </c>
      <c r="D658" s="164" t="s">
        <v>2052</v>
      </c>
      <c r="E658" s="164" t="s">
        <v>504</v>
      </c>
      <c r="F658" s="164" t="s">
        <v>2056</v>
      </c>
      <c r="G658" s="164">
        <v>1</v>
      </c>
      <c r="H658" s="164">
        <v>1</v>
      </c>
    </row>
    <row r="659" spans="2:8" x14ac:dyDescent="0.25">
      <c r="B659" s="164" t="s">
        <v>106</v>
      </c>
      <c r="C659" s="164" t="s">
        <v>1027</v>
      </c>
      <c r="D659" s="164" t="s">
        <v>2052</v>
      </c>
      <c r="E659" s="164" t="s">
        <v>2055</v>
      </c>
      <c r="F659" s="164" t="s">
        <v>2056</v>
      </c>
      <c r="G659" s="164">
        <v>0.722857774614726</v>
      </c>
      <c r="H659" s="164">
        <v>0.71164539249858505</v>
      </c>
    </row>
    <row r="660" spans="2:8" x14ac:dyDescent="0.25">
      <c r="B660" s="164" t="s">
        <v>106</v>
      </c>
      <c r="C660" s="164" t="s">
        <v>1027</v>
      </c>
      <c r="D660" s="164" t="s">
        <v>2052</v>
      </c>
      <c r="E660" s="164" t="s">
        <v>1873</v>
      </c>
      <c r="F660" s="164" t="s">
        <v>2056</v>
      </c>
      <c r="G660" s="164">
        <v>1</v>
      </c>
      <c r="H660" s="164">
        <v>1</v>
      </c>
    </row>
    <row r="661" spans="2:8" x14ac:dyDescent="0.25">
      <c r="B661" s="164" t="s">
        <v>106</v>
      </c>
      <c r="C661" s="164" t="s">
        <v>1027</v>
      </c>
      <c r="D661" s="164" t="s">
        <v>514</v>
      </c>
      <c r="E661" s="164" t="s">
        <v>496</v>
      </c>
      <c r="F661" s="164" t="s">
        <v>2057</v>
      </c>
      <c r="G661" s="164">
        <v>3.2965655472775401E-3</v>
      </c>
      <c r="H661" s="164">
        <v>2.1886980427388999E-3</v>
      </c>
    </row>
    <row r="662" spans="2:8" x14ac:dyDescent="0.25">
      <c r="B662" s="164" t="s">
        <v>106</v>
      </c>
      <c r="C662" s="164" t="s">
        <v>1027</v>
      </c>
      <c r="D662" s="164" t="s">
        <v>514</v>
      </c>
      <c r="E662" s="164" t="s">
        <v>2054</v>
      </c>
      <c r="F662" s="164" t="s">
        <v>2057</v>
      </c>
      <c r="G662" s="164">
        <v>0.99981657068655305</v>
      </c>
      <c r="H662" s="164">
        <v>0.99923334203747005</v>
      </c>
    </row>
    <row r="663" spans="2:8" x14ac:dyDescent="0.25">
      <c r="B663" s="164" t="s">
        <v>106</v>
      </c>
      <c r="C663" s="164" t="s">
        <v>1027</v>
      </c>
      <c r="D663" s="164" t="s">
        <v>514</v>
      </c>
      <c r="E663" s="164" t="s">
        <v>504</v>
      </c>
      <c r="F663" s="164" t="s">
        <v>2057</v>
      </c>
      <c r="G663" s="164">
        <v>1</v>
      </c>
      <c r="H663" s="164">
        <v>1</v>
      </c>
    </row>
    <row r="664" spans="2:8" x14ac:dyDescent="0.25">
      <c r="B664" s="164" t="s">
        <v>106</v>
      </c>
      <c r="C664" s="164" t="s">
        <v>1027</v>
      </c>
      <c r="D664" s="164" t="s">
        <v>514</v>
      </c>
      <c r="E664" s="164" t="s">
        <v>2055</v>
      </c>
      <c r="F664" s="164" t="s">
        <v>2057</v>
      </c>
      <c r="G664" s="164">
        <v>0.465289898516905</v>
      </c>
      <c r="H664" s="164">
        <v>0.25923070597459602</v>
      </c>
    </row>
    <row r="665" spans="2:8" x14ac:dyDescent="0.25">
      <c r="B665" s="164" t="s">
        <v>106</v>
      </c>
      <c r="C665" s="164" t="s">
        <v>1027</v>
      </c>
      <c r="D665" s="164" t="s">
        <v>514</v>
      </c>
      <c r="E665" s="164" t="s">
        <v>1873</v>
      </c>
      <c r="F665" s="164" t="s">
        <v>2057</v>
      </c>
      <c r="G665" s="164">
        <v>0.94326962453140695</v>
      </c>
      <c r="H665" s="164">
        <v>0.98047111752796801</v>
      </c>
    </row>
    <row r="666" spans="2:8" x14ac:dyDescent="0.25">
      <c r="B666" s="164" t="s">
        <v>108</v>
      </c>
      <c r="C666" s="164" t="s">
        <v>1027</v>
      </c>
      <c r="D666" s="164" t="s">
        <v>2052</v>
      </c>
      <c r="E666" s="164" t="s">
        <v>496</v>
      </c>
      <c r="F666" s="164" t="s">
        <v>2053</v>
      </c>
      <c r="G666" s="164">
        <v>5.3155955176669503E-2</v>
      </c>
      <c r="H666" s="164">
        <v>0.13917949740428701</v>
      </c>
    </row>
    <row r="667" spans="2:8" x14ac:dyDescent="0.25">
      <c r="B667" s="164" t="s">
        <v>108</v>
      </c>
      <c r="C667" s="164" t="s">
        <v>1027</v>
      </c>
      <c r="D667" s="164" t="s">
        <v>2052</v>
      </c>
      <c r="E667" s="164" t="s">
        <v>2054</v>
      </c>
      <c r="F667" s="164" t="s">
        <v>2053</v>
      </c>
      <c r="G667" s="164">
        <v>0.99999999998899503</v>
      </c>
      <c r="H667" s="164">
        <v>0.99999999999471501</v>
      </c>
    </row>
    <row r="668" spans="2:8" x14ac:dyDescent="0.25">
      <c r="B668" s="164" t="s">
        <v>108</v>
      </c>
      <c r="C668" s="164" t="s">
        <v>1027</v>
      </c>
      <c r="D668" s="164" t="s">
        <v>2052</v>
      </c>
      <c r="E668" s="164" t="s">
        <v>504</v>
      </c>
      <c r="F668" s="164" t="s">
        <v>2053</v>
      </c>
      <c r="G668" s="164">
        <v>1</v>
      </c>
      <c r="H668" s="164">
        <v>1</v>
      </c>
    </row>
    <row r="669" spans="2:8" x14ac:dyDescent="0.25">
      <c r="B669" s="164" t="s">
        <v>108</v>
      </c>
      <c r="C669" s="164" t="s">
        <v>1027</v>
      </c>
      <c r="D669" s="164" t="s">
        <v>2052</v>
      </c>
      <c r="E669" s="164" t="s">
        <v>2055</v>
      </c>
      <c r="F669" s="164" t="s">
        <v>2053</v>
      </c>
      <c r="G669" s="164">
        <v>0.75257346032706995</v>
      </c>
      <c r="H669" s="164">
        <v>0.83232683842002597</v>
      </c>
    </row>
    <row r="670" spans="2:8" x14ac:dyDescent="0.25">
      <c r="B670" s="164" t="s">
        <v>108</v>
      </c>
      <c r="C670" s="164" t="s">
        <v>1027</v>
      </c>
      <c r="D670" s="164" t="s">
        <v>2052</v>
      </c>
      <c r="E670" s="164" t="s">
        <v>1873</v>
      </c>
      <c r="F670" s="164" t="s">
        <v>2053</v>
      </c>
      <c r="G670" s="164">
        <v>1</v>
      </c>
      <c r="H670" s="164">
        <v>1</v>
      </c>
    </row>
    <row r="671" spans="2:8" x14ac:dyDescent="0.25">
      <c r="B671" s="164" t="s">
        <v>108</v>
      </c>
      <c r="C671" s="164" t="s">
        <v>1027</v>
      </c>
      <c r="D671" s="164" t="s">
        <v>2052</v>
      </c>
      <c r="E671" s="164" t="s">
        <v>496</v>
      </c>
      <c r="F671" s="164" t="s">
        <v>2056</v>
      </c>
      <c r="G671" s="164">
        <v>5.3155955176669503E-2</v>
      </c>
      <c r="H671" s="164">
        <v>0.13917949740428701</v>
      </c>
    </row>
    <row r="672" spans="2:8" x14ac:dyDescent="0.25">
      <c r="B672" s="164" t="s">
        <v>108</v>
      </c>
      <c r="C672" s="164" t="s">
        <v>1027</v>
      </c>
      <c r="D672" s="164" t="s">
        <v>2052</v>
      </c>
      <c r="E672" s="164" t="s">
        <v>2054</v>
      </c>
      <c r="F672" s="164" t="s">
        <v>2056</v>
      </c>
      <c r="G672" s="164">
        <v>0.99999999998899503</v>
      </c>
      <c r="H672" s="164">
        <v>0.99999999999471501</v>
      </c>
    </row>
    <row r="673" spans="2:8" x14ac:dyDescent="0.25">
      <c r="B673" s="164" t="s">
        <v>108</v>
      </c>
      <c r="C673" s="164" t="s">
        <v>1027</v>
      </c>
      <c r="D673" s="164" t="s">
        <v>2052</v>
      </c>
      <c r="E673" s="164" t="s">
        <v>504</v>
      </c>
      <c r="F673" s="164" t="s">
        <v>2056</v>
      </c>
      <c r="G673" s="164">
        <v>1</v>
      </c>
      <c r="H673" s="164">
        <v>1</v>
      </c>
    </row>
    <row r="674" spans="2:8" x14ac:dyDescent="0.25">
      <c r="B674" s="164" t="s">
        <v>108</v>
      </c>
      <c r="C674" s="164" t="s">
        <v>1027</v>
      </c>
      <c r="D674" s="164" t="s">
        <v>2052</v>
      </c>
      <c r="E674" s="164" t="s">
        <v>2055</v>
      </c>
      <c r="F674" s="164" t="s">
        <v>2056</v>
      </c>
      <c r="G674" s="164">
        <v>0.75257346032706995</v>
      </c>
      <c r="H674" s="164">
        <v>0.83232683842002597</v>
      </c>
    </row>
    <row r="675" spans="2:8" x14ac:dyDescent="0.25">
      <c r="B675" s="164" t="s">
        <v>108</v>
      </c>
      <c r="C675" s="164" t="s">
        <v>1027</v>
      </c>
      <c r="D675" s="164" t="s">
        <v>2052</v>
      </c>
      <c r="E675" s="164" t="s">
        <v>1873</v>
      </c>
      <c r="F675" s="164" t="s">
        <v>2056</v>
      </c>
      <c r="G675" s="164">
        <v>1</v>
      </c>
      <c r="H675" s="164">
        <v>1</v>
      </c>
    </row>
    <row r="676" spans="2:8" x14ac:dyDescent="0.25">
      <c r="B676" s="164" t="s">
        <v>108</v>
      </c>
      <c r="C676" s="164" t="s">
        <v>1027</v>
      </c>
      <c r="D676" s="164" t="s">
        <v>514</v>
      </c>
      <c r="E676" s="164" t="s">
        <v>496</v>
      </c>
      <c r="F676" s="164" t="s">
        <v>2057</v>
      </c>
      <c r="G676" s="164">
        <v>2.5600267431022598E-3</v>
      </c>
      <c r="H676" s="164">
        <v>1.1654672783605899E-3</v>
      </c>
    </row>
    <row r="677" spans="2:8" x14ac:dyDescent="0.25">
      <c r="B677" s="164" t="s">
        <v>108</v>
      </c>
      <c r="C677" s="164" t="s">
        <v>1027</v>
      </c>
      <c r="D677" s="164" t="s">
        <v>514</v>
      </c>
      <c r="E677" s="164" t="s">
        <v>2054</v>
      </c>
      <c r="F677" s="164" t="s">
        <v>2057</v>
      </c>
      <c r="G677" s="164">
        <v>0.99969688383880395</v>
      </c>
      <c r="H677" s="164">
        <v>0.999124423188674</v>
      </c>
    </row>
    <row r="678" spans="2:8" x14ac:dyDescent="0.25">
      <c r="B678" s="164" t="s">
        <v>108</v>
      </c>
      <c r="C678" s="164" t="s">
        <v>1027</v>
      </c>
      <c r="D678" s="164" t="s">
        <v>514</v>
      </c>
      <c r="E678" s="164" t="s">
        <v>504</v>
      </c>
      <c r="F678" s="164" t="s">
        <v>2057</v>
      </c>
      <c r="G678" s="164">
        <v>1</v>
      </c>
      <c r="H678" s="164">
        <v>1</v>
      </c>
    </row>
    <row r="679" spans="2:8" x14ac:dyDescent="0.25">
      <c r="B679" s="164" t="s">
        <v>108</v>
      </c>
      <c r="C679" s="164" t="s">
        <v>1027</v>
      </c>
      <c r="D679" s="164" t="s">
        <v>514</v>
      </c>
      <c r="E679" s="164" t="s">
        <v>2055</v>
      </c>
      <c r="F679" s="164" t="s">
        <v>2057</v>
      </c>
      <c r="G679" s="164">
        <v>0.80157982980207598</v>
      </c>
      <c r="H679" s="164">
        <v>0.54986784212181905</v>
      </c>
    </row>
    <row r="680" spans="2:8" x14ac:dyDescent="0.25">
      <c r="B680" s="164" t="s">
        <v>108</v>
      </c>
      <c r="C680" s="164" t="s">
        <v>1027</v>
      </c>
      <c r="D680" s="164" t="s">
        <v>514</v>
      </c>
      <c r="E680" s="164" t="s">
        <v>1873</v>
      </c>
      <c r="F680" s="164" t="s">
        <v>2057</v>
      </c>
      <c r="G680" s="164">
        <v>0.86537942715183602</v>
      </c>
      <c r="H680" s="164">
        <v>0.95061253338233898</v>
      </c>
    </row>
    <row r="681" spans="2:8" x14ac:dyDescent="0.25">
      <c r="B681" s="164" t="s">
        <v>111</v>
      </c>
      <c r="C681" s="164" t="s">
        <v>1027</v>
      </c>
      <c r="D681" s="164" t="s">
        <v>2052</v>
      </c>
      <c r="E681" s="164" t="s">
        <v>496</v>
      </c>
      <c r="F681" s="164" t="s">
        <v>2053</v>
      </c>
      <c r="G681" s="164">
        <v>4.9015331196430298E-2</v>
      </c>
      <c r="H681" s="164">
        <v>4.5590175388550203E-2</v>
      </c>
    </row>
    <row r="682" spans="2:8" x14ac:dyDescent="0.25">
      <c r="B682" s="164" t="s">
        <v>111</v>
      </c>
      <c r="C682" s="164" t="s">
        <v>1027</v>
      </c>
      <c r="D682" s="164" t="s">
        <v>2052</v>
      </c>
      <c r="E682" s="164" t="s">
        <v>2054</v>
      </c>
      <c r="F682" s="164" t="s">
        <v>2053</v>
      </c>
      <c r="G682" s="164">
        <v>0.99969872835324602</v>
      </c>
      <c r="H682" s="164">
        <v>0.99951274886340502</v>
      </c>
    </row>
    <row r="683" spans="2:8" x14ac:dyDescent="0.25">
      <c r="B683" s="164" t="s">
        <v>111</v>
      </c>
      <c r="C683" s="164" t="s">
        <v>1027</v>
      </c>
      <c r="D683" s="164" t="s">
        <v>2052</v>
      </c>
      <c r="E683" s="164" t="s">
        <v>504</v>
      </c>
      <c r="F683" s="164" t="s">
        <v>2053</v>
      </c>
      <c r="G683" s="164">
        <v>1</v>
      </c>
      <c r="H683" s="164">
        <v>1</v>
      </c>
    </row>
    <row r="684" spans="2:8" x14ac:dyDescent="0.25">
      <c r="B684" s="164" t="s">
        <v>111</v>
      </c>
      <c r="C684" s="164" t="s">
        <v>1027</v>
      </c>
      <c r="D684" s="164" t="s">
        <v>2052</v>
      </c>
      <c r="E684" s="164" t="s">
        <v>2055</v>
      </c>
      <c r="F684" s="164" t="s">
        <v>2053</v>
      </c>
      <c r="G684" s="164">
        <v>0.60429422765588103</v>
      </c>
      <c r="H684" s="164">
        <v>0.51954733390205898</v>
      </c>
    </row>
    <row r="685" spans="2:8" x14ac:dyDescent="0.25">
      <c r="B685" s="164" t="s">
        <v>111</v>
      </c>
      <c r="C685" s="164" t="s">
        <v>1027</v>
      </c>
      <c r="D685" s="164" t="s">
        <v>2052</v>
      </c>
      <c r="E685" s="164" t="s">
        <v>1873</v>
      </c>
      <c r="F685" s="164" t="s">
        <v>2053</v>
      </c>
      <c r="G685" s="164">
        <v>1</v>
      </c>
      <c r="H685" s="164">
        <v>1</v>
      </c>
    </row>
    <row r="686" spans="2:8" x14ac:dyDescent="0.25">
      <c r="B686" s="164" t="s">
        <v>111</v>
      </c>
      <c r="C686" s="164" t="s">
        <v>1027</v>
      </c>
      <c r="D686" s="164" t="s">
        <v>2052</v>
      </c>
      <c r="E686" s="164" t="s">
        <v>496</v>
      </c>
      <c r="F686" s="164" t="s">
        <v>2056</v>
      </c>
      <c r="G686" s="164">
        <v>4.9015331196430298E-2</v>
      </c>
      <c r="H686" s="164">
        <v>4.5590175388550203E-2</v>
      </c>
    </row>
    <row r="687" spans="2:8" x14ac:dyDescent="0.25">
      <c r="B687" s="164" t="s">
        <v>111</v>
      </c>
      <c r="C687" s="164" t="s">
        <v>1027</v>
      </c>
      <c r="D687" s="164" t="s">
        <v>2052</v>
      </c>
      <c r="E687" s="164" t="s">
        <v>2054</v>
      </c>
      <c r="F687" s="164" t="s">
        <v>2056</v>
      </c>
      <c r="G687" s="164">
        <v>0.99969872835324602</v>
      </c>
      <c r="H687" s="164">
        <v>0.99951274886340502</v>
      </c>
    </row>
    <row r="688" spans="2:8" x14ac:dyDescent="0.25">
      <c r="B688" s="164" t="s">
        <v>111</v>
      </c>
      <c r="C688" s="164" t="s">
        <v>1027</v>
      </c>
      <c r="D688" s="164" t="s">
        <v>2052</v>
      </c>
      <c r="E688" s="164" t="s">
        <v>504</v>
      </c>
      <c r="F688" s="164" t="s">
        <v>2056</v>
      </c>
      <c r="G688" s="164">
        <v>1</v>
      </c>
      <c r="H688" s="164">
        <v>1</v>
      </c>
    </row>
    <row r="689" spans="2:8" x14ac:dyDescent="0.25">
      <c r="B689" s="164" t="s">
        <v>111</v>
      </c>
      <c r="C689" s="164" t="s">
        <v>1027</v>
      </c>
      <c r="D689" s="164" t="s">
        <v>2052</v>
      </c>
      <c r="E689" s="164" t="s">
        <v>2055</v>
      </c>
      <c r="F689" s="164" t="s">
        <v>2056</v>
      </c>
      <c r="G689" s="164">
        <v>0.60429422765588103</v>
      </c>
      <c r="H689" s="164">
        <v>0.51954733390205898</v>
      </c>
    </row>
    <row r="690" spans="2:8" x14ac:dyDescent="0.25">
      <c r="B690" s="164" t="s">
        <v>111</v>
      </c>
      <c r="C690" s="164" t="s">
        <v>1027</v>
      </c>
      <c r="D690" s="164" t="s">
        <v>2052</v>
      </c>
      <c r="E690" s="164" t="s">
        <v>1873</v>
      </c>
      <c r="F690" s="164" t="s">
        <v>2056</v>
      </c>
      <c r="G690" s="164">
        <v>1</v>
      </c>
      <c r="H690" s="164">
        <v>1</v>
      </c>
    </row>
    <row r="691" spans="2:8" x14ac:dyDescent="0.25">
      <c r="B691" s="164" t="s">
        <v>111</v>
      </c>
      <c r="C691" s="164" t="s">
        <v>1027</v>
      </c>
      <c r="D691" s="164" t="s">
        <v>514</v>
      </c>
      <c r="E691" s="164" t="s">
        <v>496</v>
      </c>
      <c r="F691" s="164" t="s">
        <v>2057</v>
      </c>
      <c r="G691" s="164">
        <v>6.0195525532295803E-3</v>
      </c>
      <c r="H691" s="164">
        <v>4.8630078910130801E-3</v>
      </c>
    </row>
    <row r="692" spans="2:8" x14ac:dyDescent="0.25">
      <c r="B692" s="164" t="s">
        <v>111</v>
      </c>
      <c r="C692" s="164" t="s">
        <v>1027</v>
      </c>
      <c r="D692" s="164" t="s">
        <v>514</v>
      </c>
      <c r="E692" s="164" t="s">
        <v>2054</v>
      </c>
      <c r="F692" s="164" t="s">
        <v>2057</v>
      </c>
      <c r="G692" s="164">
        <v>0.99858864432642702</v>
      </c>
      <c r="H692" s="164">
        <v>0.99954970440797597</v>
      </c>
    </row>
    <row r="693" spans="2:8" x14ac:dyDescent="0.25">
      <c r="B693" s="164" t="s">
        <v>111</v>
      </c>
      <c r="C693" s="164" t="s">
        <v>1027</v>
      </c>
      <c r="D693" s="164" t="s">
        <v>514</v>
      </c>
      <c r="E693" s="164" t="s">
        <v>504</v>
      </c>
      <c r="F693" s="164" t="s">
        <v>2057</v>
      </c>
      <c r="G693" s="164">
        <v>1</v>
      </c>
      <c r="H693" s="164">
        <v>1</v>
      </c>
    </row>
    <row r="694" spans="2:8" x14ac:dyDescent="0.25">
      <c r="B694" s="164" t="s">
        <v>111</v>
      </c>
      <c r="C694" s="164" t="s">
        <v>1027</v>
      </c>
      <c r="D694" s="164" t="s">
        <v>514</v>
      </c>
      <c r="E694" s="164" t="s">
        <v>2055</v>
      </c>
      <c r="F694" s="164" t="s">
        <v>2057</v>
      </c>
      <c r="G694" s="164">
        <v>0.41326288391897198</v>
      </c>
      <c r="H694" s="164">
        <v>0.24165200994098501</v>
      </c>
    </row>
    <row r="695" spans="2:8" x14ac:dyDescent="0.25">
      <c r="B695" s="164" t="s">
        <v>111</v>
      </c>
      <c r="C695" s="164" t="s">
        <v>1027</v>
      </c>
      <c r="D695" s="164" t="s">
        <v>514</v>
      </c>
      <c r="E695" s="164" t="s">
        <v>1873</v>
      </c>
      <c r="F695" s="164" t="s">
        <v>2057</v>
      </c>
      <c r="G695" s="164">
        <v>0.67003886493731502</v>
      </c>
      <c r="H695" s="164">
        <v>0.87198574221375402</v>
      </c>
    </row>
    <row r="696" spans="2:8" x14ac:dyDescent="0.25">
      <c r="B696" s="164" t="s">
        <v>114</v>
      </c>
      <c r="C696" s="164" t="s">
        <v>1027</v>
      </c>
      <c r="D696" s="164" t="s">
        <v>2052</v>
      </c>
      <c r="E696" s="164" t="s">
        <v>496</v>
      </c>
      <c r="F696" s="164" t="s">
        <v>2053</v>
      </c>
      <c r="G696" s="164">
        <v>7.0529501191852001E-2</v>
      </c>
      <c r="H696" s="164">
        <v>8.8527072053075306E-2</v>
      </c>
    </row>
    <row r="697" spans="2:8" x14ac:dyDescent="0.25">
      <c r="B697" s="164" t="s">
        <v>114</v>
      </c>
      <c r="C697" s="164" t="s">
        <v>1027</v>
      </c>
      <c r="D697" s="164" t="s">
        <v>2052</v>
      </c>
      <c r="E697" s="164" t="s">
        <v>2054</v>
      </c>
      <c r="F697" s="164" t="s">
        <v>2053</v>
      </c>
      <c r="G697" s="164">
        <v>0.99998583536881702</v>
      </c>
      <c r="H697" s="164">
        <v>0.99997595947541495</v>
      </c>
    </row>
    <row r="698" spans="2:8" x14ac:dyDescent="0.25">
      <c r="B698" s="164" t="s">
        <v>114</v>
      </c>
      <c r="C698" s="164" t="s">
        <v>1027</v>
      </c>
      <c r="D698" s="164" t="s">
        <v>2052</v>
      </c>
      <c r="E698" s="164" t="s">
        <v>504</v>
      </c>
      <c r="F698" s="164" t="s">
        <v>2053</v>
      </c>
      <c r="G698" s="164">
        <v>1</v>
      </c>
      <c r="H698" s="164">
        <v>1</v>
      </c>
    </row>
    <row r="699" spans="2:8" x14ac:dyDescent="0.25">
      <c r="B699" s="164" t="s">
        <v>114</v>
      </c>
      <c r="C699" s="164" t="s">
        <v>1027</v>
      </c>
      <c r="D699" s="164" t="s">
        <v>2052</v>
      </c>
      <c r="E699" s="164" t="s">
        <v>2055</v>
      </c>
      <c r="F699" s="164" t="s">
        <v>2053</v>
      </c>
      <c r="G699" s="164">
        <v>0.76467079752851097</v>
      </c>
      <c r="H699" s="164">
        <v>0.69078060757194304</v>
      </c>
    </row>
    <row r="700" spans="2:8" x14ac:dyDescent="0.25">
      <c r="B700" s="164" t="s">
        <v>114</v>
      </c>
      <c r="C700" s="164" t="s">
        <v>1027</v>
      </c>
      <c r="D700" s="164" t="s">
        <v>2052</v>
      </c>
      <c r="E700" s="164" t="s">
        <v>1873</v>
      </c>
      <c r="F700" s="164" t="s">
        <v>2053</v>
      </c>
      <c r="G700" s="164">
        <v>1</v>
      </c>
      <c r="H700" s="164">
        <v>1</v>
      </c>
    </row>
    <row r="701" spans="2:8" x14ac:dyDescent="0.25">
      <c r="B701" s="164" t="s">
        <v>114</v>
      </c>
      <c r="C701" s="164" t="s">
        <v>1027</v>
      </c>
      <c r="D701" s="164" t="s">
        <v>2052</v>
      </c>
      <c r="E701" s="164" t="s">
        <v>496</v>
      </c>
      <c r="F701" s="164" t="s">
        <v>2056</v>
      </c>
      <c r="G701" s="164">
        <v>7.0529501191852001E-2</v>
      </c>
      <c r="H701" s="164">
        <v>8.8527072053075195E-2</v>
      </c>
    </row>
    <row r="702" spans="2:8" x14ac:dyDescent="0.25">
      <c r="B702" s="164" t="s">
        <v>114</v>
      </c>
      <c r="C702" s="164" t="s">
        <v>1027</v>
      </c>
      <c r="D702" s="164" t="s">
        <v>2052</v>
      </c>
      <c r="E702" s="164" t="s">
        <v>2054</v>
      </c>
      <c r="F702" s="164" t="s">
        <v>2056</v>
      </c>
      <c r="G702" s="164">
        <v>0.99998583536881702</v>
      </c>
      <c r="H702" s="164">
        <v>0.99997595947541495</v>
      </c>
    </row>
    <row r="703" spans="2:8" x14ac:dyDescent="0.25">
      <c r="B703" s="164" t="s">
        <v>114</v>
      </c>
      <c r="C703" s="164" t="s">
        <v>1027</v>
      </c>
      <c r="D703" s="164" t="s">
        <v>2052</v>
      </c>
      <c r="E703" s="164" t="s">
        <v>504</v>
      </c>
      <c r="F703" s="164" t="s">
        <v>2056</v>
      </c>
      <c r="G703" s="164">
        <v>1</v>
      </c>
      <c r="H703" s="164">
        <v>1</v>
      </c>
    </row>
    <row r="704" spans="2:8" x14ac:dyDescent="0.25">
      <c r="B704" s="164" t="s">
        <v>114</v>
      </c>
      <c r="C704" s="164" t="s">
        <v>1027</v>
      </c>
      <c r="D704" s="164" t="s">
        <v>2052</v>
      </c>
      <c r="E704" s="164" t="s">
        <v>2055</v>
      </c>
      <c r="F704" s="164" t="s">
        <v>2056</v>
      </c>
      <c r="G704" s="164">
        <v>0.76467079752851097</v>
      </c>
      <c r="H704" s="164">
        <v>0.69078060757194304</v>
      </c>
    </row>
    <row r="705" spans="2:8" x14ac:dyDescent="0.25">
      <c r="B705" s="164" t="s">
        <v>114</v>
      </c>
      <c r="C705" s="164" t="s">
        <v>1027</v>
      </c>
      <c r="D705" s="164" t="s">
        <v>2052</v>
      </c>
      <c r="E705" s="164" t="s">
        <v>1873</v>
      </c>
      <c r="F705" s="164" t="s">
        <v>2056</v>
      </c>
      <c r="G705" s="164">
        <v>1</v>
      </c>
      <c r="H705" s="164">
        <v>1</v>
      </c>
    </row>
    <row r="706" spans="2:8" x14ac:dyDescent="0.25">
      <c r="B706" s="164" t="s">
        <v>114</v>
      </c>
      <c r="C706" s="164" t="s">
        <v>1027</v>
      </c>
      <c r="D706" s="164" t="s">
        <v>514</v>
      </c>
      <c r="E706" s="164" t="s">
        <v>496</v>
      </c>
      <c r="F706" s="164" t="s">
        <v>2057</v>
      </c>
      <c r="G706" s="164">
        <v>1.01753773760473E-2</v>
      </c>
      <c r="H706" s="164">
        <v>5.8711053561177704E-3</v>
      </c>
    </row>
    <row r="707" spans="2:8" x14ac:dyDescent="0.25">
      <c r="B707" s="164" t="s">
        <v>114</v>
      </c>
      <c r="C707" s="164" t="s">
        <v>1027</v>
      </c>
      <c r="D707" s="164" t="s">
        <v>514</v>
      </c>
      <c r="E707" s="164" t="s">
        <v>2054</v>
      </c>
      <c r="F707" s="164" t="s">
        <v>2057</v>
      </c>
      <c r="G707" s="164">
        <v>0.999993006655988</v>
      </c>
      <c r="H707" s="164">
        <v>0.99999584793021101</v>
      </c>
    </row>
    <row r="708" spans="2:8" x14ac:dyDescent="0.25">
      <c r="B708" s="164" t="s">
        <v>114</v>
      </c>
      <c r="C708" s="164" t="s">
        <v>1027</v>
      </c>
      <c r="D708" s="164" t="s">
        <v>514</v>
      </c>
      <c r="E708" s="164" t="s">
        <v>504</v>
      </c>
      <c r="F708" s="164" t="s">
        <v>2057</v>
      </c>
      <c r="G708" s="164">
        <v>1</v>
      </c>
      <c r="H708" s="164">
        <v>1</v>
      </c>
    </row>
    <row r="709" spans="2:8" x14ac:dyDescent="0.25">
      <c r="B709" s="164" t="s">
        <v>114</v>
      </c>
      <c r="C709" s="164" t="s">
        <v>1027</v>
      </c>
      <c r="D709" s="164" t="s">
        <v>514</v>
      </c>
      <c r="E709" s="164" t="s">
        <v>2055</v>
      </c>
      <c r="F709" s="164" t="s">
        <v>2057</v>
      </c>
      <c r="G709" s="164">
        <v>0.71614543518576901</v>
      </c>
      <c r="H709" s="164">
        <v>0.47451458964002502</v>
      </c>
    </row>
    <row r="710" spans="2:8" x14ac:dyDescent="0.25">
      <c r="B710" s="164" t="s">
        <v>114</v>
      </c>
      <c r="C710" s="164" t="s">
        <v>1027</v>
      </c>
      <c r="D710" s="164" t="s">
        <v>514</v>
      </c>
      <c r="E710" s="164" t="s">
        <v>1873</v>
      </c>
      <c r="F710" s="164" t="s">
        <v>2057</v>
      </c>
      <c r="G710" s="164">
        <v>0.82626365737702101</v>
      </c>
      <c r="H710" s="164">
        <v>0.93136135660138897</v>
      </c>
    </row>
    <row r="711" spans="2:8" x14ac:dyDescent="0.25">
      <c r="B711" s="164" t="s">
        <v>117</v>
      </c>
      <c r="C711" s="164" t="s">
        <v>1027</v>
      </c>
      <c r="D711" s="164" t="s">
        <v>2052</v>
      </c>
      <c r="E711" s="164" t="s">
        <v>496</v>
      </c>
      <c r="F711" s="164" t="s">
        <v>2053</v>
      </c>
      <c r="G711" s="164">
        <v>6.12905621467075E-2</v>
      </c>
      <c r="H711" s="164">
        <v>5.8332045409002803E-2</v>
      </c>
    </row>
    <row r="712" spans="2:8" x14ac:dyDescent="0.25">
      <c r="B712" s="164" t="s">
        <v>117</v>
      </c>
      <c r="C712" s="164" t="s">
        <v>1027</v>
      </c>
      <c r="D712" s="164" t="s">
        <v>2052</v>
      </c>
      <c r="E712" s="164" t="s">
        <v>2054</v>
      </c>
      <c r="F712" s="164" t="s">
        <v>2053</v>
      </c>
      <c r="G712" s="164">
        <v>0.99977443419261403</v>
      </c>
      <c r="H712" s="164">
        <v>0.999489454016529</v>
      </c>
    </row>
    <row r="713" spans="2:8" x14ac:dyDescent="0.25">
      <c r="B713" s="164" t="s">
        <v>117</v>
      </c>
      <c r="C713" s="164" t="s">
        <v>1027</v>
      </c>
      <c r="D713" s="164" t="s">
        <v>2052</v>
      </c>
      <c r="E713" s="164" t="s">
        <v>504</v>
      </c>
      <c r="F713" s="164" t="s">
        <v>2053</v>
      </c>
      <c r="G713" s="164">
        <v>1</v>
      </c>
      <c r="H713" s="164">
        <v>1</v>
      </c>
    </row>
    <row r="714" spans="2:8" x14ac:dyDescent="0.25">
      <c r="B714" s="164" t="s">
        <v>117</v>
      </c>
      <c r="C714" s="164" t="s">
        <v>1027</v>
      </c>
      <c r="D714" s="164" t="s">
        <v>2052</v>
      </c>
      <c r="E714" s="164" t="s">
        <v>2055</v>
      </c>
      <c r="F714" s="164" t="s">
        <v>2053</v>
      </c>
      <c r="G714" s="164">
        <v>0.67863934637717105</v>
      </c>
      <c r="H714" s="164">
        <v>0.54631712371889196</v>
      </c>
    </row>
    <row r="715" spans="2:8" x14ac:dyDescent="0.25">
      <c r="B715" s="164" t="s">
        <v>117</v>
      </c>
      <c r="C715" s="164" t="s">
        <v>1027</v>
      </c>
      <c r="D715" s="164" t="s">
        <v>2052</v>
      </c>
      <c r="E715" s="164" t="s">
        <v>1873</v>
      </c>
      <c r="F715" s="164" t="s">
        <v>2053</v>
      </c>
      <c r="G715" s="164">
        <v>1</v>
      </c>
      <c r="H715" s="164">
        <v>1</v>
      </c>
    </row>
    <row r="716" spans="2:8" x14ac:dyDescent="0.25">
      <c r="B716" s="164" t="s">
        <v>117</v>
      </c>
      <c r="C716" s="164" t="s">
        <v>1027</v>
      </c>
      <c r="D716" s="164" t="s">
        <v>2052</v>
      </c>
      <c r="E716" s="164" t="s">
        <v>496</v>
      </c>
      <c r="F716" s="164" t="s">
        <v>2056</v>
      </c>
      <c r="G716" s="164">
        <v>6.12905621467075E-2</v>
      </c>
      <c r="H716" s="164">
        <v>5.8332045409002803E-2</v>
      </c>
    </row>
    <row r="717" spans="2:8" x14ac:dyDescent="0.25">
      <c r="B717" s="164" t="s">
        <v>117</v>
      </c>
      <c r="C717" s="164" t="s">
        <v>1027</v>
      </c>
      <c r="D717" s="164" t="s">
        <v>2052</v>
      </c>
      <c r="E717" s="164" t="s">
        <v>2054</v>
      </c>
      <c r="F717" s="164" t="s">
        <v>2056</v>
      </c>
      <c r="G717" s="164">
        <v>0.99977443419261403</v>
      </c>
      <c r="H717" s="164">
        <v>0.999489454016529</v>
      </c>
    </row>
    <row r="718" spans="2:8" x14ac:dyDescent="0.25">
      <c r="B718" s="164" t="s">
        <v>117</v>
      </c>
      <c r="C718" s="164" t="s">
        <v>1027</v>
      </c>
      <c r="D718" s="164" t="s">
        <v>2052</v>
      </c>
      <c r="E718" s="164" t="s">
        <v>504</v>
      </c>
      <c r="F718" s="164" t="s">
        <v>2056</v>
      </c>
      <c r="G718" s="164">
        <v>1</v>
      </c>
      <c r="H718" s="164">
        <v>1</v>
      </c>
    </row>
    <row r="719" spans="2:8" x14ac:dyDescent="0.25">
      <c r="B719" s="164" t="s">
        <v>117</v>
      </c>
      <c r="C719" s="164" t="s">
        <v>1027</v>
      </c>
      <c r="D719" s="164" t="s">
        <v>2052</v>
      </c>
      <c r="E719" s="164" t="s">
        <v>2055</v>
      </c>
      <c r="F719" s="164" t="s">
        <v>2056</v>
      </c>
      <c r="G719" s="164">
        <v>0.67863934637717105</v>
      </c>
      <c r="H719" s="164">
        <v>0.54631712371889196</v>
      </c>
    </row>
    <row r="720" spans="2:8" x14ac:dyDescent="0.25">
      <c r="B720" s="164" t="s">
        <v>117</v>
      </c>
      <c r="C720" s="164" t="s">
        <v>1027</v>
      </c>
      <c r="D720" s="164" t="s">
        <v>2052</v>
      </c>
      <c r="E720" s="164" t="s">
        <v>1873</v>
      </c>
      <c r="F720" s="164" t="s">
        <v>2056</v>
      </c>
      <c r="G720" s="164">
        <v>1</v>
      </c>
      <c r="H720" s="164">
        <v>1</v>
      </c>
    </row>
    <row r="721" spans="2:8" x14ac:dyDescent="0.25">
      <c r="B721" s="164" t="s">
        <v>117</v>
      </c>
      <c r="C721" s="164" t="s">
        <v>1027</v>
      </c>
      <c r="D721" s="164" t="s">
        <v>514</v>
      </c>
      <c r="E721" s="164" t="s">
        <v>496</v>
      </c>
      <c r="F721" s="164" t="s">
        <v>2057</v>
      </c>
      <c r="G721" s="164">
        <v>9.5763521609786208E-3</v>
      </c>
      <c r="H721" s="164">
        <v>9.7452764087643997E-3</v>
      </c>
    </row>
    <row r="722" spans="2:8" x14ac:dyDescent="0.25">
      <c r="B722" s="164" t="s">
        <v>117</v>
      </c>
      <c r="C722" s="164" t="s">
        <v>1027</v>
      </c>
      <c r="D722" s="164" t="s">
        <v>514</v>
      </c>
      <c r="E722" s="164" t="s">
        <v>2054</v>
      </c>
      <c r="F722" s="164" t="s">
        <v>2057</v>
      </c>
      <c r="G722" s="164">
        <v>0.99965980964152101</v>
      </c>
      <c r="H722" s="164">
        <v>0.999926695514612</v>
      </c>
    </row>
    <row r="723" spans="2:8" x14ac:dyDescent="0.25">
      <c r="B723" s="164" t="s">
        <v>117</v>
      </c>
      <c r="C723" s="164" t="s">
        <v>1027</v>
      </c>
      <c r="D723" s="164" t="s">
        <v>514</v>
      </c>
      <c r="E723" s="164" t="s">
        <v>504</v>
      </c>
      <c r="F723" s="164" t="s">
        <v>2057</v>
      </c>
      <c r="G723" s="164">
        <v>1</v>
      </c>
      <c r="H723" s="164">
        <v>1</v>
      </c>
    </row>
    <row r="724" spans="2:8" x14ac:dyDescent="0.25">
      <c r="B724" s="164" t="s">
        <v>117</v>
      </c>
      <c r="C724" s="164" t="s">
        <v>1027</v>
      </c>
      <c r="D724" s="164" t="s">
        <v>514</v>
      </c>
      <c r="E724" s="164" t="s">
        <v>2055</v>
      </c>
      <c r="F724" s="164" t="s">
        <v>2057</v>
      </c>
      <c r="G724" s="164">
        <v>0.52331473559280495</v>
      </c>
      <c r="H724" s="164">
        <v>0.318193458086101</v>
      </c>
    </row>
    <row r="725" spans="2:8" x14ac:dyDescent="0.25">
      <c r="B725" s="164" t="s">
        <v>117</v>
      </c>
      <c r="C725" s="164" t="s">
        <v>1027</v>
      </c>
      <c r="D725" s="164" t="s">
        <v>514</v>
      </c>
      <c r="E725" s="164" t="s">
        <v>1873</v>
      </c>
      <c r="F725" s="164" t="s">
        <v>2057</v>
      </c>
      <c r="G725" s="164">
        <v>0.71315905249087896</v>
      </c>
      <c r="H725" s="164">
        <v>0.81391054116053296</v>
      </c>
    </row>
    <row r="726" spans="2:8" x14ac:dyDescent="0.25">
      <c r="B726" s="164" t="s">
        <v>119</v>
      </c>
      <c r="C726" s="164" t="s">
        <v>1027</v>
      </c>
      <c r="D726" s="164" t="s">
        <v>2052</v>
      </c>
      <c r="E726" s="164" t="s">
        <v>496</v>
      </c>
      <c r="F726" s="164" t="s">
        <v>2053</v>
      </c>
      <c r="G726" s="164">
        <v>3.9928074099821402E-2</v>
      </c>
      <c r="H726" s="164">
        <v>5.64516098561961E-2</v>
      </c>
    </row>
    <row r="727" spans="2:8" x14ac:dyDescent="0.25">
      <c r="B727" s="164" t="s">
        <v>119</v>
      </c>
      <c r="C727" s="164" t="s">
        <v>1027</v>
      </c>
      <c r="D727" s="164" t="s">
        <v>2052</v>
      </c>
      <c r="E727" s="164" t="s">
        <v>2054</v>
      </c>
      <c r="F727" s="164" t="s">
        <v>2053</v>
      </c>
      <c r="G727" s="164">
        <v>0.99997869759476898</v>
      </c>
      <c r="H727" s="164">
        <v>0.99994420015076801</v>
      </c>
    </row>
    <row r="728" spans="2:8" x14ac:dyDescent="0.25">
      <c r="B728" s="164" t="s">
        <v>119</v>
      </c>
      <c r="C728" s="164" t="s">
        <v>1027</v>
      </c>
      <c r="D728" s="164" t="s">
        <v>2052</v>
      </c>
      <c r="E728" s="164" t="s">
        <v>504</v>
      </c>
      <c r="F728" s="164" t="s">
        <v>2053</v>
      </c>
      <c r="G728" s="164">
        <v>1</v>
      </c>
      <c r="H728" s="164">
        <v>1</v>
      </c>
    </row>
    <row r="729" spans="2:8" x14ac:dyDescent="0.25">
      <c r="B729" s="164" t="s">
        <v>119</v>
      </c>
      <c r="C729" s="164" t="s">
        <v>1027</v>
      </c>
      <c r="D729" s="164" t="s">
        <v>2052</v>
      </c>
      <c r="E729" s="164" t="s">
        <v>2055</v>
      </c>
      <c r="F729" s="164" t="s">
        <v>2053</v>
      </c>
      <c r="G729" s="164">
        <v>0.33072106076096403</v>
      </c>
      <c r="H729" s="164">
        <v>0.23450772972764999</v>
      </c>
    </row>
    <row r="730" spans="2:8" x14ac:dyDescent="0.25">
      <c r="B730" s="164" t="s">
        <v>119</v>
      </c>
      <c r="C730" s="164" t="s">
        <v>1027</v>
      </c>
      <c r="D730" s="164" t="s">
        <v>2052</v>
      </c>
      <c r="E730" s="164" t="s">
        <v>1873</v>
      </c>
      <c r="F730" s="164" t="s">
        <v>2053</v>
      </c>
      <c r="G730" s="164">
        <v>1</v>
      </c>
      <c r="H730" s="164">
        <v>1</v>
      </c>
    </row>
    <row r="731" spans="2:8" x14ac:dyDescent="0.25">
      <c r="B731" s="164" t="s">
        <v>119</v>
      </c>
      <c r="C731" s="164" t="s">
        <v>1027</v>
      </c>
      <c r="D731" s="164" t="s">
        <v>2052</v>
      </c>
      <c r="E731" s="164" t="s">
        <v>496</v>
      </c>
      <c r="F731" s="164" t="s">
        <v>2056</v>
      </c>
      <c r="G731" s="164">
        <v>3.9928074099821402E-2</v>
      </c>
      <c r="H731" s="164">
        <v>5.6451609856196003E-2</v>
      </c>
    </row>
    <row r="732" spans="2:8" x14ac:dyDescent="0.25">
      <c r="B732" s="164" t="s">
        <v>119</v>
      </c>
      <c r="C732" s="164" t="s">
        <v>1027</v>
      </c>
      <c r="D732" s="164" t="s">
        <v>2052</v>
      </c>
      <c r="E732" s="164" t="s">
        <v>2054</v>
      </c>
      <c r="F732" s="164" t="s">
        <v>2056</v>
      </c>
      <c r="G732" s="164">
        <v>0.99997869759476898</v>
      </c>
      <c r="H732" s="164">
        <v>0.99994420015076801</v>
      </c>
    </row>
    <row r="733" spans="2:8" x14ac:dyDescent="0.25">
      <c r="B733" s="164" t="s">
        <v>119</v>
      </c>
      <c r="C733" s="164" t="s">
        <v>1027</v>
      </c>
      <c r="D733" s="164" t="s">
        <v>2052</v>
      </c>
      <c r="E733" s="164" t="s">
        <v>504</v>
      </c>
      <c r="F733" s="164" t="s">
        <v>2056</v>
      </c>
      <c r="G733" s="164">
        <v>1</v>
      </c>
      <c r="H733" s="164">
        <v>1</v>
      </c>
    </row>
    <row r="734" spans="2:8" x14ac:dyDescent="0.25">
      <c r="B734" s="164" t="s">
        <v>119</v>
      </c>
      <c r="C734" s="164" t="s">
        <v>1027</v>
      </c>
      <c r="D734" s="164" t="s">
        <v>2052</v>
      </c>
      <c r="E734" s="164" t="s">
        <v>2055</v>
      </c>
      <c r="F734" s="164" t="s">
        <v>2056</v>
      </c>
      <c r="G734" s="164">
        <v>0.33072106076096403</v>
      </c>
      <c r="H734" s="164">
        <v>0.23450772972764999</v>
      </c>
    </row>
    <row r="735" spans="2:8" x14ac:dyDescent="0.25">
      <c r="B735" s="164" t="s">
        <v>119</v>
      </c>
      <c r="C735" s="164" t="s">
        <v>1027</v>
      </c>
      <c r="D735" s="164" t="s">
        <v>2052</v>
      </c>
      <c r="E735" s="164" t="s">
        <v>1873</v>
      </c>
      <c r="F735" s="164" t="s">
        <v>2056</v>
      </c>
      <c r="G735" s="164">
        <v>1</v>
      </c>
      <c r="H735" s="164">
        <v>1</v>
      </c>
    </row>
    <row r="736" spans="2:8" x14ac:dyDescent="0.25">
      <c r="B736" s="164" t="s">
        <v>119</v>
      </c>
      <c r="C736" s="164" t="s">
        <v>1027</v>
      </c>
      <c r="D736" s="164" t="s">
        <v>514</v>
      </c>
      <c r="E736" s="164" t="s">
        <v>496</v>
      </c>
      <c r="F736" s="164" t="s">
        <v>2057</v>
      </c>
      <c r="G736" s="164">
        <v>5.2877248337691802E-3</v>
      </c>
      <c r="H736" s="164">
        <v>6.6528759041264004E-3</v>
      </c>
    </row>
    <row r="737" spans="2:8" x14ac:dyDescent="0.25">
      <c r="B737" s="164" t="s">
        <v>119</v>
      </c>
      <c r="C737" s="164" t="s">
        <v>1027</v>
      </c>
      <c r="D737" s="164" t="s">
        <v>514</v>
      </c>
      <c r="E737" s="164" t="s">
        <v>2054</v>
      </c>
      <c r="F737" s="164" t="s">
        <v>2057</v>
      </c>
      <c r="G737" s="164">
        <v>0.99815931734450003</v>
      </c>
      <c r="H737" s="164">
        <v>0.99888145072749301</v>
      </c>
    </row>
    <row r="738" spans="2:8" x14ac:dyDescent="0.25">
      <c r="B738" s="164" t="s">
        <v>119</v>
      </c>
      <c r="C738" s="164" t="s">
        <v>1027</v>
      </c>
      <c r="D738" s="164" t="s">
        <v>514</v>
      </c>
      <c r="E738" s="164" t="s">
        <v>504</v>
      </c>
      <c r="F738" s="164" t="s">
        <v>2057</v>
      </c>
      <c r="G738" s="164">
        <v>1</v>
      </c>
      <c r="H738" s="164">
        <v>1</v>
      </c>
    </row>
    <row r="739" spans="2:8" x14ac:dyDescent="0.25">
      <c r="B739" s="164" t="s">
        <v>119</v>
      </c>
      <c r="C739" s="164" t="s">
        <v>1027</v>
      </c>
      <c r="D739" s="164" t="s">
        <v>514</v>
      </c>
      <c r="E739" s="164" t="s">
        <v>2055</v>
      </c>
      <c r="F739" s="164" t="s">
        <v>2057</v>
      </c>
      <c r="G739" s="164">
        <v>0.32574339998625401</v>
      </c>
      <c r="H739" s="164">
        <v>0.19447587135202099</v>
      </c>
    </row>
    <row r="740" spans="2:8" x14ac:dyDescent="0.25">
      <c r="B740" s="164" t="s">
        <v>119</v>
      </c>
      <c r="C740" s="164" t="s">
        <v>1027</v>
      </c>
      <c r="D740" s="164" t="s">
        <v>514</v>
      </c>
      <c r="E740" s="164" t="s">
        <v>1873</v>
      </c>
      <c r="F740" s="164" t="s">
        <v>2057</v>
      </c>
      <c r="G740" s="164">
        <v>0.56345012474015399</v>
      </c>
      <c r="H740" s="164">
        <v>0.78910016648495596</v>
      </c>
    </row>
    <row r="741" spans="2:8" x14ac:dyDescent="0.25">
      <c r="B741" s="164" t="s">
        <v>122</v>
      </c>
      <c r="C741" s="164" t="s">
        <v>1027</v>
      </c>
      <c r="D741" s="164" t="s">
        <v>2052</v>
      </c>
      <c r="E741" s="164" t="s">
        <v>496</v>
      </c>
      <c r="F741" s="164" t="s">
        <v>2053</v>
      </c>
      <c r="G741" s="164">
        <v>7.2867046504788202E-2</v>
      </c>
      <c r="H741" s="164">
        <v>0.110547893288221</v>
      </c>
    </row>
    <row r="742" spans="2:8" x14ac:dyDescent="0.25">
      <c r="B742" s="164" t="s">
        <v>122</v>
      </c>
      <c r="C742" s="164" t="s">
        <v>1027</v>
      </c>
      <c r="D742" s="164" t="s">
        <v>2052</v>
      </c>
      <c r="E742" s="164" t="s">
        <v>2054</v>
      </c>
      <c r="F742" s="164" t="s">
        <v>2053</v>
      </c>
      <c r="G742" s="164">
        <v>0.99995251012859099</v>
      </c>
      <c r="H742" s="164">
        <v>0.99993958758191903</v>
      </c>
    </row>
    <row r="743" spans="2:8" x14ac:dyDescent="0.25">
      <c r="B743" s="164" t="s">
        <v>122</v>
      </c>
      <c r="C743" s="164" t="s">
        <v>1027</v>
      </c>
      <c r="D743" s="164" t="s">
        <v>2052</v>
      </c>
      <c r="E743" s="164" t="s">
        <v>504</v>
      </c>
      <c r="F743" s="164" t="s">
        <v>2053</v>
      </c>
      <c r="G743" s="164">
        <v>1</v>
      </c>
      <c r="H743" s="164">
        <v>1</v>
      </c>
    </row>
    <row r="744" spans="2:8" x14ac:dyDescent="0.25">
      <c r="B744" s="164" t="s">
        <v>122</v>
      </c>
      <c r="C744" s="164" t="s">
        <v>1027</v>
      </c>
      <c r="D744" s="164" t="s">
        <v>2052</v>
      </c>
      <c r="E744" s="164" t="s">
        <v>2055</v>
      </c>
      <c r="F744" s="164" t="s">
        <v>2053</v>
      </c>
      <c r="G744" s="164">
        <v>0.73713830493639099</v>
      </c>
      <c r="H744" s="164">
        <v>0.77177349744172397</v>
      </c>
    </row>
    <row r="745" spans="2:8" x14ac:dyDescent="0.25">
      <c r="B745" s="164" t="s">
        <v>122</v>
      </c>
      <c r="C745" s="164" t="s">
        <v>1027</v>
      </c>
      <c r="D745" s="164" t="s">
        <v>2052</v>
      </c>
      <c r="E745" s="164" t="s">
        <v>1873</v>
      </c>
      <c r="F745" s="164" t="s">
        <v>2053</v>
      </c>
      <c r="G745" s="164">
        <v>1</v>
      </c>
      <c r="H745" s="164">
        <v>1</v>
      </c>
    </row>
    <row r="746" spans="2:8" x14ac:dyDescent="0.25">
      <c r="B746" s="164" t="s">
        <v>122</v>
      </c>
      <c r="C746" s="164" t="s">
        <v>1027</v>
      </c>
      <c r="D746" s="164" t="s">
        <v>2052</v>
      </c>
      <c r="E746" s="164" t="s">
        <v>496</v>
      </c>
      <c r="F746" s="164" t="s">
        <v>2056</v>
      </c>
      <c r="G746" s="164">
        <v>7.2867046504788202E-2</v>
      </c>
      <c r="H746" s="164">
        <v>0.110547893288221</v>
      </c>
    </row>
    <row r="747" spans="2:8" x14ac:dyDescent="0.25">
      <c r="B747" s="164" t="s">
        <v>122</v>
      </c>
      <c r="C747" s="164" t="s">
        <v>1027</v>
      </c>
      <c r="D747" s="164" t="s">
        <v>2052</v>
      </c>
      <c r="E747" s="164" t="s">
        <v>2054</v>
      </c>
      <c r="F747" s="164" t="s">
        <v>2056</v>
      </c>
      <c r="G747" s="164">
        <v>0.99995251012859099</v>
      </c>
      <c r="H747" s="164">
        <v>0.99993958758191903</v>
      </c>
    </row>
    <row r="748" spans="2:8" x14ac:dyDescent="0.25">
      <c r="B748" s="164" t="s">
        <v>122</v>
      </c>
      <c r="C748" s="164" t="s">
        <v>1027</v>
      </c>
      <c r="D748" s="164" t="s">
        <v>2052</v>
      </c>
      <c r="E748" s="164" t="s">
        <v>504</v>
      </c>
      <c r="F748" s="164" t="s">
        <v>2056</v>
      </c>
      <c r="G748" s="164">
        <v>1</v>
      </c>
      <c r="H748" s="164">
        <v>1</v>
      </c>
    </row>
    <row r="749" spans="2:8" x14ac:dyDescent="0.25">
      <c r="B749" s="164" t="s">
        <v>122</v>
      </c>
      <c r="C749" s="164" t="s">
        <v>1027</v>
      </c>
      <c r="D749" s="164" t="s">
        <v>2052</v>
      </c>
      <c r="E749" s="164" t="s">
        <v>2055</v>
      </c>
      <c r="F749" s="164" t="s">
        <v>2056</v>
      </c>
      <c r="G749" s="164">
        <v>0.73713830493639099</v>
      </c>
      <c r="H749" s="164">
        <v>0.77177349744172397</v>
      </c>
    </row>
    <row r="750" spans="2:8" x14ac:dyDescent="0.25">
      <c r="B750" s="164" t="s">
        <v>122</v>
      </c>
      <c r="C750" s="164" t="s">
        <v>1027</v>
      </c>
      <c r="D750" s="164" t="s">
        <v>2052</v>
      </c>
      <c r="E750" s="164" t="s">
        <v>1873</v>
      </c>
      <c r="F750" s="164" t="s">
        <v>2056</v>
      </c>
      <c r="G750" s="164">
        <v>1</v>
      </c>
      <c r="H750" s="164">
        <v>1</v>
      </c>
    </row>
    <row r="751" spans="2:8" x14ac:dyDescent="0.25">
      <c r="B751" s="164" t="s">
        <v>122</v>
      </c>
      <c r="C751" s="164" t="s">
        <v>1027</v>
      </c>
      <c r="D751" s="164" t="s">
        <v>514</v>
      </c>
      <c r="E751" s="164" t="s">
        <v>496</v>
      </c>
      <c r="F751" s="164" t="s">
        <v>2057</v>
      </c>
      <c r="G751" s="164">
        <v>6.3623505397353399E-3</v>
      </c>
      <c r="H751" s="164">
        <v>5.2525921743287497E-3</v>
      </c>
    </row>
    <row r="752" spans="2:8" x14ac:dyDescent="0.25">
      <c r="B752" s="164" t="s">
        <v>122</v>
      </c>
      <c r="C752" s="164" t="s">
        <v>1027</v>
      </c>
      <c r="D752" s="164" t="s">
        <v>514</v>
      </c>
      <c r="E752" s="164" t="s">
        <v>2054</v>
      </c>
      <c r="F752" s="164" t="s">
        <v>2057</v>
      </c>
      <c r="G752" s="164">
        <v>0.99997800896967903</v>
      </c>
      <c r="H752" s="164">
        <v>0.99998573226514098</v>
      </c>
    </row>
    <row r="753" spans="2:8" x14ac:dyDescent="0.25">
      <c r="B753" s="164" t="s">
        <v>122</v>
      </c>
      <c r="C753" s="164" t="s">
        <v>1027</v>
      </c>
      <c r="D753" s="164" t="s">
        <v>514</v>
      </c>
      <c r="E753" s="164" t="s">
        <v>504</v>
      </c>
      <c r="F753" s="164" t="s">
        <v>2057</v>
      </c>
      <c r="G753" s="164">
        <v>1</v>
      </c>
      <c r="H753" s="164">
        <v>1</v>
      </c>
    </row>
    <row r="754" spans="2:8" x14ac:dyDescent="0.25">
      <c r="B754" s="164" t="s">
        <v>122</v>
      </c>
      <c r="C754" s="164" t="s">
        <v>1027</v>
      </c>
      <c r="D754" s="164" t="s">
        <v>514</v>
      </c>
      <c r="E754" s="164" t="s">
        <v>2055</v>
      </c>
      <c r="F754" s="164" t="s">
        <v>2057</v>
      </c>
      <c r="G754" s="164">
        <v>0.51270413880620103</v>
      </c>
      <c r="H754" s="164">
        <v>0.33478249238325197</v>
      </c>
    </row>
    <row r="755" spans="2:8" x14ac:dyDescent="0.25">
      <c r="B755" s="164" t="s">
        <v>122</v>
      </c>
      <c r="C755" s="164" t="s">
        <v>1027</v>
      </c>
      <c r="D755" s="164" t="s">
        <v>514</v>
      </c>
      <c r="E755" s="164" t="s">
        <v>1873</v>
      </c>
      <c r="F755" s="164" t="s">
        <v>2057</v>
      </c>
      <c r="G755" s="164">
        <v>0.74345858905029805</v>
      </c>
      <c r="H755" s="164">
        <v>0.86424107415689799</v>
      </c>
    </row>
    <row r="756" spans="2:8" x14ac:dyDescent="0.25">
      <c r="B756" s="164" t="s">
        <v>125</v>
      </c>
      <c r="C756" s="164" t="s">
        <v>1027</v>
      </c>
      <c r="D756" s="164" t="s">
        <v>2052</v>
      </c>
      <c r="E756" s="164" t="s">
        <v>496</v>
      </c>
      <c r="F756" s="164" t="s">
        <v>2053</v>
      </c>
      <c r="G756" s="164">
        <v>6.3242894126874297E-2</v>
      </c>
      <c r="H756" s="164">
        <v>0.169197027346743</v>
      </c>
    </row>
    <row r="757" spans="2:8" x14ac:dyDescent="0.25">
      <c r="B757" s="164" t="s">
        <v>125</v>
      </c>
      <c r="C757" s="164" t="s">
        <v>1027</v>
      </c>
      <c r="D757" s="164" t="s">
        <v>2052</v>
      </c>
      <c r="E757" s="164" t="s">
        <v>2054</v>
      </c>
      <c r="F757" s="164" t="s">
        <v>2053</v>
      </c>
      <c r="G757" s="164">
        <v>0.99999999999136302</v>
      </c>
      <c r="H757" s="164">
        <v>0.99999999999587896</v>
      </c>
    </row>
    <row r="758" spans="2:8" x14ac:dyDescent="0.25">
      <c r="B758" s="164" t="s">
        <v>125</v>
      </c>
      <c r="C758" s="164" t="s">
        <v>1027</v>
      </c>
      <c r="D758" s="164" t="s">
        <v>2052</v>
      </c>
      <c r="E758" s="164" t="s">
        <v>504</v>
      </c>
      <c r="F758" s="164" t="s">
        <v>2053</v>
      </c>
      <c r="G758" s="164">
        <v>1</v>
      </c>
      <c r="H758" s="164">
        <v>1</v>
      </c>
    </row>
    <row r="759" spans="2:8" x14ac:dyDescent="0.25">
      <c r="B759" s="164" t="s">
        <v>125</v>
      </c>
      <c r="C759" s="164" t="s">
        <v>1027</v>
      </c>
      <c r="D759" s="164" t="s">
        <v>2052</v>
      </c>
      <c r="E759" s="164" t="s">
        <v>2055</v>
      </c>
      <c r="F759" s="164" t="s">
        <v>2053</v>
      </c>
      <c r="G759" s="164">
        <v>0.80149130353730702</v>
      </c>
      <c r="H759" s="164">
        <v>0.86662145809756796</v>
      </c>
    </row>
    <row r="760" spans="2:8" x14ac:dyDescent="0.25">
      <c r="B760" s="164" t="s">
        <v>125</v>
      </c>
      <c r="C760" s="164" t="s">
        <v>1027</v>
      </c>
      <c r="D760" s="164" t="s">
        <v>2052</v>
      </c>
      <c r="E760" s="164" t="s">
        <v>1873</v>
      </c>
      <c r="F760" s="164" t="s">
        <v>2053</v>
      </c>
      <c r="G760" s="164">
        <v>1</v>
      </c>
      <c r="H760" s="164">
        <v>1</v>
      </c>
    </row>
    <row r="761" spans="2:8" x14ac:dyDescent="0.25">
      <c r="B761" s="164" t="s">
        <v>125</v>
      </c>
      <c r="C761" s="164" t="s">
        <v>1027</v>
      </c>
      <c r="D761" s="164" t="s">
        <v>2052</v>
      </c>
      <c r="E761" s="164" t="s">
        <v>496</v>
      </c>
      <c r="F761" s="164" t="s">
        <v>2056</v>
      </c>
      <c r="G761" s="164">
        <v>6.3242894126874297E-2</v>
      </c>
      <c r="H761" s="164">
        <v>0.169197027346743</v>
      </c>
    </row>
    <row r="762" spans="2:8" x14ac:dyDescent="0.25">
      <c r="B762" s="164" t="s">
        <v>125</v>
      </c>
      <c r="C762" s="164" t="s">
        <v>1027</v>
      </c>
      <c r="D762" s="164" t="s">
        <v>2052</v>
      </c>
      <c r="E762" s="164" t="s">
        <v>2054</v>
      </c>
      <c r="F762" s="164" t="s">
        <v>2056</v>
      </c>
      <c r="G762" s="164">
        <v>0.99999999999136302</v>
      </c>
      <c r="H762" s="164">
        <v>0.99999999999587896</v>
      </c>
    </row>
    <row r="763" spans="2:8" x14ac:dyDescent="0.25">
      <c r="B763" s="164" t="s">
        <v>125</v>
      </c>
      <c r="C763" s="164" t="s">
        <v>1027</v>
      </c>
      <c r="D763" s="164" t="s">
        <v>2052</v>
      </c>
      <c r="E763" s="164" t="s">
        <v>504</v>
      </c>
      <c r="F763" s="164" t="s">
        <v>2056</v>
      </c>
      <c r="G763" s="164">
        <v>1</v>
      </c>
      <c r="H763" s="164">
        <v>1</v>
      </c>
    </row>
    <row r="764" spans="2:8" x14ac:dyDescent="0.25">
      <c r="B764" s="164" t="s">
        <v>125</v>
      </c>
      <c r="C764" s="164" t="s">
        <v>1027</v>
      </c>
      <c r="D764" s="164" t="s">
        <v>2052</v>
      </c>
      <c r="E764" s="164" t="s">
        <v>2055</v>
      </c>
      <c r="F764" s="164" t="s">
        <v>2056</v>
      </c>
      <c r="G764" s="164">
        <v>0.80149130353730702</v>
      </c>
      <c r="H764" s="164">
        <v>0.86662145809756796</v>
      </c>
    </row>
    <row r="765" spans="2:8" x14ac:dyDescent="0.25">
      <c r="B765" s="164" t="s">
        <v>125</v>
      </c>
      <c r="C765" s="164" t="s">
        <v>1027</v>
      </c>
      <c r="D765" s="164" t="s">
        <v>2052</v>
      </c>
      <c r="E765" s="164" t="s">
        <v>1873</v>
      </c>
      <c r="F765" s="164" t="s">
        <v>2056</v>
      </c>
      <c r="G765" s="164">
        <v>1</v>
      </c>
      <c r="H765" s="164">
        <v>1</v>
      </c>
    </row>
    <row r="766" spans="2:8" x14ac:dyDescent="0.25">
      <c r="B766" s="164" t="s">
        <v>125</v>
      </c>
      <c r="C766" s="164" t="s">
        <v>1027</v>
      </c>
      <c r="D766" s="164" t="s">
        <v>514</v>
      </c>
      <c r="E766" s="164" t="s">
        <v>496</v>
      </c>
      <c r="F766" s="164" t="s">
        <v>2057</v>
      </c>
      <c r="G766" s="164">
        <v>4.14610941456218E-3</v>
      </c>
      <c r="H766" s="164">
        <v>1.6806082520998101E-3</v>
      </c>
    </row>
    <row r="767" spans="2:8" x14ac:dyDescent="0.25">
      <c r="B767" s="164" t="s">
        <v>125</v>
      </c>
      <c r="C767" s="164" t="s">
        <v>1027</v>
      </c>
      <c r="D767" s="164" t="s">
        <v>514</v>
      </c>
      <c r="E767" s="164" t="s">
        <v>2054</v>
      </c>
      <c r="F767" s="164" t="s">
        <v>2057</v>
      </c>
      <c r="G767" s="164">
        <v>0.99989333328668795</v>
      </c>
      <c r="H767" s="164">
        <v>0.99972259708198397</v>
      </c>
    </row>
    <row r="768" spans="2:8" x14ac:dyDescent="0.25">
      <c r="B768" s="164" t="s">
        <v>125</v>
      </c>
      <c r="C768" s="164" t="s">
        <v>1027</v>
      </c>
      <c r="D768" s="164" t="s">
        <v>514</v>
      </c>
      <c r="E768" s="164" t="s">
        <v>504</v>
      </c>
      <c r="F768" s="164" t="s">
        <v>2057</v>
      </c>
      <c r="G768" s="164">
        <v>1</v>
      </c>
      <c r="H768" s="164">
        <v>1</v>
      </c>
    </row>
    <row r="769" spans="2:8" x14ac:dyDescent="0.25">
      <c r="B769" s="164" t="s">
        <v>125</v>
      </c>
      <c r="C769" s="164" t="s">
        <v>1027</v>
      </c>
      <c r="D769" s="164" t="s">
        <v>514</v>
      </c>
      <c r="E769" s="164" t="s">
        <v>2055</v>
      </c>
      <c r="F769" s="164" t="s">
        <v>2057</v>
      </c>
      <c r="G769" s="164">
        <v>0.83616624507048298</v>
      </c>
      <c r="H769" s="164">
        <v>0.59847591678929601</v>
      </c>
    </row>
    <row r="770" spans="2:8" x14ac:dyDescent="0.25">
      <c r="B770" s="164" t="s">
        <v>125</v>
      </c>
      <c r="C770" s="164" t="s">
        <v>1027</v>
      </c>
      <c r="D770" s="164" t="s">
        <v>514</v>
      </c>
      <c r="E770" s="164" t="s">
        <v>1873</v>
      </c>
      <c r="F770" s="164" t="s">
        <v>2057</v>
      </c>
      <c r="G770" s="164">
        <v>0.89095893645593804</v>
      </c>
      <c r="H770" s="164">
        <v>0.95945265474506602</v>
      </c>
    </row>
    <row r="771" spans="2:8" x14ac:dyDescent="0.25">
      <c r="B771" s="164" t="s">
        <v>128</v>
      </c>
      <c r="C771" s="164" t="s">
        <v>1027</v>
      </c>
      <c r="D771" s="164" t="s">
        <v>2052</v>
      </c>
      <c r="E771" s="164" t="s">
        <v>496</v>
      </c>
      <c r="F771" s="164" t="s">
        <v>2053</v>
      </c>
      <c r="G771" s="164">
        <v>0.10557834499697299</v>
      </c>
      <c r="H771" s="164">
        <v>8.9854755925643404E-2</v>
      </c>
    </row>
    <row r="772" spans="2:8" x14ac:dyDescent="0.25">
      <c r="B772" s="164" t="s">
        <v>128</v>
      </c>
      <c r="C772" s="164" t="s">
        <v>1027</v>
      </c>
      <c r="D772" s="164" t="s">
        <v>2052</v>
      </c>
      <c r="E772" s="164" t="s">
        <v>2054</v>
      </c>
      <c r="F772" s="164" t="s">
        <v>2053</v>
      </c>
      <c r="G772" s="164">
        <v>0.99986485556581095</v>
      </c>
      <c r="H772" s="164">
        <v>0.99976842454317205</v>
      </c>
    </row>
    <row r="773" spans="2:8" x14ac:dyDescent="0.25">
      <c r="B773" s="164" t="s">
        <v>128</v>
      </c>
      <c r="C773" s="164" t="s">
        <v>1027</v>
      </c>
      <c r="D773" s="164" t="s">
        <v>2052</v>
      </c>
      <c r="E773" s="164" t="s">
        <v>504</v>
      </c>
      <c r="F773" s="164" t="s">
        <v>2053</v>
      </c>
      <c r="G773" s="164">
        <v>1</v>
      </c>
      <c r="H773" s="164">
        <v>1</v>
      </c>
    </row>
    <row r="774" spans="2:8" x14ac:dyDescent="0.25">
      <c r="B774" s="164" t="s">
        <v>128</v>
      </c>
      <c r="C774" s="164" t="s">
        <v>1027</v>
      </c>
      <c r="D774" s="164" t="s">
        <v>2052</v>
      </c>
      <c r="E774" s="164" t="s">
        <v>2055</v>
      </c>
      <c r="F774" s="164" t="s">
        <v>2053</v>
      </c>
      <c r="G774" s="164">
        <v>0.76907474364081196</v>
      </c>
      <c r="H774" s="164">
        <v>0.69154941795671199</v>
      </c>
    </row>
    <row r="775" spans="2:8" x14ac:dyDescent="0.25">
      <c r="B775" s="164" t="s">
        <v>128</v>
      </c>
      <c r="C775" s="164" t="s">
        <v>1027</v>
      </c>
      <c r="D775" s="164" t="s">
        <v>2052</v>
      </c>
      <c r="E775" s="164" t="s">
        <v>1873</v>
      </c>
      <c r="F775" s="164" t="s">
        <v>2053</v>
      </c>
      <c r="G775" s="164">
        <v>1</v>
      </c>
      <c r="H775" s="164">
        <v>1</v>
      </c>
    </row>
    <row r="776" spans="2:8" x14ac:dyDescent="0.25">
      <c r="B776" s="164" t="s">
        <v>128</v>
      </c>
      <c r="C776" s="164" t="s">
        <v>1027</v>
      </c>
      <c r="D776" s="164" t="s">
        <v>2052</v>
      </c>
      <c r="E776" s="164" t="s">
        <v>496</v>
      </c>
      <c r="F776" s="164" t="s">
        <v>2056</v>
      </c>
      <c r="G776" s="164">
        <v>0.105578344996972</v>
      </c>
      <c r="H776" s="164">
        <v>8.9854755925643404E-2</v>
      </c>
    </row>
    <row r="777" spans="2:8" x14ac:dyDescent="0.25">
      <c r="B777" s="164" t="s">
        <v>128</v>
      </c>
      <c r="C777" s="164" t="s">
        <v>1027</v>
      </c>
      <c r="D777" s="164" t="s">
        <v>2052</v>
      </c>
      <c r="E777" s="164" t="s">
        <v>2054</v>
      </c>
      <c r="F777" s="164" t="s">
        <v>2056</v>
      </c>
      <c r="G777" s="164">
        <v>0.99986485556581095</v>
      </c>
      <c r="H777" s="164">
        <v>0.99976842454317205</v>
      </c>
    </row>
    <row r="778" spans="2:8" x14ac:dyDescent="0.25">
      <c r="B778" s="164" t="s">
        <v>128</v>
      </c>
      <c r="C778" s="164" t="s">
        <v>1027</v>
      </c>
      <c r="D778" s="164" t="s">
        <v>2052</v>
      </c>
      <c r="E778" s="164" t="s">
        <v>504</v>
      </c>
      <c r="F778" s="164" t="s">
        <v>2056</v>
      </c>
      <c r="G778" s="164">
        <v>1</v>
      </c>
      <c r="H778" s="164">
        <v>1</v>
      </c>
    </row>
    <row r="779" spans="2:8" x14ac:dyDescent="0.25">
      <c r="B779" s="164" t="s">
        <v>128</v>
      </c>
      <c r="C779" s="164" t="s">
        <v>1027</v>
      </c>
      <c r="D779" s="164" t="s">
        <v>2052</v>
      </c>
      <c r="E779" s="164" t="s">
        <v>2055</v>
      </c>
      <c r="F779" s="164" t="s">
        <v>2056</v>
      </c>
      <c r="G779" s="164">
        <v>0.76907474364081196</v>
      </c>
      <c r="H779" s="164">
        <v>0.69154941795671199</v>
      </c>
    </row>
    <row r="780" spans="2:8" x14ac:dyDescent="0.25">
      <c r="B780" s="164" t="s">
        <v>128</v>
      </c>
      <c r="C780" s="164" t="s">
        <v>1027</v>
      </c>
      <c r="D780" s="164" t="s">
        <v>2052</v>
      </c>
      <c r="E780" s="164" t="s">
        <v>1873</v>
      </c>
      <c r="F780" s="164" t="s">
        <v>2056</v>
      </c>
      <c r="G780" s="164">
        <v>1</v>
      </c>
      <c r="H780" s="164">
        <v>1</v>
      </c>
    </row>
    <row r="781" spans="2:8" x14ac:dyDescent="0.25">
      <c r="B781" s="164" t="s">
        <v>128</v>
      </c>
      <c r="C781" s="164" t="s">
        <v>1027</v>
      </c>
      <c r="D781" s="164" t="s">
        <v>514</v>
      </c>
      <c r="E781" s="164" t="s">
        <v>496</v>
      </c>
      <c r="F781" s="164" t="s">
        <v>2057</v>
      </c>
      <c r="G781" s="164">
        <v>1.07095676075334E-2</v>
      </c>
      <c r="H781" s="164">
        <v>9.0689024796579004E-3</v>
      </c>
    </row>
    <row r="782" spans="2:8" x14ac:dyDescent="0.25">
      <c r="B782" s="164" t="s">
        <v>128</v>
      </c>
      <c r="C782" s="164" t="s">
        <v>1027</v>
      </c>
      <c r="D782" s="164" t="s">
        <v>514</v>
      </c>
      <c r="E782" s="164" t="s">
        <v>2054</v>
      </c>
      <c r="F782" s="164" t="s">
        <v>2057</v>
      </c>
      <c r="G782" s="164">
        <v>0.99956587890619197</v>
      </c>
      <c r="H782" s="164">
        <v>0.99991885879086095</v>
      </c>
    </row>
    <row r="783" spans="2:8" x14ac:dyDescent="0.25">
      <c r="B783" s="164" t="s">
        <v>128</v>
      </c>
      <c r="C783" s="164" t="s">
        <v>1027</v>
      </c>
      <c r="D783" s="164" t="s">
        <v>514</v>
      </c>
      <c r="E783" s="164" t="s">
        <v>504</v>
      </c>
      <c r="F783" s="164" t="s">
        <v>2057</v>
      </c>
      <c r="G783" s="164">
        <v>1</v>
      </c>
      <c r="H783" s="164">
        <v>1</v>
      </c>
    </row>
    <row r="784" spans="2:8" x14ac:dyDescent="0.25">
      <c r="B784" s="164" t="s">
        <v>128</v>
      </c>
      <c r="C784" s="164" t="s">
        <v>1027</v>
      </c>
      <c r="D784" s="164" t="s">
        <v>514</v>
      </c>
      <c r="E784" s="164" t="s">
        <v>2055</v>
      </c>
      <c r="F784" s="164" t="s">
        <v>2057</v>
      </c>
      <c r="G784" s="164">
        <v>0.54873449839397703</v>
      </c>
      <c r="H784" s="164">
        <v>0.33296346078393502</v>
      </c>
    </row>
    <row r="785" spans="2:8" x14ac:dyDescent="0.25">
      <c r="B785" s="164" t="s">
        <v>128</v>
      </c>
      <c r="C785" s="164" t="s">
        <v>1027</v>
      </c>
      <c r="D785" s="164" t="s">
        <v>514</v>
      </c>
      <c r="E785" s="164" t="s">
        <v>1873</v>
      </c>
      <c r="F785" s="164" t="s">
        <v>2057</v>
      </c>
      <c r="G785" s="164">
        <v>0.77970444135415395</v>
      </c>
      <c r="H785" s="164">
        <v>0.92329808471027797</v>
      </c>
    </row>
    <row r="786" spans="2:8" x14ac:dyDescent="0.25">
      <c r="B786" s="164" t="s">
        <v>131</v>
      </c>
      <c r="C786" s="164" t="s">
        <v>1027</v>
      </c>
      <c r="D786" s="164" t="s">
        <v>2052</v>
      </c>
      <c r="E786" s="164" t="s">
        <v>496</v>
      </c>
      <c r="F786" s="164" t="s">
        <v>2053</v>
      </c>
      <c r="G786" s="164">
        <v>9.2118658710418203E-2</v>
      </c>
      <c r="H786" s="164">
        <v>0.18876428077796201</v>
      </c>
    </row>
    <row r="787" spans="2:8" x14ac:dyDescent="0.25">
      <c r="B787" s="164" t="s">
        <v>131</v>
      </c>
      <c r="C787" s="164" t="s">
        <v>1027</v>
      </c>
      <c r="D787" s="164" t="s">
        <v>2052</v>
      </c>
      <c r="E787" s="164" t="s">
        <v>2054</v>
      </c>
      <c r="F787" s="164" t="s">
        <v>2053</v>
      </c>
      <c r="G787" s="164">
        <v>0.99999412891006501</v>
      </c>
      <c r="H787" s="164">
        <v>0.99999547961366697</v>
      </c>
    </row>
    <row r="788" spans="2:8" x14ac:dyDescent="0.25">
      <c r="B788" s="164" t="s">
        <v>131</v>
      </c>
      <c r="C788" s="164" t="s">
        <v>1027</v>
      </c>
      <c r="D788" s="164" t="s">
        <v>2052</v>
      </c>
      <c r="E788" s="164" t="s">
        <v>504</v>
      </c>
      <c r="F788" s="164" t="s">
        <v>2053</v>
      </c>
      <c r="G788" s="164">
        <v>1</v>
      </c>
      <c r="H788" s="164">
        <v>1</v>
      </c>
    </row>
    <row r="789" spans="2:8" x14ac:dyDescent="0.25">
      <c r="B789" s="164" t="s">
        <v>131</v>
      </c>
      <c r="C789" s="164" t="s">
        <v>1027</v>
      </c>
      <c r="D789" s="164" t="s">
        <v>2052</v>
      </c>
      <c r="E789" s="164" t="s">
        <v>2055</v>
      </c>
      <c r="F789" s="164" t="s">
        <v>2053</v>
      </c>
      <c r="G789" s="164">
        <v>0.65384950887637305</v>
      </c>
      <c r="H789" s="164">
        <v>0.71421133761004596</v>
      </c>
    </row>
    <row r="790" spans="2:8" x14ac:dyDescent="0.25">
      <c r="B790" s="164" t="s">
        <v>131</v>
      </c>
      <c r="C790" s="164" t="s">
        <v>1027</v>
      </c>
      <c r="D790" s="164" t="s">
        <v>2052</v>
      </c>
      <c r="E790" s="164" t="s">
        <v>1873</v>
      </c>
      <c r="F790" s="164" t="s">
        <v>2053</v>
      </c>
      <c r="G790" s="164">
        <v>1</v>
      </c>
      <c r="H790" s="164">
        <v>1</v>
      </c>
    </row>
    <row r="791" spans="2:8" x14ac:dyDescent="0.25">
      <c r="B791" s="164" t="s">
        <v>131</v>
      </c>
      <c r="C791" s="164" t="s">
        <v>1027</v>
      </c>
      <c r="D791" s="164" t="s">
        <v>2052</v>
      </c>
      <c r="E791" s="164" t="s">
        <v>496</v>
      </c>
      <c r="F791" s="164" t="s">
        <v>2056</v>
      </c>
      <c r="G791" s="164">
        <v>9.2118658710418203E-2</v>
      </c>
      <c r="H791" s="164">
        <v>0.18876428077796201</v>
      </c>
    </row>
    <row r="792" spans="2:8" x14ac:dyDescent="0.25">
      <c r="B792" s="164" t="s">
        <v>131</v>
      </c>
      <c r="C792" s="164" t="s">
        <v>1027</v>
      </c>
      <c r="D792" s="164" t="s">
        <v>2052</v>
      </c>
      <c r="E792" s="164" t="s">
        <v>2054</v>
      </c>
      <c r="F792" s="164" t="s">
        <v>2056</v>
      </c>
      <c r="G792" s="164">
        <v>0.99999412891006501</v>
      </c>
      <c r="H792" s="164">
        <v>0.99999547961366697</v>
      </c>
    </row>
    <row r="793" spans="2:8" x14ac:dyDescent="0.25">
      <c r="B793" s="164" t="s">
        <v>131</v>
      </c>
      <c r="C793" s="164" t="s">
        <v>1027</v>
      </c>
      <c r="D793" s="164" t="s">
        <v>2052</v>
      </c>
      <c r="E793" s="164" t="s">
        <v>504</v>
      </c>
      <c r="F793" s="164" t="s">
        <v>2056</v>
      </c>
      <c r="G793" s="164">
        <v>1</v>
      </c>
      <c r="H793" s="164">
        <v>1</v>
      </c>
    </row>
    <row r="794" spans="2:8" x14ac:dyDescent="0.25">
      <c r="B794" s="164" t="s">
        <v>131</v>
      </c>
      <c r="C794" s="164" t="s">
        <v>1027</v>
      </c>
      <c r="D794" s="164" t="s">
        <v>2052</v>
      </c>
      <c r="E794" s="164" t="s">
        <v>2055</v>
      </c>
      <c r="F794" s="164" t="s">
        <v>2056</v>
      </c>
      <c r="G794" s="164">
        <v>0.65384950887637305</v>
      </c>
      <c r="H794" s="164">
        <v>0.71421133761004596</v>
      </c>
    </row>
    <row r="795" spans="2:8" x14ac:dyDescent="0.25">
      <c r="B795" s="164" t="s">
        <v>131</v>
      </c>
      <c r="C795" s="164" t="s">
        <v>1027</v>
      </c>
      <c r="D795" s="164" t="s">
        <v>2052</v>
      </c>
      <c r="E795" s="164" t="s">
        <v>1873</v>
      </c>
      <c r="F795" s="164" t="s">
        <v>2056</v>
      </c>
      <c r="G795" s="164">
        <v>1</v>
      </c>
      <c r="H795" s="164">
        <v>1</v>
      </c>
    </row>
    <row r="796" spans="2:8" x14ac:dyDescent="0.25">
      <c r="B796" s="164" t="s">
        <v>131</v>
      </c>
      <c r="C796" s="164" t="s">
        <v>1027</v>
      </c>
      <c r="D796" s="164" t="s">
        <v>514</v>
      </c>
      <c r="E796" s="164" t="s">
        <v>496</v>
      </c>
      <c r="F796" s="164" t="s">
        <v>2057</v>
      </c>
      <c r="G796" s="164">
        <v>4.8769951102650401E-2</v>
      </c>
      <c r="H796" s="164">
        <v>3.27025352273283E-2</v>
      </c>
    </row>
    <row r="797" spans="2:8" x14ac:dyDescent="0.25">
      <c r="B797" s="164" t="s">
        <v>131</v>
      </c>
      <c r="C797" s="164" t="s">
        <v>1027</v>
      </c>
      <c r="D797" s="164" t="s">
        <v>514</v>
      </c>
      <c r="E797" s="164" t="s">
        <v>2054</v>
      </c>
      <c r="F797" s="164" t="s">
        <v>2057</v>
      </c>
      <c r="G797" s="164">
        <v>1</v>
      </c>
      <c r="H797" s="164">
        <v>1</v>
      </c>
    </row>
    <row r="798" spans="2:8" x14ac:dyDescent="0.25">
      <c r="B798" s="164" t="s">
        <v>131</v>
      </c>
      <c r="C798" s="164" t="s">
        <v>1027</v>
      </c>
      <c r="D798" s="164" t="s">
        <v>514</v>
      </c>
      <c r="E798" s="164" t="s">
        <v>504</v>
      </c>
      <c r="F798" s="164" t="s">
        <v>2057</v>
      </c>
      <c r="G798" s="164">
        <v>1</v>
      </c>
      <c r="H798" s="164">
        <v>1</v>
      </c>
    </row>
    <row r="799" spans="2:8" x14ac:dyDescent="0.25">
      <c r="B799" s="164" t="s">
        <v>131</v>
      </c>
      <c r="C799" s="164" t="s">
        <v>1027</v>
      </c>
      <c r="D799" s="164" t="s">
        <v>514</v>
      </c>
      <c r="E799" s="164" t="s">
        <v>2055</v>
      </c>
      <c r="F799" s="164" t="s">
        <v>2057</v>
      </c>
      <c r="G799" s="164">
        <v>0.48244650274328499</v>
      </c>
      <c r="H799" s="164">
        <v>0.27095756450990499</v>
      </c>
    </row>
    <row r="800" spans="2:8" x14ac:dyDescent="0.25">
      <c r="B800" s="164" t="s">
        <v>131</v>
      </c>
      <c r="C800" s="164" t="s">
        <v>1027</v>
      </c>
      <c r="D800" s="164" t="s">
        <v>514</v>
      </c>
      <c r="E800" s="164" t="s">
        <v>1873</v>
      </c>
      <c r="F800" s="164" t="s">
        <v>2057</v>
      </c>
      <c r="G800" s="164">
        <v>0.68574060910900203</v>
      </c>
      <c r="H800" s="164">
        <v>0.84099823665232298</v>
      </c>
    </row>
    <row r="801" spans="2:8" x14ac:dyDescent="0.25">
      <c r="B801" s="164" t="s">
        <v>133</v>
      </c>
      <c r="C801" s="164" t="s">
        <v>1027</v>
      </c>
      <c r="D801" s="164" t="s">
        <v>2052</v>
      </c>
      <c r="E801" s="164" t="s">
        <v>496</v>
      </c>
      <c r="F801" s="164" t="s">
        <v>2053</v>
      </c>
      <c r="G801" s="164">
        <v>0.103000358336649</v>
      </c>
      <c r="H801" s="164">
        <v>8.57797855447162E-2</v>
      </c>
    </row>
    <row r="802" spans="2:8" x14ac:dyDescent="0.25">
      <c r="B802" s="164" t="s">
        <v>133</v>
      </c>
      <c r="C802" s="164" t="s">
        <v>1027</v>
      </c>
      <c r="D802" s="164" t="s">
        <v>2052</v>
      </c>
      <c r="E802" s="164" t="s">
        <v>2054</v>
      </c>
      <c r="F802" s="164" t="s">
        <v>2053</v>
      </c>
      <c r="G802" s="164">
        <v>0.99985305427192195</v>
      </c>
      <c r="H802" s="164">
        <v>0.99974372066670303</v>
      </c>
    </row>
    <row r="803" spans="2:8" x14ac:dyDescent="0.25">
      <c r="B803" s="164" t="s">
        <v>133</v>
      </c>
      <c r="C803" s="164" t="s">
        <v>1027</v>
      </c>
      <c r="D803" s="164" t="s">
        <v>2052</v>
      </c>
      <c r="E803" s="164" t="s">
        <v>504</v>
      </c>
      <c r="F803" s="164" t="s">
        <v>2053</v>
      </c>
      <c r="G803" s="164">
        <v>1</v>
      </c>
      <c r="H803" s="164">
        <v>1</v>
      </c>
    </row>
    <row r="804" spans="2:8" x14ac:dyDescent="0.25">
      <c r="B804" s="164" t="s">
        <v>133</v>
      </c>
      <c r="C804" s="164" t="s">
        <v>1027</v>
      </c>
      <c r="D804" s="164" t="s">
        <v>2052</v>
      </c>
      <c r="E804" s="164" t="s">
        <v>2055</v>
      </c>
      <c r="F804" s="164" t="s">
        <v>2053</v>
      </c>
      <c r="G804" s="164">
        <v>0.75351379550976305</v>
      </c>
      <c r="H804" s="164">
        <v>0.66646787533473695</v>
      </c>
    </row>
    <row r="805" spans="2:8" x14ac:dyDescent="0.25">
      <c r="B805" s="164" t="s">
        <v>133</v>
      </c>
      <c r="C805" s="164" t="s">
        <v>1027</v>
      </c>
      <c r="D805" s="164" t="s">
        <v>2052</v>
      </c>
      <c r="E805" s="164" t="s">
        <v>1873</v>
      </c>
      <c r="F805" s="164" t="s">
        <v>2053</v>
      </c>
      <c r="G805" s="164">
        <v>1</v>
      </c>
      <c r="H805" s="164">
        <v>1</v>
      </c>
    </row>
    <row r="806" spans="2:8" x14ac:dyDescent="0.25">
      <c r="B806" s="164" t="s">
        <v>133</v>
      </c>
      <c r="C806" s="164" t="s">
        <v>1027</v>
      </c>
      <c r="D806" s="164" t="s">
        <v>2052</v>
      </c>
      <c r="E806" s="164" t="s">
        <v>496</v>
      </c>
      <c r="F806" s="164" t="s">
        <v>2056</v>
      </c>
      <c r="G806" s="164">
        <v>0.103000358336649</v>
      </c>
      <c r="H806" s="164">
        <v>8.5779785544716103E-2</v>
      </c>
    </row>
    <row r="807" spans="2:8" x14ac:dyDescent="0.25">
      <c r="B807" s="164" t="s">
        <v>133</v>
      </c>
      <c r="C807" s="164" t="s">
        <v>1027</v>
      </c>
      <c r="D807" s="164" t="s">
        <v>2052</v>
      </c>
      <c r="E807" s="164" t="s">
        <v>2054</v>
      </c>
      <c r="F807" s="164" t="s">
        <v>2056</v>
      </c>
      <c r="G807" s="164">
        <v>0.99985305427192195</v>
      </c>
      <c r="H807" s="164">
        <v>0.99974372066670303</v>
      </c>
    </row>
    <row r="808" spans="2:8" x14ac:dyDescent="0.25">
      <c r="B808" s="164" t="s">
        <v>133</v>
      </c>
      <c r="C808" s="164" t="s">
        <v>1027</v>
      </c>
      <c r="D808" s="164" t="s">
        <v>2052</v>
      </c>
      <c r="E808" s="164" t="s">
        <v>504</v>
      </c>
      <c r="F808" s="164" t="s">
        <v>2056</v>
      </c>
      <c r="G808" s="164">
        <v>1</v>
      </c>
      <c r="H808" s="164">
        <v>1</v>
      </c>
    </row>
    <row r="809" spans="2:8" x14ac:dyDescent="0.25">
      <c r="B809" s="164" t="s">
        <v>133</v>
      </c>
      <c r="C809" s="164" t="s">
        <v>1027</v>
      </c>
      <c r="D809" s="164" t="s">
        <v>2052</v>
      </c>
      <c r="E809" s="164" t="s">
        <v>2055</v>
      </c>
      <c r="F809" s="164" t="s">
        <v>2056</v>
      </c>
      <c r="G809" s="164">
        <v>0.75351379550976305</v>
      </c>
      <c r="H809" s="164">
        <v>0.66646787533473695</v>
      </c>
    </row>
    <row r="810" spans="2:8" x14ac:dyDescent="0.25">
      <c r="B810" s="164" t="s">
        <v>133</v>
      </c>
      <c r="C810" s="164" t="s">
        <v>1027</v>
      </c>
      <c r="D810" s="164" t="s">
        <v>2052</v>
      </c>
      <c r="E810" s="164" t="s">
        <v>1873</v>
      </c>
      <c r="F810" s="164" t="s">
        <v>2056</v>
      </c>
      <c r="G810" s="164">
        <v>1</v>
      </c>
      <c r="H810" s="164">
        <v>1</v>
      </c>
    </row>
    <row r="811" spans="2:8" x14ac:dyDescent="0.25">
      <c r="B811" s="164" t="s">
        <v>133</v>
      </c>
      <c r="C811" s="164" t="s">
        <v>1027</v>
      </c>
      <c r="D811" s="164" t="s">
        <v>514</v>
      </c>
      <c r="E811" s="164" t="s">
        <v>496</v>
      </c>
      <c r="F811" s="164" t="s">
        <v>2057</v>
      </c>
      <c r="G811" s="164">
        <v>1.04920211693495E-2</v>
      </c>
      <c r="H811" s="164">
        <v>7.5461367353932803E-3</v>
      </c>
    </row>
    <row r="812" spans="2:8" x14ac:dyDescent="0.25">
      <c r="B812" s="164" t="s">
        <v>133</v>
      </c>
      <c r="C812" s="164" t="s">
        <v>1027</v>
      </c>
      <c r="D812" s="164" t="s">
        <v>514</v>
      </c>
      <c r="E812" s="164" t="s">
        <v>2054</v>
      </c>
      <c r="F812" s="164" t="s">
        <v>2057</v>
      </c>
      <c r="G812" s="164">
        <v>0.99981739437476502</v>
      </c>
      <c r="H812" s="164">
        <v>0.999977745715521</v>
      </c>
    </row>
    <row r="813" spans="2:8" x14ac:dyDescent="0.25">
      <c r="B813" s="164" t="s">
        <v>133</v>
      </c>
      <c r="C813" s="164" t="s">
        <v>1027</v>
      </c>
      <c r="D813" s="164" t="s">
        <v>514</v>
      </c>
      <c r="E813" s="164" t="s">
        <v>504</v>
      </c>
      <c r="F813" s="164" t="s">
        <v>2057</v>
      </c>
      <c r="G813" s="164">
        <v>1</v>
      </c>
      <c r="H813" s="164">
        <v>1</v>
      </c>
    </row>
    <row r="814" spans="2:8" x14ac:dyDescent="0.25">
      <c r="B814" s="164" t="s">
        <v>133</v>
      </c>
      <c r="C814" s="164" t="s">
        <v>1027</v>
      </c>
      <c r="D814" s="164" t="s">
        <v>514</v>
      </c>
      <c r="E814" s="164" t="s">
        <v>2055</v>
      </c>
      <c r="F814" s="164" t="s">
        <v>2057</v>
      </c>
      <c r="G814" s="164">
        <v>0.55581948355411004</v>
      </c>
      <c r="H814" s="164">
        <v>0.34036144412227598</v>
      </c>
    </row>
    <row r="815" spans="2:8" x14ac:dyDescent="0.25">
      <c r="B815" s="164" t="s">
        <v>133</v>
      </c>
      <c r="C815" s="164" t="s">
        <v>1027</v>
      </c>
      <c r="D815" s="164" t="s">
        <v>514</v>
      </c>
      <c r="E815" s="164" t="s">
        <v>1873</v>
      </c>
      <c r="F815" s="164" t="s">
        <v>2057</v>
      </c>
      <c r="G815" s="164">
        <v>0.78452055048490599</v>
      </c>
      <c r="H815" s="164">
        <v>0.92336292463456604</v>
      </c>
    </row>
    <row r="816" spans="2:8" x14ac:dyDescent="0.25">
      <c r="B816" s="164" t="s">
        <v>134</v>
      </c>
      <c r="C816" s="164" t="s">
        <v>1027</v>
      </c>
      <c r="D816" s="164" t="s">
        <v>2052</v>
      </c>
      <c r="E816" s="164" t="s">
        <v>496</v>
      </c>
      <c r="F816" s="164" t="s">
        <v>2053</v>
      </c>
      <c r="G816" s="164">
        <v>8.2271099395700195E-2</v>
      </c>
      <c r="H816" s="164">
        <v>9.6950574759865807E-2</v>
      </c>
    </row>
    <row r="817" spans="2:8" x14ac:dyDescent="0.25">
      <c r="B817" s="164" t="s">
        <v>134</v>
      </c>
      <c r="C817" s="164" t="s">
        <v>1027</v>
      </c>
      <c r="D817" s="164" t="s">
        <v>2052</v>
      </c>
      <c r="E817" s="164" t="s">
        <v>2054</v>
      </c>
      <c r="F817" s="164" t="s">
        <v>2053</v>
      </c>
      <c r="G817" s="164">
        <v>0.99999989556440605</v>
      </c>
      <c r="H817" s="164">
        <v>0.99999986834810695</v>
      </c>
    </row>
    <row r="818" spans="2:8" x14ac:dyDescent="0.25">
      <c r="B818" s="164" t="s">
        <v>134</v>
      </c>
      <c r="C818" s="164" t="s">
        <v>1027</v>
      </c>
      <c r="D818" s="164" t="s">
        <v>2052</v>
      </c>
      <c r="E818" s="164" t="s">
        <v>504</v>
      </c>
      <c r="F818" s="164" t="s">
        <v>2053</v>
      </c>
      <c r="G818" s="164">
        <v>1</v>
      </c>
      <c r="H818" s="164">
        <v>1</v>
      </c>
    </row>
    <row r="819" spans="2:8" x14ac:dyDescent="0.25">
      <c r="B819" s="164" t="s">
        <v>134</v>
      </c>
      <c r="C819" s="164" t="s">
        <v>1027</v>
      </c>
      <c r="D819" s="164" t="s">
        <v>2052</v>
      </c>
      <c r="E819" s="164" t="s">
        <v>2055</v>
      </c>
      <c r="F819" s="164" t="s">
        <v>2053</v>
      </c>
      <c r="G819" s="164">
        <v>0.80783046420912796</v>
      </c>
      <c r="H819" s="164">
        <v>0.74029757286850995</v>
      </c>
    </row>
    <row r="820" spans="2:8" x14ac:dyDescent="0.25">
      <c r="B820" s="164" t="s">
        <v>134</v>
      </c>
      <c r="C820" s="164" t="s">
        <v>1027</v>
      </c>
      <c r="D820" s="164" t="s">
        <v>2052</v>
      </c>
      <c r="E820" s="164" t="s">
        <v>1873</v>
      </c>
      <c r="F820" s="164" t="s">
        <v>2053</v>
      </c>
      <c r="G820" s="164">
        <v>1</v>
      </c>
      <c r="H820" s="164">
        <v>1</v>
      </c>
    </row>
    <row r="821" spans="2:8" x14ac:dyDescent="0.25">
      <c r="B821" s="164" t="s">
        <v>134</v>
      </c>
      <c r="C821" s="164" t="s">
        <v>1027</v>
      </c>
      <c r="D821" s="164" t="s">
        <v>2052</v>
      </c>
      <c r="E821" s="164" t="s">
        <v>496</v>
      </c>
      <c r="F821" s="164" t="s">
        <v>2056</v>
      </c>
      <c r="G821" s="164">
        <v>8.2271099395700195E-2</v>
      </c>
      <c r="H821" s="164">
        <v>9.6950574759865807E-2</v>
      </c>
    </row>
    <row r="822" spans="2:8" x14ac:dyDescent="0.25">
      <c r="B822" s="164" t="s">
        <v>134</v>
      </c>
      <c r="C822" s="164" t="s">
        <v>1027</v>
      </c>
      <c r="D822" s="164" t="s">
        <v>2052</v>
      </c>
      <c r="E822" s="164" t="s">
        <v>2054</v>
      </c>
      <c r="F822" s="164" t="s">
        <v>2056</v>
      </c>
      <c r="G822" s="164">
        <v>0.99999989556440605</v>
      </c>
      <c r="H822" s="164">
        <v>0.99999986834810695</v>
      </c>
    </row>
    <row r="823" spans="2:8" x14ac:dyDescent="0.25">
      <c r="B823" s="164" t="s">
        <v>134</v>
      </c>
      <c r="C823" s="164" t="s">
        <v>1027</v>
      </c>
      <c r="D823" s="164" t="s">
        <v>2052</v>
      </c>
      <c r="E823" s="164" t="s">
        <v>504</v>
      </c>
      <c r="F823" s="164" t="s">
        <v>2056</v>
      </c>
      <c r="G823" s="164">
        <v>1</v>
      </c>
      <c r="H823" s="164">
        <v>1</v>
      </c>
    </row>
    <row r="824" spans="2:8" x14ac:dyDescent="0.25">
      <c r="B824" s="164" t="s">
        <v>134</v>
      </c>
      <c r="C824" s="164" t="s">
        <v>1027</v>
      </c>
      <c r="D824" s="164" t="s">
        <v>2052</v>
      </c>
      <c r="E824" s="164" t="s">
        <v>2055</v>
      </c>
      <c r="F824" s="164" t="s">
        <v>2056</v>
      </c>
      <c r="G824" s="164">
        <v>0.80783046420912796</v>
      </c>
      <c r="H824" s="164">
        <v>0.74029757286850995</v>
      </c>
    </row>
    <row r="825" spans="2:8" x14ac:dyDescent="0.25">
      <c r="B825" s="164" t="s">
        <v>134</v>
      </c>
      <c r="C825" s="164" t="s">
        <v>1027</v>
      </c>
      <c r="D825" s="164" t="s">
        <v>2052</v>
      </c>
      <c r="E825" s="164" t="s">
        <v>1873</v>
      </c>
      <c r="F825" s="164" t="s">
        <v>2056</v>
      </c>
      <c r="G825" s="164">
        <v>1</v>
      </c>
      <c r="H825" s="164">
        <v>1</v>
      </c>
    </row>
    <row r="826" spans="2:8" x14ac:dyDescent="0.25">
      <c r="B826" s="164" t="s">
        <v>134</v>
      </c>
      <c r="C826" s="164" t="s">
        <v>1027</v>
      </c>
      <c r="D826" s="164" t="s">
        <v>514</v>
      </c>
      <c r="E826" s="164" t="s">
        <v>496</v>
      </c>
      <c r="F826" s="164" t="s">
        <v>2057</v>
      </c>
      <c r="G826" s="164">
        <v>6.4774247800897296E-3</v>
      </c>
      <c r="H826" s="164">
        <v>5.0238170139033297E-3</v>
      </c>
    </row>
    <row r="827" spans="2:8" x14ac:dyDescent="0.25">
      <c r="B827" s="164" t="s">
        <v>134</v>
      </c>
      <c r="C827" s="164" t="s">
        <v>1027</v>
      </c>
      <c r="D827" s="164" t="s">
        <v>514</v>
      </c>
      <c r="E827" s="164" t="s">
        <v>2054</v>
      </c>
      <c r="F827" s="164" t="s">
        <v>2057</v>
      </c>
      <c r="G827" s="164">
        <v>0.99998386965163799</v>
      </c>
      <c r="H827" s="164">
        <v>0.99992512792906796</v>
      </c>
    </row>
    <row r="828" spans="2:8" x14ac:dyDescent="0.25">
      <c r="B828" s="164" t="s">
        <v>134</v>
      </c>
      <c r="C828" s="164" t="s">
        <v>1027</v>
      </c>
      <c r="D828" s="164" t="s">
        <v>514</v>
      </c>
      <c r="E828" s="164" t="s">
        <v>504</v>
      </c>
      <c r="F828" s="164" t="s">
        <v>2057</v>
      </c>
      <c r="G828" s="164">
        <v>1</v>
      </c>
      <c r="H828" s="164">
        <v>1</v>
      </c>
    </row>
    <row r="829" spans="2:8" x14ac:dyDescent="0.25">
      <c r="B829" s="164" t="s">
        <v>134</v>
      </c>
      <c r="C829" s="164" t="s">
        <v>1027</v>
      </c>
      <c r="D829" s="164" t="s">
        <v>514</v>
      </c>
      <c r="E829" s="164" t="s">
        <v>2055</v>
      </c>
      <c r="F829" s="164" t="s">
        <v>2057</v>
      </c>
      <c r="G829" s="164">
        <v>0.66583587067517802</v>
      </c>
      <c r="H829" s="164">
        <v>0.42678716522307403</v>
      </c>
    </row>
    <row r="830" spans="2:8" x14ac:dyDescent="0.25">
      <c r="B830" s="164" t="s">
        <v>134</v>
      </c>
      <c r="C830" s="164" t="s">
        <v>1027</v>
      </c>
      <c r="D830" s="164" t="s">
        <v>514</v>
      </c>
      <c r="E830" s="164" t="s">
        <v>1873</v>
      </c>
      <c r="F830" s="164" t="s">
        <v>2057</v>
      </c>
      <c r="G830" s="164">
        <v>0.83106508026954795</v>
      </c>
      <c r="H830" s="164">
        <v>0.872480670030226</v>
      </c>
    </row>
    <row r="831" spans="2:8" x14ac:dyDescent="0.25">
      <c r="B831" s="164" t="s">
        <v>137</v>
      </c>
      <c r="C831" s="164" t="s">
        <v>1027</v>
      </c>
      <c r="D831" s="164" t="s">
        <v>2052</v>
      </c>
      <c r="E831" s="164" t="s">
        <v>496</v>
      </c>
      <c r="F831" s="164" t="s">
        <v>2053</v>
      </c>
      <c r="G831" s="164">
        <v>8.5202159244942496E-2</v>
      </c>
      <c r="H831" s="164">
        <v>0.124993854289667</v>
      </c>
    </row>
    <row r="832" spans="2:8" x14ac:dyDescent="0.25">
      <c r="B832" s="164" t="s">
        <v>137</v>
      </c>
      <c r="C832" s="164" t="s">
        <v>1027</v>
      </c>
      <c r="D832" s="164" t="s">
        <v>2052</v>
      </c>
      <c r="E832" s="164" t="s">
        <v>2054</v>
      </c>
      <c r="F832" s="164" t="s">
        <v>2053</v>
      </c>
      <c r="G832" s="164">
        <v>0.99995850260448405</v>
      </c>
      <c r="H832" s="164">
        <v>0.99994729836613305</v>
      </c>
    </row>
    <row r="833" spans="2:8" x14ac:dyDescent="0.25">
      <c r="B833" s="164" t="s">
        <v>137</v>
      </c>
      <c r="C833" s="164" t="s">
        <v>1027</v>
      </c>
      <c r="D833" s="164" t="s">
        <v>2052</v>
      </c>
      <c r="E833" s="164" t="s">
        <v>504</v>
      </c>
      <c r="F833" s="164" t="s">
        <v>2053</v>
      </c>
      <c r="G833" s="164">
        <v>1</v>
      </c>
      <c r="H833" s="164">
        <v>1</v>
      </c>
    </row>
    <row r="834" spans="2:8" x14ac:dyDescent="0.25">
      <c r="B834" s="164" t="s">
        <v>137</v>
      </c>
      <c r="C834" s="164" t="s">
        <v>1027</v>
      </c>
      <c r="D834" s="164" t="s">
        <v>2052</v>
      </c>
      <c r="E834" s="164" t="s">
        <v>2055</v>
      </c>
      <c r="F834" s="164" t="s">
        <v>2053</v>
      </c>
      <c r="G834" s="164">
        <v>0.75721318005234795</v>
      </c>
      <c r="H834" s="164">
        <v>0.78731223856417298</v>
      </c>
    </row>
    <row r="835" spans="2:8" x14ac:dyDescent="0.25">
      <c r="B835" s="164" t="s">
        <v>137</v>
      </c>
      <c r="C835" s="164" t="s">
        <v>1027</v>
      </c>
      <c r="D835" s="164" t="s">
        <v>2052</v>
      </c>
      <c r="E835" s="164" t="s">
        <v>1873</v>
      </c>
      <c r="F835" s="164" t="s">
        <v>2053</v>
      </c>
      <c r="G835" s="164">
        <v>1</v>
      </c>
      <c r="H835" s="164">
        <v>1</v>
      </c>
    </row>
    <row r="836" spans="2:8" x14ac:dyDescent="0.25">
      <c r="B836" s="164" t="s">
        <v>137</v>
      </c>
      <c r="C836" s="164" t="s">
        <v>1027</v>
      </c>
      <c r="D836" s="164" t="s">
        <v>2052</v>
      </c>
      <c r="E836" s="164" t="s">
        <v>496</v>
      </c>
      <c r="F836" s="164" t="s">
        <v>2056</v>
      </c>
      <c r="G836" s="164">
        <v>8.5202159244942496E-2</v>
      </c>
      <c r="H836" s="164">
        <v>0.124993854289667</v>
      </c>
    </row>
    <row r="837" spans="2:8" x14ac:dyDescent="0.25">
      <c r="B837" s="164" t="s">
        <v>137</v>
      </c>
      <c r="C837" s="164" t="s">
        <v>1027</v>
      </c>
      <c r="D837" s="164" t="s">
        <v>2052</v>
      </c>
      <c r="E837" s="164" t="s">
        <v>2054</v>
      </c>
      <c r="F837" s="164" t="s">
        <v>2056</v>
      </c>
      <c r="G837" s="164">
        <v>0.99995850260448405</v>
      </c>
      <c r="H837" s="164">
        <v>0.99994729836613305</v>
      </c>
    </row>
    <row r="838" spans="2:8" x14ac:dyDescent="0.25">
      <c r="B838" s="164" t="s">
        <v>137</v>
      </c>
      <c r="C838" s="164" t="s">
        <v>1027</v>
      </c>
      <c r="D838" s="164" t="s">
        <v>2052</v>
      </c>
      <c r="E838" s="164" t="s">
        <v>504</v>
      </c>
      <c r="F838" s="164" t="s">
        <v>2056</v>
      </c>
      <c r="G838" s="164">
        <v>1</v>
      </c>
      <c r="H838" s="164">
        <v>1</v>
      </c>
    </row>
    <row r="839" spans="2:8" x14ac:dyDescent="0.25">
      <c r="B839" s="164" t="s">
        <v>137</v>
      </c>
      <c r="C839" s="164" t="s">
        <v>1027</v>
      </c>
      <c r="D839" s="164" t="s">
        <v>2052</v>
      </c>
      <c r="E839" s="164" t="s">
        <v>2055</v>
      </c>
      <c r="F839" s="164" t="s">
        <v>2056</v>
      </c>
      <c r="G839" s="164">
        <v>0.75721318005234795</v>
      </c>
      <c r="H839" s="164">
        <v>0.78731223856417298</v>
      </c>
    </row>
    <row r="840" spans="2:8" x14ac:dyDescent="0.25">
      <c r="B840" s="164" t="s">
        <v>137</v>
      </c>
      <c r="C840" s="164" t="s">
        <v>1027</v>
      </c>
      <c r="D840" s="164" t="s">
        <v>2052</v>
      </c>
      <c r="E840" s="164" t="s">
        <v>1873</v>
      </c>
      <c r="F840" s="164" t="s">
        <v>2056</v>
      </c>
      <c r="G840" s="164">
        <v>1</v>
      </c>
      <c r="H840" s="164">
        <v>1</v>
      </c>
    </row>
    <row r="841" spans="2:8" x14ac:dyDescent="0.25">
      <c r="B841" s="164" t="s">
        <v>137</v>
      </c>
      <c r="C841" s="164" t="s">
        <v>1027</v>
      </c>
      <c r="D841" s="164" t="s">
        <v>514</v>
      </c>
      <c r="E841" s="164" t="s">
        <v>496</v>
      </c>
      <c r="F841" s="164" t="s">
        <v>2057</v>
      </c>
      <c r="G841" s="164">
        <v>1.07760265106258E-2</v>
      </c>
      <c r="H841" s="164">
        <v>7.1580236850464097E-3</v>
      </c>
    </row>
    <row r="842" spans="2:8" x14ac:dyDescent="0.25">
      <c r="B842" s="164" t="s">
        <v>137</v>
      </c>
      <c r="C842" s="164" t="s">
        <v>1027</v>
      </c>
      <c r="D842" s="164" t="s">
        <v>514</v>
      </c>
      <c r="E842" s="164" t="s">
        <v>2054</v>
      </c>
      <c r="F842" s="164" t="s">
        <v>2057</v>
      </c>
      <c r="G842" s="164">
        <v>0.99999890863891405</v>
      </c>
      <c r="H842" s="164">
        <v>0.999999923593339</v>
      </c>
    </row>
    <row r="843" spans="2:8" x14ac:dyDescent="0.25">
      <c r="B843" s="164" t="s">
        <v>137</v>
      </c>
      <c r="C843" s="164" t="s">
        <v>1027</v>
      </c>
      <c r="D843" s="164" t="s">
        <v>514</v>
      </c>
      <c r="E843" s="164" t="s">
        <v>504</v>
      </c>
      <c r="F843" s="164" t="s">
        <v>2057</v>
      </c>
      <c r="G843" s="164">
        <v>1</v>
      </c>
      <c r="H843" s="164">
        <v>1</v>
      </c>
    </row>
    <row r="844" spans="2:8" x14ac:dyDescent="0.25">
      <c r="B844" s="164" t="s">
        <v>137</v>
      </c>
      <c r="C844" s="164" t="s">
        <v>1027</v>
      </c>
      <c r="D844" s="164" t="s">
        <v>514</v>
      </c>
      <c r="E844" s="164" t="s">
        <v>2055</v>
      </c>
      <c r="F844" s="164" t="s">
        <v>2057</v>
      </c>
      <c r="G844" s="164">
        <v>0.59177825581434995</v>
      </c>
      <c r="H844" s="164">
        <v>0.40344337085791498</v>
      </c>
    </row>
    <row r="845" spans="2:8" x14ac:dyDescent="0.25">
      <c r="B845" s="164" t="s">
        <v>137</v>
      </c>
      <c r="C845" s="164" t="s">
        <v>1027</v>
      </c>
      <c r="D845" s="164" t="s">
        <v>514</v>
      </c>
      <c r="E845" s="164" t="s">
        <v>1873</v>
      </c>
      <c r="F845" s="164" t="s">
        <v>2057</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4" bestFit="1" customWidth="1"/>
  </cols>
  <sheetData>
    <row r="1" spans="1:3" x14ac:dyDescent="0.25">
      <c r="A1" s="111" t="s">
        <v>274</v>
      </c>
      <c r="B1" s="112"/>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91" t="s">
        <v>247</v>
      </c>
      <c r="C27" s="392"/>
      <c r="D27" s="392"/>
      <c r="E27" s="392"/>
      <c r="F27" s="392"/>
      <c r="G27" s="392"/>
      <c r="H27" s="392"/>
      <c r="I27" s="392"/>
      <c r="J27" s="391" t="s">
        <v>281</v>
      </c>
      <c r="K27" s="392"/>
      <c r="L27" s="392"/>
      <c r="M27" s="392"/>
      <c r="N27" s="392"/>
      <c r="O27" s="392"/>
      <c r="P27" s="392"/>
      <c r="Q27" s="392"/>
      <c r="R27" s="391" t="s">
        <v>249</v>
      </c>
      <c r="S27" s="392"/>
      <c r="T27" s="392"/>
      <c r="U27" s="392"/>
      <c r="V27" s="392"/>
      <c r="W27" s="392"/>
      <c r="X27" s="392"/>
      <c r="Y27" s="392"/>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3" customWidth="1"/>
    <col min="2" max="2" width="66.7109375" style="113" hidden="1" customWidth="1"/>
    <col min="3" max="3" width="44.28515625" style="113" customWidth="1"/>
    <col min="4" max="4" width="93.7109375" style="113" customWidth="1"/>
    <col min="5" max="5" width="41.42578125" style="113" customWidth="1"/>
    <col min="6" max="6" width="10.85546875" style="113" customWidth="1"/>
    <col min="7" max="7" width="24.28515625" style="113" customWidth="1"/>
    <col min="8" max="8" width="37.140625" style="113" customWidth="1"/>
    <col min="9" max="12" width="10.85546875" style="113" customWidth="1"/>
    <col min="13" max="16384" width="10.85546875" style="113"/>
  </cols>
  <sheetData>
    <row r="1" spans="1:13" ht="15.95" customHeight="1" x14ac:dyDescent="0.25">
      <c r="A1" s="102" t="s">
        <v>151</v>
      </c>
      <c r="B1" s="102" t="s">
        <v>85</v>
      </c>
      <c r="C1" s="113" t="str">
        <f>About!B1</f>
        <v>Louisiana</v>
      </c>
    </row>
    <row r="2" spans="1:13" ht="15.95" customHeight="1" x14ac:dyDescent="0.25">
      <c r="H2" s="393" t="s">
        <v>152</v>
      </c>
      <c r="I2" s="394"/>
      <c r="J2" s="394"/>
      <c r="K2" s="394"/>
      <c r="L2" s="394"/>
      <c r="M2" s="394"/>
    </row>
    <row r="3" spans="1:13" x14ac:dyDescent="0.25">
      <c r="H3" s="113">
        <v>2006</v>
      </c>
      <c r="I3" s="113">
        <v>2009</v>
      </c>
      <c r="J3" s="113">
        <v>2012</v>
      </c>
      <c r="K3" s="113">
        <v>2015</v>
      </c>
      <c r="L3" s="113">
        <v>2018</v>
      </c>
      <c r="M3" s="113">
        <v>2021</v>
      </c>
    </row>
    <row r="4" spans="1:13" ht="15.95" customHeight="1" x14ac:dyDescent="0.25">
      <c r="A4" s="103" t="s">
        <v>153</v>
      </c>
      <c r="H4" s="113" t="s">
        <v>154</v>
      </c>
      <c r="I4" s="63">
        <v>0.1</v>
      </c>
      <c r="J4" s="63">
        <v>0.2</v>
      </c>
      <c r="K4" s="105">
        <v>0.115</v>
      </c>
      <c r="L4" s="63">
        <v>0.05</v>
      </c>
      <c r="M4" s="63">
        <v>0.1</v>
      </c>
    </row>
    <row r="5" spans="1:13" ht="45.95" customHeight="1" x14ac:dyDescent="0.25">
      <c r="A5" s="97" t="s">
        <v>155</v>
      </c>
      <c r="B5" s="97"/>
      <c r="C5" s="97" t="s">
        <v>156</v>
      </c>
      <c r="D5" s="92" t="s">
        <v>157</v>
      </c>
      <c r="E5" s="66" t="s">
        <v>158</v>
      </c>
    </row>
    <row r="6" spans="1:13" ht="182.1" customHeight="1" x14ac:dyDescent="0.2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Louisiana adopted 2018 IECC codes in 2020-- according to US DOE, this will save buildings 30 percent in site energy use and 32 percent in energy costs. These savings are not included in the BAU.</v>
      </c>
    </row>
    <row r="7" spans="1:13" ht="191.1" customHeight="1" x14ac:dyDescent="0.25">
      <c r="A7" s="113" t="s">
        <v>162</v>
      </c>
      <c r="B7" s="113" t="s">
        <v>163</v>
      </c>
      <c r="C7" s="113" t="s">
        <v>164</v>
      </c>
      <c r="D7" s="99" t="s">
        <v>2356</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3" t="s">
        <v>165</v>
      </c>
      <c r="C8" s="113" t="s">
        <v>166</v>
      </c>
      <c r="D8" s="95" t="s">
        <v>167</v>
      </c>
    </row>
    <row r="9" spans="1:13" ht="63.95" customHeight="1" x14ac:dyDescent="0.25">
      <c r="B9" s="102" t="s">
        <v>168</v>
      </c>
      <c r="C9" s="113" t="s">
        <v>169</v>
      </c>
      <c r="D9" s="95" t="s">
        <v>170</v>
      </c>
    </row>
    <row r="11" spans="1:13" ht="63.95" customHeight="1" x14ac:dyDescent="0.25">
      <c r="B11" s="102" t="s">
        <v>171</v>
      </c>
    </row>
    <row r="12" spans="1:13" ht="63.95" customHeight="1" x14ac:dyDescent="0.25">
      <c r="B12" s="102" t="s">
        <v>172</v>
      </c>
    </row>
    <row r="13" spans="1:13" ht="63.95" customHeight="1" x14ac:dyDescent="0.25">
      <c r="B13" s="102" t="s">
        <v>173</v>
      </c>
    </row>
    <row r="14" spans="1:13" ht="63.95" customHeight="1" x14ac:dyDescent="0.25">
      <c r="B14" s="102" t="s">
        <v>174</v>
      </c>
    </row>
    <row r="15" spans="1:13" ht="63.95" customHeight="1" x14ac:dyDescent="0.25">
      <c r="B15" s="102" t="s">
        <v>175</v>
      </c>
    </row>
    <row r="16" spans="1:13" ht="63.95" customHeight="1" x14ac:dyDescent="0.25">
      <c r="B16" s="102" t="s">
        <v>176</v>
      </c>
    </row>
    <row r="17" spans="2:2" ht="63.95" customHeight="1" x14ac:dyDescent="0.25">
      <c r="B17" s="102" t="s">
        <v>177</v>
      </c>
    </row>
    <row r="18" spans="2:2" ht="63.95" customHeight="1" x14ac:dyDescent="0.25">
      <c r="B18" s="102" t="s">
        <v>178</v>
      </c>
    </row>
    <row r="19" spans="2:2" ht="63.95" customHeight="1" x14ac:dyDescent="0.25">
      <c r="B19" s="102" t="s">
        <v>179</v>
      </c>
    </row>
    <row r="20" spans="2:2" ht="63.95" customHeight="1" x14ac:dyDescent="0.25">
      <c r="B20" s="102" t="s">
        <v>180</v>
      </c>
    </row>
    <row r="21" spans="2:2" ht="63.95" customHeight="1" x14ac:dyDescent="0.25">
      <c r="B21" s="102" t="s">
        <v>181</v>
      </c>
    </row>
    <row r="22" spans="2:2" ht="63.95" customHeight="1" x14ac:dyDescent="0.25">
      <c r="B22" s="102" t="s">
        <v>182</v>
      </c>
    </row>
    <row r="23" spans="2:2" ht="63.95" customHeight="1" x14ac:dyDescent="0.25">
      <c r="B23" s="102" t="s">
        <v>183</v>
      </c>
    </row>
    <row r="24" spans="2:2" ht="63.95" customHeight="1" x14ac:dyDescent="0.25">
      <c r="B24" s="102" t="s">
        <v>184</v>
      </c>
    </row>
    <row r="25" spans="2:2" ht="48" customHeight="1" x14ac:dyDescent="0.25">
      <c r="B25" s="102" t="s">
        <v>185</v>
      </c>
    </row>
    <row r="26" spans="2:2" ht="63.95" customHeight="1" x14ac:dyDescent="0.2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2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2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25">
      <c r="A4" s="81" t="s">
        <v>7</v>
      </c>
      <c r="B4" s="79" t="s">
        <v>8</v>
      </c>
      <c r="C4" s="79" t="s">
        <v>1855</v>
      </c>
      <c r="D4" s="79"/>
      <c r="E4" s="79"/>
      <c r="F4" s="79">
        <v>14.110681388807681</v>
      </c>
      <c r="G4" s="79"/>
      <c r="H4" s="79"/>
      <c r="I4" s="82" t="s">
        <v>1856</v>
      </c>
      <c r="J4" s="69" t="str">
        <f>About!B1</f>
        <v>Louisiana</v>
      </c>
      <c r="K4" s="69"/>
      <c r="L4" s="79"/>
      <c r="M4" s="79"/>
      <c r="N4" s="79"/>
      <c r="O4" s="79"/>
      <c r="P4" s="79"/>
      <c r="Q4" s="79"/>
      <c r="R4" s="79"/>
      <c r="S4" s="79"/>
      <c r="T4" s="79"/>
      <c r="U4" s="79"/>
      <c r="V4" s="79"/>
      <c r="W4" s="79"/>
      <c r="X4" s="79"/>
      <c r="Y4" s="79"/>
      <c r="Z4" s="79"/>
    </row>
    <row r="5" spans="1:26" ht="15.75" customHeight="1" x14ac:dyDescent="0.2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2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2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2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25">
      <c r="A9" s="81" t="s">
        <v>21</v>
      </c>
      <c r="B9" s="79" t="s">
        <v>22</v>
      </c>
      <c r="C9" s="79" t="s">
        <v>1855</v>
      </c>
      <c r="D9" s="79"/>
      <c r="E9" s="79"/>
      <c r="F9" s="79">
        <v>-1.08125033703433</v>
      </c>
      <c r="G9" s="79"/>
      <c r="H9" s="73" t="s">
        <v>774</v>
      </c>
      <c r="I9" s="69" t="s">
        <v>775</v>
      </c>
      <c r="J9" s="69">
        <f t="shared" si="0"/>
        <v>7.4822620999226386</v>
      </c>
      <c r="K9" s="69"/>
      <c r="L9" s="79"/>
      <c r="M9" s="79"/>
      <c r="N9" s="79"/>
      <c r="O9" s="79"/>
      <c r="P9" s="79"/>
      <c r="Q9" s="79"/>
      <c r="R9" s="79"/>
      <c r="S9" s="79"/>
      <c r="T9" s="79"/>
      <c r="U9" s="79"/>
      <c r="V9" s="79"/>
      <c r="W9" s="79"/>
      <c r="X9" s="79"/>
      <c r="Y9" s="79"/>
      <c r="Z9" s="79"/>
    </row>
    <row r="10" spans="1:26" ht="15.75" customHeight="1" x14ac:dyDescent="0.25">
      <c r="A10" s="81" t="s">
        <v>245</v>
      </c>
      <c r="B10" s="79" t="s">
        <v>22</v>
      </c>
      <c r="C10" s="79" t="s">
        <v>1855</v>
      </c>
      <c r="D10" s="79"/>
      <c r="E10" s="79"/>
      <c r="F10" s="79">
        <v>-7.642627077964137E-2</v>
      </c>
      <c r="G10" s="79"/>
      <c r="H10" s="73" t="s">
        <v>1860</v>
      </c>
      <c r="I10" s="69" t="s">
        <v>1855</v>
      </c>
      <c r="J10" s="69">
        <f t="shared" si="0"/>
        <v>-37.349535280838843</v>
      </c>
      <c r="K10" s="69"/>
      <c r="L10" s="79"/>
      <c r="M10" s="79"/>
      <c r="N10" s="79"/>
      <c r="O10" s="79"/>
      <c r="P10" s="79"/>
      <c r="Q10" s="79"/>
      <c r="R10" s="79"/>
      <c r="S10" s="79"/>
      <c r="T10" s="79"/>
      <c r="U10" s="79"/>
      <c r="V10" s="79"/>
      <c r="W10" s="79"/>
      <c r="X10" s="79"/>
      <c r="Y10" s="79"/>
      <c r="Z10" s="79"/>
    </row>
    <row r="11" spans="1:26" ht="15.75" customHeight="1" x14ac:dyDescent="0.25">
      <c r="A11" s="81" t="s">
        <v>24</v>
      </c>
      <c r="B11" s="79" t="s">
        <v>25</v>
      </c>
      <c r="C11" s="79" t="s">
        <v>1855</v>
      </c>
      <c r="D11" s="79"/>
      <c r="E11" s="79"/>
      <c r="F11" s="79">
        <v>-28.801510842298828</v>
      </c>
      <c r="G11" s="79"/>
      <c r="H11" s="73" t="s">
        <v>1861</v>
      </c>
      <c r="I11" s="69" t="s">
        <v>1862</v>
      </c>
      <c r="J11" s="69">
        <f t="shared" si="0"/>
        <v>3.8008074147584492</v>
      </c>
      <c r="K11" s="69" t="s">
        <v>1863</v>
      </c>
      <c r="L11" s="79"/>
      <c r="M11" s="79"/>
      <c r="N11" s="79"/>
      <c r="O11" s="79"/>
      <c r="P11" s="79"/>
      <c r="Q11" s="79"/>
      <c r="R11" s="79"/>
      <c r="S11" s="79"/>
      <c r="T11" s="79"/>
      <c r="U11" s="79"/>
      <c r="V11" s="79"/>
      <c r="W11" s="79"/>
      <c r="X11" s="79"/>
      <c r="Y11" s="79"/>
      <c r="Z11" s="79"/>
    </row>
    <row r="12" spans="1:26" ht="15.75" customHeight="1" x14ac:dyDescent="0.25">
      <c r="A12" s="81" t="s">
        <v>27</v>
      </c>
      <c r="B12" s="79" t="s">
        <v>28</v>
      </c>
      <c r="C12" s="79" t="s">
        <v>1855</v>
      </c>
      <c r="D12" s="79"/>
      <c r="E12" s="79"/>
      <c r="F12" s="79">
        <v>-46.216384074634021</v>
      </c>
      <c r="G12" s="79"/>
      <c r="H12" s="73" t="s">
        <v>1864</v>
      </c>
      <c r="I12" s="69" t="s">
        <v>1865</v>
      </c>
      <c r="J12" s="69">
        <f>SUM(J5:J11)</f>
        <v>-26.066465766157755</v>
      </c>
      <c r="K12" s="69"/>
      <c r="L12" s="79"/>
      <c r="M12" s="79"/>
      <c r="N12" s="79"/>
      <c r="O12" s="79"/>
      <c r="P12" s="79"/>
      <c r="Q12" s="79"/>
      <c r="R12" s="79"/>
      <c r="S12" s="79"/>
      <c r="T12" s="79"/>
      <c r="U12" s="79"/>
      <c r="V12" s="79"/>
      <c r="W12" s="79"/>
      <c r="X12" s="79"/>
      <c r="Y12" s="79"/>
      <c r="Z12" s="79"/>
    </row>
    <row r="13" spans="1:26" ht="15.75" customHeight="1" x14ac:dyDescent="0.25">
      <c r="A13" s="81" t="s">
        <v>29</v>
      </c>
      <c r="B13" s="79" t="s">
        <v>30</v>
      </c>
      <c r="C13" s="79" t="s">
        <v>1855</v>
      </c>
      <c r="D13" s="79"/>
      <c r="E13" s="79"/>
      <c r="F13" s="79">
        <v>-0.26087033101173579</v>
      </c>
      <c r="G13" s="79"/>
      <c r="H13" s="73" t="s">
        <v>1866</v>
      </c>
      <c r="I13" s="69" t="s">
        <v>1867</v>
      </c>
      <c r="J13" s="69">
        <f>SUM(J5:J11)-J10</f>
        <v>11.283069514681088</v>
      </c>
      <c r="K13" s="69"/>
      <c r="L13" s="79"/>
      <c r="M13" s="79"/>
      <c r="N13" s="79"/>
      <c r="O13" s="79"/>
      <c r="P13" s="79"/>
      <c r="Q13" s="79"/>
      <c r="R13" s="79"/>
      <c r="S13" s="79"/>
      <c r="T13" s="79"/>
      <c r="U13" s="79"/>
      <c r="V13" s="79"/>
      <c r="W13" s="79"/>
      <c r="X13" s="79"/>
      <c r="Y13" s="79"/>
      <c r="Z13" s="79"/>
    </row>
    <row r="14" spans="1:26" ht="15.75" customHeight="1" x14ac:dyDescent="0.2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2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2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2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2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2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2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2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2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2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2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2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2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2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2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2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2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2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2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2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2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2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2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2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2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2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2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2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2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2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2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2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2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2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2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2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2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2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2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2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2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2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2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2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2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2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2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2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2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2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2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2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2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2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2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2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2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2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2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2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2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2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2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2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2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2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2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2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2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2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2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2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2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2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2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2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2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2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2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2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2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2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2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2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2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2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2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2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2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2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2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2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2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2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2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2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2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2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2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2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2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2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2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2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2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2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2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2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2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2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2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2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2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2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2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2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2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2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2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2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2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2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2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2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2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2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2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2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2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2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2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2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2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2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2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2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2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2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2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2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2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2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2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2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2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2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2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2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2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2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2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2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2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2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2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2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2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2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2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2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2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2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2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2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2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2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2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2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2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2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2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2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2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2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2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2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2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2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2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2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2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2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2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2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2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2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2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2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2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2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2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2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2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2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2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2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2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2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2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2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2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2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2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2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2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2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2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2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2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2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2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2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2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2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2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2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2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2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2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2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2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2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2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2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2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2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2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2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2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2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2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2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2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2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2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2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2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2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2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2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2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2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2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2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2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2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2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2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2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2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2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2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2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2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2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2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2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2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2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2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2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2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2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2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2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2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2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2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2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2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2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2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2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2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2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2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2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2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2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2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2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2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2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2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2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2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2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2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2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2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2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2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2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2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2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2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2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2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2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2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2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2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2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2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2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2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2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2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2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2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2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2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2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2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2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2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2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2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2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2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2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2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2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2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2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2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2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2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2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2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2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2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2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2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2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2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2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2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2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2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2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2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2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2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2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2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2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2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2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2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2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2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2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2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2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2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2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2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2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2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2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2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2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2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2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2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2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2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2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2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2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2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2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2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2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2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2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2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2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2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2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2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2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2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2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2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2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2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2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2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2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2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2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2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2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2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2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2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2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2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2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2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2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2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2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2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2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2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2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2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2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2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2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2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2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2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2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2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2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2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2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2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2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2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2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2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2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2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2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2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2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2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2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2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2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2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2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2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2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2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2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2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2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2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2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2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2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2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2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2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2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2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2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2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2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2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2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2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2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2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2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2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2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2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2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2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2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2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2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2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2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2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2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2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2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2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2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2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2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2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2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2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2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2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2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2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2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2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2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2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2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2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2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2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2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2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2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2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2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2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2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2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2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2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2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2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2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2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2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2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2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2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2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2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2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2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2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2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2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2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2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2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2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2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2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2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2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2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2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2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2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2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2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2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2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2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2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2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2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2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2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2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2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2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2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2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2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2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2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2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2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2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2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2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2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2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2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2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2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2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2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2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2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2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2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2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2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2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2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2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2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2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2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2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2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2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2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2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2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2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2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2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2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2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2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2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2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2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2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2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2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2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2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2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2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2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2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2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2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2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2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2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2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2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2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2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2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2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2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2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2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2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2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2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2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2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2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2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2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2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2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2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2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2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2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2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2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2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2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2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2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2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2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2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2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2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2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2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2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2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2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2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2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2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2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2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2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2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2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2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2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2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2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2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2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2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2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2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2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2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2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2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2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2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2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2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2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2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2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2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2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2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2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2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2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2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2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2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2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2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2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2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2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2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2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2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2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2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2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2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2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2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2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2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2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2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2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2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2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2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2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2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2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2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2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2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2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2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2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2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2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2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2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2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2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2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2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2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2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2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2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2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2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2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2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2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2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2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2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2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2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2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2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2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2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2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2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2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2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2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2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2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2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2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2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2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2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2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2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2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2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2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2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2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2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2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2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2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2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2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2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2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2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2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2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2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2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2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2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2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2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2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2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2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2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2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2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2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2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2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2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2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2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2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2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2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2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2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2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2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2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2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2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2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2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2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2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2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2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2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2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2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2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2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2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2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2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2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2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2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2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2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2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2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2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2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2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2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2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2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2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2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2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2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2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2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2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2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2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2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2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2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2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2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2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2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2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2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2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2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2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2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2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2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2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2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2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2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2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2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2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2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2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2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2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2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2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2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2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2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2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2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2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2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2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2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2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2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2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2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2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2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2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2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2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2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2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2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2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2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2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2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2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2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2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2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2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2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2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2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2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2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2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2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2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2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2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2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2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2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2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2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2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2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2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2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2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2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2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2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2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2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2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2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2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2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2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2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2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2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2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2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2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2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2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2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2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2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2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2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2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2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2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2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2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2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2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2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2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2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2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2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2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2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2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2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2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2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2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2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2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2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2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2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2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2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2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2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2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2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2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2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2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2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2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2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2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2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2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2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2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2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2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2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2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2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2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2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2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2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2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2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2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2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2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2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2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4" customWidth="1"/>
    <col min="2" max="2" width="28.140625" style="114" customWidth="1"/>
    <col min="3" max="3" width="68" style="114" customWidth="1"/>
    <col min="4" max="7" width="8.85546875" style="114" customWidth="1"/>
    <col min="8" max="16384" width="8.85546875" style="114"/>
  </cols>
  <sheetData>
    <row r="1" spans="1:3" x14ac:dyDescent="0.25">
      <c r="A1" s="22" t="s">
        <v>1907</v>
      </c>
      <c r="B1" s="22" t="s">
        <v>1908</v>
      </c>
    </row>
    <row r="2" spans="1:3" ht="63.95" customHeight="1" x14ac:dyDescent="0.25">
      <c r="A2" t="s">
        <v>1909</v>
      </c>
      <c r="B2" t="s">
        <v>1910</v>
      </c>
      <c r="C2" s="102" t="s">
        <v>1911</v>
      </c>
    </row>
    <row r="3" spans="1:3" x14ac:dyDescent="0.25">
      <c r="A3" s="114" t="s">
        <v>2174</v>
      </c>
      <c r="B3" t="s">
        <v>2173</v>
      </c>
    </row>
    <row r="4" spans="1:3" x14ac:dyDescent="0.2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4" bestFit="1" customWidth="1"/>
    <col min="3" max="6" width="9.140625" style="114" customWidth="1"/>
    <col min="7" max="16384" width="9.140625" style="114"/>
  </cols>
  <sheetData>
    <row r="1" spans="1:2" x14ac:dyDescent="0.25">
      <c r="A1" s="395" t="s">
        <v>1271</v>
      </c>
      <c r="B1" s="392"/>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395" t="s">
        <v>1312</v>
      </c>
      <c r="B42" s="392"/>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2" customWidth="1"/>
    <col min="2" max="2" width="8.85546875" style="43"/>
    <col min="3" max="3" width="8.85546875" style="262"/>
    <col min="4" max="4" width="46" style="262" customWidth="1"/>
    <col min="5" max="5" width="9.140625" style="262" customWidth="1"/>
    <col min="6" max="6" width="12.5703125" style="262" customWidth="1"/>
    <col min="7" max="7" width="13.28515625" style="262" customWidth="1"/>
    <col min="8" max="8" width="8.85546875" style="262"/>
    <col min="9" max="9" width="37.28515625" style="262" customWidth="1"/>
    <col min="10" max="16384" width="8.85546875" style="262"/>
  </cols>
  <sheetData>
    <row r="1" spans="1:4" x14ac:dyDescent="0.25">
      <c r="A1" s="22" t="s">
        <v>1726</v>
      </c>
      <c r="B1" s="30"/>
      <c r="C1" s="64"/>
      <c r="D1" s="64"/>
    </row>
    <row r="2" spans="1:4" x14ac:dyDescent="0.25">
      <c r="A2" s="29" t="s">
        <v>1727</v>
      </c>
      <c r="B2" s="31" t="s">
        <v>1728</v>
      </c>
      <c r="C2" s="29" t="s">
        <v>1729</v>
      </c>
      <c r="D2" s="29" t="s">
        <v>1730</v>
      </c>
    </row>
    <row r="3" spans="1:4" x14ac:dyDescent="0.25">
      <c r="A3" s="262" t="s">
        <v>1731</v>
      </c>
      <c r="B3" s="43" t="s">
        <v>1732</v>
      </c>
      <c r="C3" s="36"/>
      <c r="D3" s="262" t="s">
        <v>603</v>
      </c>
    </row>
    <row r="4" spans="1:4" x14ac:dyDescent="0.25">
      <c r="A4" s="262" t="s">
        <v>1733</v>
      </c>
      <c r="B4" s="50" t="s">
        <v>1734</v>
      </c>
      <c r="C4" s="35"/>
      <c r="D4" s="262" t="s">
        <v>601</v>
      </c>
    </row>
    <row r="5" spans="1:4" x14ac:dyDescent="0.25">
      <c r="A5" s="262" t="s">
        <v>1735</v>
      </c>
      <c r="B5" s="43" t="s">
        <v>1736</v>
      </c>
      <c r="C5" s="46"/>
      <c r="D5" s="262" t="s">
        <v>599</v>
      </c>
    </row>
    <row r="6" spans="1:4" x14ac:dyDescent="0.25">
      <c r="A6" s="262" t="s">
        <v>1737</v>
      </c>
      <c r="B6" s="43" t="s">
        <v>1692</v>
      </c>
      <c r="C6" s="40"/>
      <c r="D6" s="262" t="s">
        <v>1738</v>
      </c>
    </row>
    <row r="7" spans="1:4" x14ac:dyDescent="0.25">
      <c r="A7" s="262" t="s">
        <v>1739</v>
      </c>
      <c r="B7" s="43" t="s">
        <v>1740</v>
      </c>
      <c r="C7" s="45"/>
      <c r="D7" s="262" t="s">
        <v>1741</v>
      </c>
    </row>
    <row r="8" spans="1:4" x14ac:dyDescent="0.25">
      <c r="A8" s="262" t="s">
        <v>1742</v>
      </c>
      <c r="B8" s="43" t="s">
        <v>1743</v>
      </c>
      <c r="C8" s="48"/>
      <c r="D8" s="262" t="s">
        <v>595</v>
      </c>
    </row>
    <row r="9" spans="1:4" x14ac:dyDescent="0.25">
      <c r="A9" s="262" t="s">
        <v>1744</v>
      </c>
      <c r="B9" s="43" t="s">
        <v>1745</v>
      </c>
      <c r="C9" s="39"/>
      <c r="D9" s="262" t="s">
        <v>612</v>
      </c>
    </row>
    <row r="10" spans="1:4" x14ac:dyDescent="0.25">
      <c r="A10" s="262" t="s">
        <v>1746</v>
      </c>
      <c r="B10" s="32" t="s">
        <v>1747</v>
      </c>
      <c r="C10" s="28"/>
      <c r="D10" s="262" t="s">
        <v>592</v>
      </c>
    </row>
    <row r="11" spans="1:4" x14ac:dyDescent="0.25">
      <c r="A11" s="262" t="s">
        <v>1748</v>
      </c>
      <c r="B11" s="43" t="s">
        <v>1749</v>
      </c>
      <c r="C11" s="41"/>
      <c r="D11" s="262" t="s">
        <v>589</v>
      </c>
    </row>
    <row r="12" spans="1:4" x14ac:dyDescent="0.25">
      <c r="A12" s="262" t="s">
        <v>1750</v>
      </c>
      <c r="B12" s="50" t="s">
        <v>1751</v>
      </c>
      <c r="C12" s="37"/>
      <c r="D12" s="262" t="s">
        <v>1752</v>
      </c>
    </row>
    <row r="13" spans="1:4" x14ac:dyDescent="0.25">
      <c r="A13" s="262" t="s">
        <v>1753</v>
      </c>
      <c r="B13" s="43" t="s">
        <v>1754</v>
      </c>
      <c r="C13" s="47"/>
      <c r="D13" s="262" t="s">
        <v>618</v>
      </c>
    </row>
    <row r="14" spans="1:4" x14ac:dyDescent="0.25">
      <c r="A14" s="262" t="s">
        <v>1755</v>
      </c>
      <c r="B14" s="50" t="s">
        <v>1756</v>
      </c>
      <c r="C14" s="27"/>
      <c r="D14" s="262" t="s">
        <v>605</v>
      </c>
    </row>
    <row r="15" spans="1:4" x14ac:dyDescent="0.25">
      <c r="A15" s="262" t="s">
        <v>1757</v>
      </c>
      <c r="B15" s="50" t="s">
        <v>1758</v>
      </c>
      <c r="C15" s="51"/>
      <c r="D15" s="262" t="s">
        <v>616</v>
      </c>
    </row>
    <row r="16" spans="1:4" x14ac:dyDescent="0.25">
      <c r="A16" s="262" t="s">
        <v>1759</v>
      </c>
      <c r="B16" s="50">
        <v>740000</v>
      </c>
      <c r="C16" s="52"/>
      <c r="D16" s="262" t="s">
        <v>614</v>
      </c>
    </row>
    <row r="17" spans="1:4" x14ac:dyDescent="0.25">
      <c r="A17" s="262" t="s">
        <v>1760</v>
      </c>
      <c r="B17" s="43" t="s">
        <v>1761</v>
      </c>
      <c r="C17" s="42"/>
      <c r="D17" s="262" t="s">
        <v>607</v>
      </c>
    </row>
    <row r="18" spans="1:4" x14ac:dyDescent="0.25">
      <c r="A18" s="262" t="s">
        <v>1762</v>
      </c>
      <c r="B18" s="50" t="s">
        <v>1763</v>
      </c>
      <c r="C18" s="34"/>
      <c r="D18" s="262" t="s">
        <v>586</v>
      </c>
    </row>
    <row r="19" spans="1:4" x14ac:dyDescent="0.25">
      <c r="A19" s="262" t="s">
        <v>1764</v>
      </c>
      <c r="B19" s="43" t="s">
        <v>1765</v>
      </c>
      <c r="C19" s="44"/>
      <c r="D19" s="262" t="s">
        <v>609</v>
      </c>
    </row>
    <row r="20" spans="1:4" x14ac:dyDescent="0.25">
      <c r="A20" s="262" t="s">
        <v>1766</v>
      </c>
      <c r="B20" s="50" t="s">
        <v>1767</v>
      </c>
      <c r="C20" s="33"/>
      <c r="D20" s="262" t="s">
        <v>579</v>
      </c>
    </row>
    <row r="21" spans="1:4" x14ac:dyDescent="0.25">
      <c r="A21" s="262" t="s">
        <v>1768</v>
      </c>
      <c r="B21" s="43" t="s">
        <v>1769</v>
      </c>
      <c r="C21" s="49"/>
      <c r="D21" s="262"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2" t="s">
        <v>1744</v>
      </c>
      <c r="B25" s="43" t="s">
        <v>1745</v>
      </c>
      <c r="C25" s="39"/>
      <c r="D25" s="262" t="s">
        <v>1773</v>
      </c>
    </row>
    <row r="26" spans="1:4" x14ac:dyDescent="0.25">
      <c r="A26" s="262" t="s">
        <v>1746</v>
      </c>
      <c r="B26" s="32" t="s">
        <v>1747</v>
      </c>
      <c r="C26" s="28"/>
      <c r="D26" s="262" t="s">
        <v>1774</v>
      </c>
    </row>
    <row r="27" spans="1:4" x14ac:dyDescent="0.25">
      <c r="A27" s="262" t="s">
        <v>1762</v>
      </c>
      <c r="B27" s="43" t="s">
        <v>1763</v>
      </c>
      <c r="C27" s="34"/>
      <c r="D27" s="262" t="s">
        <v>304</v>
      </c>
    </row>
    <row r="28" spans="1:4" x14ac:dyDescent="0.25">
      <c r="A28" s="262" t="s">
        <v>1737</v>
      </c>
      <c r="B28" s="43" t="s">
        <v>1692</v>
      </c>
      <c r="C28" s="40"/>
      <c r="D28" s="262" t="s">
        <v>1028</v>
      </c>
    </row>
    <row r="29" spans="1:4" x14ac:dyDescent="0.25">
      <c r="A29" s="262" t="s">
        <v>1766</v>
      </c>
      <c r="B29" s="43">
        <v>969696</v>
      </c>
      <c r="C29" s="33"/>
      <c r="D29" s="262" t="s">
        <v>753</v>
      </c>
    </row>
    <row r="30" spans="1:4" x14ac:dyDescent="0.25">
      <c r="A30" s="262" t="s">
        <v>1733</v>
      </c>
      <c r="B30" s="43" t="s">
        <v>1734</v>
      </c>
      <c r="C30" s="35"/>
      <c r="D30" s="262" t="s">
        <v>1364</v>
      </c>
    </row>
    <row r="31" spans="1:4" x14ac:dyDescent="0.25">
      <c r="A31" s="262" t="s">
        <v>1748</v>
      </c>
      <c r="B31" s="43" t="s">
        <v>1749</v>
      </c>
      <c r="C31" s="41"/>
      <c r="D31" s="262" t="s">
        <v>775</v>
      </c>
    </row>
    <row r="32" spans="1:4" x14ac:dyDescent="0.25">
      <c r="A32" s="262" t="s">
        <v>1760</v>
      </c>
      <c r="B32" s="43" t="s">
        <v>1761</v>
      </c>
      <c r="C32" s="42"/>
      <c r="D32" s="262" t="s">
        <v>773</v>
      </c>
    </row>
    <row r="33" spans="1:4" x14ac:dyDescent="0.25">
      <c r="A33" s="262" t="s">
        <v>1731</v>
      </c>
      <c r="B33" s="43" t="s">
        <v>1732</v>
      </c>
      <c r="C33" s="38"/>
      <c r="D33" s="262" t="s">
        <v>1360</v>
      </c>
    </row>
    <row r="34" spans="1:4" x14ac:dyDescent="0.25">
      <c r="A34" s="262" t="s">
        <v>1757</v>
      </c>
      <c r="B34" s="50" t="s">
        <v>1758</v>
      </c>
      <c r="C34" s="51"/>
      <c r="D34" s="262"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2" t="s">
        <v>1762</v>
      </c>
      <c r="B38" s="50" t="s">
        <v>1763</v>
      </c>
      <c r="C38" s="34"/>
      <c r="D38" s="262" t="s">
        <v>1777</v>
      </c>
    </row>
    <row r="39" spans="1:4" x14ac:dyDescent="0.25">
      <c r="A39" s="262" t="s">
        <v>1766</v>
      </c>
      <c r="B39" s="43">
        <v>969696</v>
      </c>
      <c r="C39" s="33"/>
      <c r="D39" s="262" t="s">
        <v>762</v>
      </c>
    </row>
    <row r="40" spans="1:4" x14ac:dyDescent="0.25">
      <c r="A40" s="262" t="s">
        <v>1733</v>
      </c>
      <c r="B40" s="43" t="s">
        <v>1734</v>
      </c>
      <c r="C40" s="35"/>
      <c r="D40" s="262" t="s">
        <v>1778</v>
      </c>
    </row>
    <row r="41" spans="1:4" x14ac:dyDescent="0.25">
      <c r="A41" s="262" t="s">
        <v>1757</v>
      </c>
      <c r="B41" s="50" t="s">
        <v>1758</v>
      </c>
      <c r="C41" s="51"/>
      <c r="D41" s="262"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2" t="s">
        <v>1733</v>
      </c>
      <c r="B45" s="43" t="s">
        <v>1734</v>
      </c>
      <c r="C45" s="35"/>
      <c r="D45" s="262" t="s">
        <v>333</v>
      </c>
    </row>
    <row r="46" spans="1:4" x14ac:dyDescent="0.25">
      <c r="A46" s="262" t="s">
        <v>1755</v>
      </c>
      <c r="B46" s="50" t="s">
        <v>1756</v>
      </c>
      <c r="C46" s="27"/>
      <c r="D46" s="262" t="s">
        <v>1781</v>
      </c>
    </row>
    <row r="47" spans="1:4" x14ac:dyDescent="0.25">
      <c r="A47" s="262" t="s">
        <v>1762</v>
      </c>
      <c r="B47" s="50" t="s">
        <v>1763</v>
      </c>
      <c r="C47" s="34"/>
      <c r="D47" s="262" t="s">
        <v>331</v>
      </c>
    </row>
    <row r="48" spans="1:4" x14ac:dyDescent="0.25">
      <c r="A48" s="262" t="s">
        <v>1766</v>
      </c>
      <c r="B48" s="50" t="s">
        <v>1767</v>
      </c>
      <c r="C48" s="33"/>
      <c r="D48" s="262"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2" t="s">
        <v>1762</v>
      </c>
      <c r="B52" s="50" t="s">
        <v>1763</v>
      </c>
      <c r="C52" s="34"/>
      <c r="D52" s="262" t="s">
        <v>1783</v>
      </c>
    </row>
    <row r="53" spans="1:4" x14ac:dyDescent="0.25">
      <c r="A53" s="262" t="s">
        <v>1744</v>
      </c>
      <c r="B53" s="43" t="s">
        <v>1745</v>
      </c>
      <c r="C53" s="39"/>
      <c r="D53" s="262" t="s">
        <v>1784</v>
      </c>
    </row>
    <row r="54" spans="1:4" x14ac:dyDescent="0.25">
      <c r="A54" s="262" t="s">
        <v>1737</v>
      </c>
      <c r="B54" s="43" t="s">
        <v>1692</v>
      </c>
      <c r="C54" s="40"/>
      <c r="D54" s="262" t="s">
        <v>1062</v>
      </c>
    </row>
    <row r="55" spans="1:4" x14ac:dyDescent="0.25">
      <c r="A55" s="262" t="s">
        <v>1733</v>
      </c>
      <c r="B55" s="50" t="s">
        <v>1734</v>
      </c>
      <c r="C55" s="35"/>
      <c r="D55" s="262" t="s">
        <v>1785</v>
      </c>
    </row>
    <row r="56" spans="1:4" x14ac:dyDescent="0.25">
      <c r="A56" s="262" t="s">
        <v>1755</v>
      </c>
      <c r="B56" s="50" t="s">
        <v>1756</v>
      </c>
      <c r="C56" s="27"/>
      <c r="D56" s="262"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2" t="s">
        <v>1744</v>
      </c>
      <c r="B60" s="43" t="s">
        <v>1745</v>
      </c>
      <c r="C60" s="39"/>
      <c r="D60" s="262" t="s">
        <v>1787</v>
      </c>
    </row>
    <row r="61" spans="1:4" x14ac:dyDescent="0.25">
      <c r="A61" s="262" t="s">
        <v>1762</v>
      </c>
      <c r="B61" s="50" t="s">
        <v>1763</v>
      </c>
      <c r="C61" s="34"/>
      <c r="D61" s="262" t="s">
        <v>1788</v>
      </c>
    </row>
    <row r="62" spans="1:4" x14ac:dyDescent="0.25">
      <c r="A62" s="262" t="s">
        <v>1731</v>
      </c>
      <c r="B62" s="43" t="s">
        <v>1732</v>
      </c>
      <c r="C62" s="38"/>
      <c r="D62" s="262" t="s">
        <v>1789</v>
      </c>
    </row>
    <row r="63" spans="1:4" x14ac:dyDescent="0.25">
      <c r="A63" s="262" t="s">
        <v>1768</v>
      </c>
      <c r="B63" s="43" t="s">
        <v>1769</v>
      </c>
      <c r="C63" s="49"/>
      <c r="D63" s="262" t="s">
        <v>1790</v>
      </c>
    </row>
    <row r="64" spans="1:4" x14ac:dyDescent="0.25">
      <c r="A64" s="262" t="s">
        <v>1760</v>
      </c>
      <c r="B64" s="43" t="s">
        <v>1761</v>
      </c>
      <c r="C64" s="42"/>
      <c r="D64" s="262"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2" t="s">
        <v>1757</v>
      </c>
      <c r="B68" s="50" t="s">
        <v>1758</v>
      </c>
      <c r="C68" s="51"/>
      <c r="D68" s="262" t="s">
        <v>1229</v>
      </c>
    </row>
    <row r="69" spans="1:4" x14ac:dyDescent="0.25">
      <c r="A69" s="262" t="s">
        <v>1744</v>
      </c>
      <c r="B69" s="43" t="s">
        <v>1745</v>
      </c>
      <c r="C69" s="39"/>
      <c r="D69" s="262" t="s">
        <v>1249</v>
      </c>
    </row>
    <row r="70" spans="1:4" x14ac:dyDescent="0.25">
      <c r="A70" s="262" t="s">
        <v>1760</v>
      </c>
      <c r="B70" s="43" t="s">
        <v>1761</v>
      </c>
      <c r="C70" s="42"/>
      <c r="D70" s="262" t="s">
        <v>414</v>
      </c>
    </row>
    <row r="71" spans="1:4" x14ac:dyDescent="0.25">
      <c r="A71" s="262" t="s">
        <v>1748</v>
      </c>
      <c r="B71" s="43" t="s">
        <v>1749</v>
      </c>
      <c r="C71" s="41"/>
      <c r="D71" s="262" t="s">
        <v>1254</v>
      </c>
    </row>
    <row r="72" spans="1:4" x14ac:dyDescent="0.25">
      <c r="A72" s="262" t="s">
        <v>1737</v>
      </c>
      <c r="B72" s="43" t="s">
        <v>1692</v>
      </c>
      <c r="C72" s="40"/>
      <c r="D72" s="262" t="s">
        <v>1257</v>
      </c>
    </row>
    <row r="73" spans="1:4" x14ac:dyDescent="0.25">
      <c r="A73" s="262" t="s">
        <v>1766</v>
      </c>
      <c r="B73" s="50" t="s">
        <v>1767</v>
      </c>
      <c r="C73" s="33"/>
      <c r="D73" s="262" t="s">
        <v>543</v>
      </c>
    </row>
    <row r="74" spans="1:4" x14ac:dyDescent="0.25">
      <c r="A74" s="262" t="s">
        <v>1762</v>
      </c>
      <c r="B74" s="50" t="s">
        <v>1763</v>
      </c>
      <c r="C74" s="34"/>
      <c r="D74" s="262" t="s">
        <v>1262</v>
      </c>
    </row>
    <row r="75" spans="1:4" x14ac:dyDescent="0.25">
      <c r="A75" s="262" t="s">
        <v>1733</v>
      </c>
      <c r="B75" s="50" t="s">
        <v>1734</v>
      </c>
      <c r="C75" s="35"/>
      <c r="D75" s="262" t="s">
        <v>1265</v>
      </c>
    </row>
    <row r="76" spans="1:4" x14ac:dyDescent="0.25">
      <c r="A76" s="262" t="s">
        <v>1731</v>
      </c>
      <c r="B76" s="43" t="s">
        <v>1732</v>
      </c>
      <c r="C76" s="38"/>
      <c r="D76" s="262" t="s">
        <v>1268</v>
      </c>
    </row>
    <row r="77" spans="1:4" x14ac:dyDescent="0.25">
      <c r="A77" s="262" t="s">
        <v>1755</v>
      </c>
      <c r="B77" s="50" t="s">
        <v>1756</v>
      </c>
      <c r="C77" s="27"/>
      <c r="D77" s="262"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2" t="s">
        <v>1762</v>
      </c>
      <c r="B81" s="50" t="s">
        <v>1763</v>
      </c>
      <c r="C81" s="34"/>
      <c r="D81" s="262" t="s">
        <v>1794</v>
      </c>
    </row>
    <row r="82" spans="1:4" x14ac:dyDescent="0.25">
      <c r="A82" s="262" t="s">
        <v>1744</v>
      </c>
      <c r="B82" s="43" t="s">
        <v>1745</v>
      </c>
      <c r="C82" s="39"/>
      <c r="D82" s="262" t="s">
        <v>1795</v>
      </c>
    </row>
    <row r="83" spans="1:4" x14ac:dyDescent="0.25">
      <c r="A83" s="262" t="s">
        <v>1737</v>
      </c>
      <c r="B83" s="43" t="s">
        <v>1692</v>
      </c>
      <c r="C83" s="40"/>
      <c r="D83" s="262" t="s">
        <v>1796</v>
      </c>
    </row>
    <row r="84" spans="1:4" x14ac:dyDescent="0.25">
      <c r="A84" s="262" t="s">
        <v>1755</v>
      </c>
      <c r="B84" s="50" t="s">
        <v>1756</v>
      </c>
      <c r="C84" s="27"/>
      <c r="D84" s="262"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2" t="s">
        <v>1744</v>
      </c>
      <c r="B88" s="43" t="s">
        <v>1745</v>
      </c>
      <c r="C88" s="39"/>
      <c r="D88" s="262" t="s">
        <v>1797</v>
      </c>
    </row>
    <row r="89" spans="1:4" x14ac:dyDescent="0.25">
      <c r="A89" s="262" t="s">
        <v>1733</v>
      </c>
      <c r="B89" s="50" t="s">
        <v>1734</v>
      </c>
      <c r="C89" s="35"/>
      <c r="D89" s="262" t="s">
        <v>1798</v>
      </c>
    </row>
    <row r="90" spans="1:4" x14ac:dyDescent="0.25">
      <c r="A90" s="262" t="s">
        <v>1755</v>
      </c>
      <c r="B90" s="50" t="s">
        <v>1756</v>
      </c>
      <c r="C90" s="27"/>
      <c r="D90" s="262"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2" t="s">
        <v>1762</v>
      </c>
      <c r="B94" s="50" t="s">
        <v>1763</v>
      </c>
      <c r="C94" s="34"/>
      <c r="D94" s="262" t="s">
        <v>1800</v>
      </c>
    </row>
    <row r="95" spans="1:4" x14ac:dyDescent="0.25">
      <c r="A95" s="262" t="s">
        <v>1768</v>
      </c>
      <c r="B95" s="43" t="s">
        <v>1769</v>
      </c>
      <c r="C95" s="49"/>
      <c r="D95" s="262" t="s">
        <v>1801</v>
      </c>
    </row>
    <row r="96" spans="1:4" x14ac:dyDescent="0.25">
      <c r="A96" s="262" t="s">
        <v>1760</v>
      </c>
      <c r="B96" s="43" t="s">
        <v>1761</v>
      </c>
      <c r="C96" s="42"/>
      <c r="D96" s="262" t="s">
        <v>1802</v>
      </c>
    </row>
    <row r="97" spans="1:4" x14ac:dyDescent="0.25">
      <c r="A97" s="262" t="s">
        <v>1755</v>
      </c>
      <c r="B97" s="50" t="s">
        <v>1756</v>
      </c>
      <c r="C97" s="27"/>
      <c r="D97" s="262"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2" t="s">
        <v>1755</v>
      </c>
      <c r="B101" s="50" t="s">
        <v>1756</v>
      </c>
      <c r="C101" s="27"/>
      <c r="D101" s="262" t="s">
        <v>1804</v>
      </c>
    </row>
    <row r="102" spans="1:4" x14ac:dyDescent="0.25">
      <c r="A102" s="262" t="s">
        <v>1744</v>
      </c>
      <c r="B102" s="43" t="s">
        <v>1745</v>
      </c>
      <c r="C102" s="39"/>
      <c r="D102" s="262" t="s">
        <v>1805</v>
      </c>
    </row>
    <row r="103" spans="1:4" x14ac:dyDescent="0.25">
      <c r="A103" s="262" t="s">
        <v>1760</v>
      </c>
      <c r="B103" s="43" t="s">
        <v>1761</v>
      </c>
      <c r="C103" s="42"/>
      <c r="D103" s="262" t="s">
        <v>1806</v>
      </c>
    </row>
    <row r="104" spans="1:4" x14ac:dyDescent="0.25">
      <c r="A104" s="262" t="s">
        <v>1748</v>
      </c>
      <c r="B104" s="43" t="s">
        <v>1749</v>
      </c>
      <c r="C104" s="41"/>
      <c r="D104" s="262" t="s">
        <v>1807</v>
      </c>
    </row>
    <row r="105" spans="1:4" x14ac:dyDescent="0.25">
      <c r="A105" s="262" t="s">
        <v>1737</v>
      </c>
      <c r="B105" s="43" t="s">
        <v>1692</v>
      </c>
      <c r="C105" s="40"/>
      <c r="D105" s="262" t="s">
        <v>1808</v>
      </c>
    </row>
    <row r="106" spans="1:4" x14ac:dyDescent="0.25">
      <c r="A106" s="262" t="s">
        <v>1766</v>
      </c>
      <c r="B106" s="50" t="s">
        <v>1767</v>
      </c>
      <c r="C106" s="33"/>
      <c r="D106" s="262" t="s">
        <v>1809</v>
      </c>
    </row>
    <row r="107" spans="1:4" x14ac:dyDescent="0.25">
      <c r="A107" s="262" t="s">
        <v>1762</v>
      </c>
      <c r="B107" s="50" t="s">
        <v>1763</v>
      </c>
      <c r="C107" s="34"/>
      <c r="D107" s="262" t="s">
        <v>1810</v>
      </c>
    </row>
    <row r="108" spans="1:4" x14ac:dyDescent="0.25">
      <c r="A108" s="262" t="s">
        <v>1733</v>
      </c>
      <c r="B108" s="50" t="s">
        <v>1734</v>
      </c>
      <c r="C108" s="35"/>
      <c r="D108" s="262" t="s">
        <v>1811</v>
      </c>
    </row>
    <row r="109" spans="1:4" x14ac:dyDescent="0.25">
      <c r="A109" s="262" t="s">
        <v>1731</v>
      </c>
      <c r="B109" s="43" t="s">
        <v>1732</v>
      </c>
      <c r="C109" s="38"/>
      <c r="D109" s="262"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2" t="s">
        <v>1733</v>
      </c>
      <c r="B113" s="50" t="s">
        <v>1734</v>
      </c>
      <c r="C113" s="35"/>
      <c r="D113" s="262" t="s">
        <v>1814</v>
      </c>
    </row>
    <row r="114" spans="1:5" x14ac:dyDescent="0.25">
      <c r="A114" s="262" t="s">
        <v>1737</v>
      </c>
      <c r="B114" s="43" t="s">
        <v>1692</v>
      </c>
      <c r="C114" s="40"/>
      <c r="D114" s="262" t="s">
        <v>1815</v>
      </c>
    </row>
    <row r="115" spans="1:5" x14ac:dyDescent="0.25">
      <c r="A115" s="262" t="s">
        <v>1762</v>
      </c>
      <c r="B115" s="50" t="s">
        <v>1763</v>
      </c>
      <c r="C115" s="34"/>
      <c r="D115" s="262" t="s">
        <v>1816</v>
      </c>
    </row>
    <row r="116" spans="1:5" x14ac:dyDescent="0.25">
      <c r="A116" s="262" t="s">
        <v>1744</v>
      </c>
      <c r="B116" s="43" t="s">
        <v>1745</v>
      </c>
      <c r="C116" s="39"/>
      <c r="D116" s="262" t="s">
        <v>1817</v>
      </c>
    </row>
    <row r="117" spans="1:5" x14ac:dyDescent="0.25">
      <c r="A117" s="262" t="s">
        <v>1755</v>
      </c>
      <c r="B117" s="50" t="s">
        <v>1756</v>
      </c>
      <c r="C117" s="27"/>
      <c r="D117" s="262"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2" t="s">
        <v>1737</v>
      </c>
      <c r="B121" s="43" t="s">
        <v>1692</v>
      </c>
      <c r="C121" s="40"/>
      <c r="D121" s="262" t="s">
        <v>1152</v>
      </c>
    </row>
    <row r="122" spans="1:5" x14ac:dyDescent="0.25">
      <c r="A122" s="262" t="s">
        <v>1766</v>
      </c>
      <c r="B122" s="50" t="s">
        <v>1767</v>
      </c>
      <c r="C122" s="33"/>
      <c r="D122" s="262" t="s">
        <v>1159</v>
      </c>
    </row>
    <row r="123" spans="1:5" x14ac:dyDescent="0.25">
      <c r="A123" s="262" t="s">
        <v>1762</v>
      </c>
      <c r="B123" s="50" t="s">
        <v>1763</v>
      </c>
      <c r="C123" s="34"/>
      <c r="D123" s="262" t="s">
        <v>1156</v>
      </c>
    </row>
    <row r="124" spans="1:5" x14ac:dyDescent="0.25">
      <c r="A124" s="262" t="s">
        <v>1731</v>
      </c>
      <c r="B124" s="43" t="s">
        <v>1732</v>
      </c>
      <c r="C124" s="36"/>
      <c r="D124" s="262" t="s">
        <v>1171</v>
      </c>
      <c r="E124" s="50"/>
    </row>
    <row r="125" spans="1:5" x14ac:dyDescent="0.25">
      <c r="A125" s="262" t="s">
        <v>1744</v>
      </c>
      <c r="B125" s="43" t="s">
        <v>1745</v>
      </c>
      <c r="C125" s="39"/>
      <c r="D125" s="262" t="s">
        <v>1168</v>
      </c>
    </row>
    <row r="126" spans="1:5" x14ac:dyDescent="0.25">
      <c r="A126" s="262" t="s">
        <v>1755</v>
      </c>
      <c r="B126" s="50" t="s">
        <v>1756</v>
      </c>
      <c r="C126" s="27"/>
      <c r="D126" s="262" t="s">
        <v>1162</v>
      </c>
    </row>
    <row r="127" spans="1:5" x14ac:dyDescent="0.25">
      <c r="A127" s="262" t="s">
        <v>1733</v>
      </c>
      <c r="B127" s="50" t="s">
        <v>1734</v>
      </c>
      <c r="C127" s="35"/>
      <c r="D127" s="262"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2" t="s">
        <v>1762</v>
      </c>
      <c r="B131" s="50" t="s">
        <v>1763</v>
      </c>
      <c r="C131" s="34"/>
      <c r="D131" s="262" t="s">
        <v>410</v>
      </c>
    </row>
    <row r="132" spans="1:4" x14ac:dyDescent="0.25">
      <c r="A132" s="262" t="s">
        <v>1746</v>
      </c>
      <c r="B132" s="32" t="s">
        <v>1747</v>
      </c>
      <c r="C132" s="28"/>
      <c r="D132" s="262" t="s">
        <v>1821</v>
      </c>
    </row>
    <row r="133" spans="1:4" x14ac:dyDescent="0.25">
      <c r="A133" s="262" t="s">
        <v>1768</v>
      </c>
      <c r="B133" s="43" t="s">
        <v>1769</v>
      </c>
      <c r="C133" s="49"/>
      <c r="D133" s="262" t="s">
        <v>1822</v>
      </c>
    </row>
    <row r="134" spans="1:4" x14ac:dyDescent="0.25">
      <c r="A134" s="262" t="s">
        <v>1733</v>
      </c>
      <c r="B134" s="50" t="s">
        <v>1734</v>
      </c>
      <c r="C134" s="35"/>
      <c r="D134" s="262" t="s">
        <v>1823</v>
      </c>
    </row>
    <row r="135" spans="1:4" x14ac:dyDescent="0.25">
      <c r="A135" s="262" t="s">
        <v>1748</v>
      </c>
      <c r="B135" s="43" t="s">
        <v>1749</v>
      </c>
      <c r="C135" s="41"/>
      <c r="D135" s="262" t="s">
        <v>1824</v>
      </c>
    </row>
    <row r="136" spans="1:4" x14ac:dyDescent="0.25">
      <c r="A136" s="262" t="s">
        <v>1744</v>
      </c>
      <c r="B136" s="43" t="s">
        <v>1745</v>
      </c>
      <c r="C136" s="39"/>
      <c r="D136" s="262" t="s">
        <v>1825</v>
      </c>
    </row>
    <row r="137" spans="1:4" x14ac:dyDescent="0.25">
      <c r="A137" s="262" t="s">
        <v>1742</v>
      </c>
      <c r="B137" s="43" t="s">
        <v>1743</v>
      </c>
      <c r="C137" s="48"/>
      <c r="D137" s="262" t="s">
        <v>1826</v>
      </c>
    </row>
    <row r="138" spans="1:4" x14ac:dyDescent="0.25">
      <c r="A138" s="262" t="s">
        <v>1755</v>
      </c>
      <c r="B138" s="50" t="s">
        <v>1756</v>
      </c>
      <c r="C138" s="27"/>
      <c r="D138" s="262" t="s">
        <v>1827</v>
      </c>
    </row>
    <row r="139" spans="1:4" x14ac:dyDescent="0.25">
      <c r="A139" s="262" t="s">
        <v>1737</v>
      </c>
      <c r="B139" s="43" t="s">
        <v>1692</v>
      </c>
      <c r="C139" s="40"/>
      <c r="D139" s="262" t="s">
        <v>1828</v>
      </c>
    </row>
    <row r="140" spans="1:4" x14ac:dyDescent="0.25">
      <c r="A140" s="262" t="s">
        <v>1760</v>
      </c>
      <c r="B140" s="43" t="s">
        <v>1761</v>
      </c>
      <c r="C140" s="42"/>
      <c r="D140" s="262" t="s">
        <v>2185</v>
      </c>
    </row>
    <row r="141" spans="1:4" x14ac:dyDescent="0.25">
      <c r="A141" s="262" t="s">
        <v>1766</v>
      </c>
      <c r="B141" s="50" t="s">
        <v>1767</v>
      </c>
      <c r="C141" s="33"/>
      <c r="D141" s="262"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2" t="s">
        <v>1766</v>
      </c>
      <c r="B145" s="50" t="s">
        <v>1767</v>
      </c>
      <c r="C145" s="33"/>
      <c r="D145" s="262" t="s">
        <v>1831</v>
      </c>
    </row>
    <row r="146" spans="1:4" x14ac:dyDescent="0.25">
      <c r="A146" s="262" t="s">
        <v>1762</v>
      </c>
      <c r="B146" s="50" t="s">
        <v>1763</v>
      </c>
      <c r="C146" s="34"/>
      <c r="D146" s="262" t="s">
        <v>2122</v>
      </c>
    </row>
    <row r="147" spans="1:4" x14ac:dyDescent="0.25">
      <c r="A147" s="262" t="s">
        <v>1731</v>
      </c>
      <c r="B147" s="43" t="s">
        <v>1732</v>
      </c>
      <c r="C147" s="36"/>
      <c r="D147" s="262" t="s">
        <v>2151</v>
      </c>
    </row>
    <row r="148" spans="1:4" x14ac:dyDescent="0.25">
      <c r="A148" s="262" t="s">
        <v>1735</v>
      </c>
      <c r="B148" s="43" t="s">
        <v>1736</v>
      </c>
      <c r="C148" s="46"/>
      <c r="D148" s="262" t="s">
        <v>2150</v>
      </c>
    </row>
    <row r="149" spans="1:4" x14ac:dyDescent="0.25">
      <c r="A149" s="262" t="s">
        <v>1739</v>
      </c>
      <c r="B149" s="43" t="s">
        <v>1740</v>
      </c>
      <c r="C149" s="45"/>
      <c r="D149" s="262" t="s">
        <v>2149</v>
      </c>
    </row>
    <row r="150" spans="1:4" x14ac:dyDescent="0.25">
      <c r="A150" s="262" t="s">
        <v>1733</v>
      </c>
      <c r="B150" s="50" t="s">
        <v>1734</v>
      </c>
      <c r="C150" s="35"/>
      <c r="D150" s="262" t="s">
        <v>2148</v>
      </c>
    </row>
    <row r="151" spans="1:4" x14ac:dyDescent="0.25">
      <c r="A151" s="262" t="s">
        <v>1748</v>
      </c>
      <c r="B151" s="43" t="s">
        <v>1749</v>
      </c>
      <c r="C151" s="41"/>
      <c r="D151" s="262" t="s">
        <v>2147</v>
      </c>
    </row>
    <row r="152" spans="1:4" x14ac:dyDescent="0.25">
      <c r="A152" s="262" t="s">
        <v>1755</v>
      </c>
      <c r="B152" s="50" t="s">
        <v>1756</v>
      </c>
      <c r="C152" s="27"/>
      <c r="D152" s="262" t="s">
        <v>2146</v>
      </c>
    </row>
    <row r="153" spans="1:4" x14ac:dyDescent="0.25">
      <c r="A153" s="262" t="s">
        <v>1737</v>
      </c>
      <c r="B153" s="43" t="s">
        <v>1692</v>
      </c>
      <c r="C153" s="40"/>
      <c r="D153" s="262" t="s">
        <v>1832</v>
      </c>
    </row>
    <row r="154" spans="1:4" x14ac:dyDescent="0.25">
      <c r="A154" s="262" t="s">
        <v>1753</v>
      </c>
      <c r="B154" s="43" t="s">
        <v>1754</v>
      </c>
      <c r="C154" s="47"/>
      <c r="D154" s="262" t="s">
        <v>2145</v>
      </c>
    </row>
    <row r="155" spans="1:4" x14ac:dyDescent="0.25">
      <c r="A155" s="262" t="s">
        <v>1757</v>
      </c>
      <c r="B155" s="50" t="s">
        <v>1758</v>
      </c>
      <c r="C155" s="51"/>
      <c r="D155" s="262" t="s">
        <v>2144</v>
      </c>
    </row>
    <row r="156" spans="1:4" x14ac:dyDescent="0.25">
      <c r="A156" s="262" t="s">
        <v>1742</v>
      </c>
      <c r="B156" s="43" t="s">
        <v>1743</v>
      </c>
      <c r="C156" s="48"/>
      <c r="D156" s="262" t="s">
        <v>2143</v>
      </c>
    </row>
    <row r="157" spans="1:4" x14ac:dyDescent="0.25">
      <c r="A157" s="262" t="s">
        <v>1746</v>
      </c>
      <c r="B157" s="32" t="s">
        <v>1747</v>
      </c>
      <c r="C157" s="28"/>
      <c r="D157" s="262" t="s">
        <v>1833</v>
      </c>
    </row>
    <row r="158" spans="1:4" x14ac:dyDescent="0.25">
      <c r="A158" s="262" t="s">
        <v>1744</v>
      </c>
      <c r="B158" s="43" t="s">
        <v>1745</v>
      </c>
      <c r="C158" s="39"/>
      <c r="D158" s="262" t="s">
        <v>2142</v>
      </c>
    </row>
    <row r="159" spans="1:4" x14ac:dyDescent="0.25">
      <c r="A159" s="262" t="s">
        <v>1759</v>
      </c>
      <c r="B159" s="50">
        <v>740000</v>
      </c>
      <c r="C159" s="52"/>
      <c r="D159" s="262" t="s">
        <v>2141</v>
      </c>
    </row>
    <row r="160" spans="1:4" x14ac:dyDescent="0.25">
      <c r="A160" s="262" t="s">
        <v>1760</v>
      </c>
      <c r="B160" s="43" t="s">
        <v>1761</v>
      </c>
      <c r="C160" s="42"/>
      <c r="D160" s="262" t="s">
        <v>2140</v>
      </c>
    </row>
    <row r="161" spans="1:7" x14ac:dyDescent="0.25">
      <c r="A161" s="262" t="s">
        <v>1764</v>
      </c>
      <c r="B161" s="43" t="s">
        <v>1765</v>
      </c>
      <c r="C161" s="44"/>
      <c r="D161" s="262" t="s">
        <v>2139</v>
      </c>
    </row>
    <row r="162" spans="1:7" x14ac:dyDescent="0.25">
      <c r="A162" s="262" t="s">
        <v>1768</v>
      </c>
      <c r="B162" s="43" t="s">
        <v>1769</v>
      </c>
      <c r="C162" s="49"/>
      <c r="D162" s="262" t="s">
        <v>2138</v>
      </c>
    </row>
    <row r="163" spans="1:7" x14ac:dyDescent="0.25">
      <c r="A163" s="262" t="s">
        <v>1750</v>
      </c>
      <c r="B163" s="50" t="s">
        <v>1751</v>
      </c>
      <c r="C163" s="37"/>
      <c r="D163" s="262" t="s">
        <v>2137</v>
      </c>
    </row>
    <row r="164" spans="1:7" x14ac:dyDescent="0.25">
      <c r="A164" s="262" t="s">
        <v>2184</v>
      </c>
      <c r="B164" s="270" t="s">
        <v>2183</v>
      </c>
      <c r="C164" s="269"/>
      <c r="D164" s="262" t="s">
        <v>2136</v>
      </c>
    </row>
    <row r="165" spans="1:7" x14ac:dyDescent="0.25">
      <c r="A165" s="262" t="s">
        <v>2182</v>
      </c>
      <c r="B165" s="50" t="s">
        <v>2181</v>
      </c>
      <c r="C165" s="268"/>
      <c r="D165" s="262" t="s">
        <v>2135</v>
      </c>
    </row>
    <row r="166" spans="1:7" x14ac:dyDescent="0.25">
      <c r="A166" s="262" t="s">
        <v>2180</v>
      </c>
      <c r="B166" s="262" t="s">
        <v>2179</v>
      </c>
      <c r="C166" s="267"/>
      <c r="D166" s="262" t="s">
        <v>2121</v>
      </c>
    </row>
    <row r="167" spans="1:7" x14ac:dyDescent="0.25">
      <c r="A167" s="262" t="s">
        <v>2178</v>
      </c>
      <c r="B167" s="7" t="s">
        <v>2177</v>
      </c>
      <c r="C167" s="266"/>
      <c r="D167" s="262" t="s">
        <v>2124</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2" t="s">
        <v>1755</v>
      </c>
      <c r="B171" s="50" t="s">
        <v>1756</v>
      </c>
      <c r="C171" s="27"/>
      <c r="D171" s="262" t="s">
        <v>508</v>
      </c>
    </row>
    <row r="172" spans="1:7" x14ac:dyDescent="0.25">
      <c r="A172" s="262" t="s">
        <v>1733</v>
      </c>
      <c r="B172" s="50" t="s">
        <v>1734</v>
      </c>
      <c r="C172" s="35"/>
      <c r="D172" s="262" t="s">
        <v>506</v>
      </c>
      <c r="G172" s="43"/>
    </row>
    <row r="173" spans="1:7" x14ac:dyDescent="0.25">
      <c r="A173" s="262" t="s">
        <v>1737</v>
      </c>
      <c r="B173" s="43" t="s">
        <v>1692</v>
      </c>
      <c r="C173" s="40"/>
      <c r="D173" s="262" t="s">
        <v>504</v>
      </c>
      <c r="G173" s="50"/>
    </row>
    <row r="174" spans="1:7" x14ac:dyDescent="0.25">
      <c r="A174" s="262" t="s">
        <v>1744</v>
      </c>
      <c r="B174" s="43" t="s">
        <v>1745</v>
      </c>
      <c r="C174" s="39"/>
      <c r="D174" s="262" t="s">
        <v>502</v>
      </c>
      <c r="G174" s="43"/>
    </row>
    <row r="175" spans="1:7" x14ac:dyDescent="0.25">
      <c r="A175" s="262" t="s">
        <v>1762</v>
      </c>
      <c r="B175" s="50" t="s">
        <v>1763</v>
      </c>
      <c r="C175" s="34"/>
      <c r="D175" s="262"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2" t="s">
        <v>1746</v>
      </c>
      <c r="B179" s="32" t="s">
        <v>1747</v>
      </c>
      <c r="C179" s="28"/>
      <c r="D179" s="262" t="s">
        <v>514</v>
      </c>
      <c r="G179" s="32"/>
    </row>
    <row r="180" spans="1:7" x14ac:dyDescent="0.25">
      <c r="A180" s="262" t="s">
        <v>1733</v>
      </c>
      <c r="B180" s="50" t="s">
        <v>1734</v>
      </c>
      <c r="C180" s="35"/>
      <c r="D180" s="262" t="s">
        <v>511</v>
      </c>
      <c r="G180" s="43"/>
    </row>
    <row r="181" spans="1:7" x14ac:dyDescent="0.25">
      <c r="A181" s="262" t="s">
        <v>1766</v>
      </c>
      <c r="B181" s="50" t="s">
        <v>1767</v>
      </c>
      <c r="C181" s="33"/>
      <c r="D181" s="262"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2" t="s">
        <v>1731</v>
      </c>
      <c r="B185" s="43" t="s">
        <v>1732</v>
      </c>
      <c r="C185" s="36"/>
      <c r="D185" s="262" t="s">
        <v>1055</v>
      </c>
      <c r="G185" s="50"/>
    </row>
    <row r="186" spans="1:7" x14ac:dyDescent="0.25">
      <c r="A186" s="262" t="s">
        <v>1737</v>
      </c>
      <c r="B186" s="43" t="s">
        <v>1692</v>
      </c>
      <c r="C186" s="40"/>
      <c r="D186" s="262" t="s">
        <v>1028</v>
      </c>
      <c r="G186" s="43"/>
    </row>
    <row r="187" spans="1:7" x14ac:dyDescent="0.25">
      <c r="A187" s="262" t="s">
        <v>1762</v>
      </c>
      <c r="B187" s="50" t="s">
        <v>1763</v>
      </c>
      <c r="C187" s="34"/>
      <c r="D187" s="262" t="s">
        <v>741</v>
      </c>
      <c r="G187" s="50"/>
    </row>
    <row r="188" spans="1:7" x14ac:dyDescent="0.25">
      <c r="A188" s="262" t="s">
        <v>1742</v>
      </c>
      <c r="B188" s="43" t="s">
        <v>1743</v>
      </c>
      <c r="C188" s="48"/>
      <c r="D188" s="262" t="s">
        <v>1837</v>
      </c>
      <c r="G188" s="43"/>
    </row>
    <row r="189" spans="1:7" x14ac:dyDescent="0.25">
      <c r="A189" s="262" t="s">
        <v>1744</v>
      </c>
      <c r="B189" s="43" t="s">
        <v>1745</v>
      </c>
      <c r="C189" s="39"/>
      <c r="D189" s="262" t="s">
        <v>1838</v>
      </c>
      <c r="G189" s="50"/>
    </row>
    <row r="190" spans="1:7" x14ac:dyDescent="0.25">
      <c r="A190" s="262" t="s">
        <v>1733</v>
      </c>
      <c r="B190" s="50" t="s">
        <v>1734</v>
      </c>
      <c r="C190" s="35"/>
      <c r="D190" s="262" t="s">
        <v>1048</v>
      </c>
      <c r="G190" s="43"/>
    </row>
    <row r="191" spans="1:7" x14ac:dyDescent="0.25">
      <c r="A191" s="262" t="s">
        <v>1748</v>
      </c>
      <c r="B191" s="43" t="s">
        <v>1749</v>
      </c>
      <c r="C191" s="41"/>
      <c r="D191" s="262" t="s">
        <v>1046</v>
      </c>
    </row>
    <row r="192" spans="1:7" x14ac:dyDescent="0.25">
      <c r="A192" s="262" t="s">
        <v>1755</v>
      </c>
      <c r="B192" s="50" t="s">
        <v>1756</v>
      </c>
      <c r="C192" s="27"/>
      <c r="D192" s="262" t="s">
        <v>924</v>
      </c>
    </row>
    <row r="193" spans="1:4" x14ac:dyDescent="0.25">
      <c r="A193" s="262" t="s">
        <v>1766</v>
      </c>
      <c r="B193" s="50" t="s">
        <v>1767</v>
      </c>
      <c r="C193" s="33"/>
      <c r="D193" s="262"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2" t="s">
        <v>1731</v>
      </c>
      <c r="B197" s="43" t="s">
        <v>1732</v>
      </c>
      <c r="C197" s="36"/>
      <c r="D197" s="262" t="s">
        <v>1055</v>
      </c>
    </row>
    <row r="198" spans="1:4" x14ac:dyDescent="0.25">
      <c r="A198" s="262" t="s">
        <v>1760</v>
      </c>
      <c r="B198" s="43" t="s">
        <v>1761</v>
      </c>
      <c r="C198" s="42"/>
      <c r="D198" s="262" t="s">
        <v>1840</v>
      </c>
    </row>
    <row r="199" spans="1:4" x14ac:dyDescent="0.25">
      <c r="A199" s="262" t="s">
        <v>1733</v>
      </c>
      <c r="B199" s="50" t="s">
        <v>1734</v>
      </c>
      <c r="C199" s="35"/>
      <c r="D199" s="262" t="s">
        <v>601</v>
      </c>
    </row>
    <row r="200" spans="1:4" x14ac:dyDescent="0.25">
      <c r="A200" s="262" t="s">
        <v>1737</v>
      </c>
      <c r="B200" s="43" t="s">
        <v>1692</v>
      </c>
      <c r="C200" s="40"/>
      <c r="D200" s="262" t="s">
        <v>1028</v>
      </c>
    </row>
    <row r="201" spans="1:4" x14ac:dyDescent="0.25">
      <c r="A201" s="262" t="s">
        <v>1762</v>
      </c>
      <c r="B201" s="50" t="s">
        <v>1763</v>
      </c>
      <c r="C201" s="34"/>
      <c r="D201" s="262" t="s">
        <v>741</v>
      </c>
    </row>
    <row r="202" spans="1:4" x14ac:dyDescent="0.25">
      <c r="A202" s="262" t="s">
        <v>1744</v>
      </c>
      <c r="B202" s="43" t="s">
        <v>1745</v>
      </c>
      <c r="C202" s="39"/>
      <c r="D202" s="262" t="s">
        <v>1841</v>
      </c>
    </row>
    <row r="203" spans="1:4" x14ac:dyDescent="0.25">
      <c r="A203" s="262" t="s">
        <v>1766</v>
      </c>
      <c r="B203" s="50" t="s">
        <v>1767</v>
      </c>
      <c r="C203" s="33"/>
      <c r="D203" s="262" t="s">
        <v>579</v>
      </c>
    </row>
    <row r="204" spans="1:4" x14ac:dyDescent="0.25">
      <c r="A204" s="262" t="s">
        <v>1757</v>
      </c>
      <c r="B204" s="50" t="s">
        <v>1758</v>
      </c>
      <c r="C204" s="51"/>
      <c r="D204" s="262" t="s">
        <v>616</v>
      </c>
    </row>
    <row r="205" spans="1:4" x14ac:dyDescent="0.25">
      <c r="A205" s="262" t="s">
        <v>1759</v>
      </c>
      <c r="B205" s="50">
        <v>740000</v>
      </c>
      <c r="C205" s="52"/>
      <c r="D205" s="262" t="s">
        <v>614</v>
      </c>
    </row>
    <row r="206" spans="1:4" x14ac:dyDescent="0.25">
      <c r="A206" s="262" t="s">
        <v>1755</v>
      </c>
      <c r="B206" s="50" t="s">
        <v>1756</v>
      </c>
      <c r="C206" s="27"/>
      <c r="D206" s="262"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2" t="s">
        <v>1731</v>
      </c>
      <c r="B210" s="43" t="s">
        <v>1732</v>
      </c>
      <c r="C210" s="36"/>
      <c r="D210" s="262" t="s">
        <v>1055</v>
      </c>
    </row>
    <row r="211" spans="1:4" x14ac:dyDescent="0.25">
      <c r="A211" s="262" t="s">
        <v>1766</v>
      </c>
      <c r="B211" s="50" t="s">
        <v>1767</v>
      </c>
      <c r="C211" s="33"/>
      <c r="D211" s="262" t="s">
        <v>579</v>
      </c>
    </row>
    <row r="212" spans="1:4" x14ac:dyDescent="0.25">
      <c r="A212" s="262" t="s">
        <v>1760</v>
      </c>
      <c r="B212" s="43" t="s">
        <v>1761</v>
      </c>
      <c r="C212" s="42"/>
      <c r="D212" s="262" t="s">
        <v>1840</v>
      </c>
    </row>
    <row r="213" spans="1:4" x14ac:dyDescent="0.25">
      <c r="A213" s="262" t="s">
        <v>1733</v>
      </c>
      <c r="B213" s="50" t="s">
        <v>1734</v>
      </c>
      <c r="C213" s="35"/>
      <c r="D213" s="262" t="s">
        <v>601</v>
      </c>
    </row>
    <row r="214" spans="1:4" x14ac:dyDescent="0.25">
      <c r="A214" s="262" t="s">
        <v>1742</v>
      </c>
      <c r="B214" s="43" t="s">
        <v>1743</v>
      </c>
      <c r="C214" s="48"/>
      <c r="D214" s="262" t="s">
        <v>1844</v>
      </c>
    </row>
    <row r="215" spans="1:4" x14ac:dyDescent="0.25">
      <c r="A215" s="262" t="s">
        <v>1757</v>
      </c>
      <c r="B215" s="50" t="s">
        <v>1758</v>
      </c>
      <c r="C215" s="51"/>
      <c r="D215" s="262" t="s">
        <v>616</v>
      </c>
    </row>
    <row r="216" spans="1:4" x14ac:dyDescent="0.25">
      <c r="A216" s="262" t="s">
        <v>1755</v>
      </c>
      <c r="B216" s="50" t="s">
        <v>1756</v>
      </c>
      <c r="C216" s="27"/>
      <c r="D216" s="262" t="s">
        <v>1842</v>
      </c>
    </row>
    <row r="217" spans="1:4" x14ac:dyDescent="0.25">
      <c r="A217" s="262" t="s">
        <v>1744</v>
      </c>
      <c r="B217" s="43" t="s">
        <v>1745</v>
      </c>
      <c r="C217" s="39"/>
      <c r="D217" s="262" t="s">
        <v>1841</v>
      </c>
    </row>
    <row r="218" spans="1:4" x14ac:dyDescent="0.25">
      <c r="A218" s="262" t="s">
        <v>1762</v>
      </c>
      <c r="B218" s="50" t="s">
        <v>1763</v>
      </c>
      <c r="C218" s="34"/>
      <c r="D218" s="262" t="s">
        <v>741</v>
      </c>
    </row>
    <row r="219" spans="1:4" x14ac:dyDescent="0.25">
      <c r="A219" s="262" t="s">
        <v>1737</v>
      </c>
      <c r="B219" s="43" t="s">
        <v>1692</v>
      </c>
      <c r="C219" s="40"/>
      <c r="D219" s="262"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2" t="s">
        <v>1731</v>
      </c>
      <c r="B223" s="43" t="s">
        <v>1732</v>
      </c>
      <c r="C223" s="36"/>
      <c r="D223" s="262" t="s">
        <v>603</v>
      </c>
    </row>
    <row r="224" spans="1:4" x14ac:dyDescent="0.25">
      <c r="A224" s="262" t="s">
        <v>1768</v>
      </c>
      <c r="B224" s="43" t="s">
        <v>1769</v>
      </c>
      <c r="C224" s="49"/>
      <c r="D224" s="262" t="s">
        <v>1846</v>
      </c>
    </row>
    <row r="225" spans="1:4" x14ac:dyDescent="0.25">
      <c r="A225" s="262" t="s">
        <v>1753</v>
      </c>
      <c r="B225" s="43" t="s">
        <v>1754</v>
      </c>
      <c r="C225" s="47"/>
      <c r="D225" s="262" t="s">
        <v>618</v>
      </c>
    </row>
    <row r="226" spans="1:4" x14ac:dyDescent="0.25">
      <c r="A226" s="262" t="s">
        <v>1733</v>
      </c>
      <c r="B226" s="50" t="s">
        <v>1734</v>
      </c>
      <c r="C226" s="35"/>
      <c r="D226" s="262" t="s">
        <v>601</v>
      </c>
    </row>
    <row r="227" spans="1:4" x14ac:dyDescent="0.25">
      <c r="A227" s="262" t="s">
        <v>1737</v>
      </c>
      <c r="B227" s="43" t="s">
        <v>1692</v>
      </c>
      <c r="C227" s="40"/>
      <c r="D227" s="262" t="s">
        <v>1847</v>
      </c>
    </row>
    <row r="228" spans="1:4" x14ac:dyDescent="0.25">
      <c r="A228" s="262" t="s">
        <v>1742</v>
      </c>
      <c r="B228" s="43" t="s">
        <v>1743</v>
      </c>
      <c r="C228" s="48"/>
      <c r="D228" s="262" t="s">
        <v>1848</v>
      </c>
    </row>
    <row r="229" spans="1:4" x14ac:dyDescent="0.25">
      <c r="A229" s="262" t="s">
        <v>1746</v>
      </c>
      <c r="B229" s="32" t="s">
        <v>1747</v>
      </c>
      <c r="C229" s="28"/>
      <c r="D229" s="262" t="s">
        <v>592</v>
      </c>
    </row>
    <row r="230" spans="1:4" x14ac:dyDescent="0.25">
      <c r="A230" s="262" t="s">
        <v>1748</v>
      </c>
      <c r="B230" s="43" t="s">
        <v>1749</v>
      </c>
      <c r="C230" s="41"/>
      <c r="D230" s="262" t="s">
        <v>589</v>
      </c>
    </row>
    <row r="231" spans="1:4" x14ac:dyDescent="0.25">
      <c r="A231" s="262" t="s">
        <v>1755</v>
      </c>
      <c r="B231" s="50" t="s">
        <v>1756</v>
      </c>
      <c r="C231" s="27"/>
      <c r="D231" s="262" t="s">
        <v>1849</v>
      </c>
    </row>
    <row r="232" spans="1:4" x14ac:dyDescent="0.25">
      <c r="A232" s="262" t="s">
        <v>1762</v>
      </c>
      <c r="B232" s="50" t="s">
        <v>1763</v>
      </c>
      <c r="C232" s="34"/>
      <c r="D232" s="262" t="s">
        <v>741</v>
      </c>
    </row>
    <row r="233" spans="1:4" x14ac:dyDescent="0.25">
      <c r="A233" s="262" t="s">
        <v>1764</v>
      </c>
      <c r="B233" s="43" t="s">
        <v>1765</v>
      </c>
      <c r="C233" s="44"/>
      <c r="D233" s="262" t="s">
        <v>609</v>
      </c>
    </row>
    <row r="234" spans="1:4" x14ac:dyDescent="0.25">
      <c r="A234" s="262" t="s">
        <v>1766</v>
      </c>
      <c r="B234" s="50" t="s">
        <v>1767</v>
      </c>
      <c r="C234" s="33"/>
      <c r="D234" s="262" t="s">
        <v>579</v>
      </c>
    </row>
    <row r="235" spans="1:4" x14ac:dyDescent="0.25">
      <c r="A235" s="262" t="s">
        <v>1759</v>
      </c>
      <c r="B235" s="50">
        <v>740000</v>
      </c>
      <c r="C235" s="52"/>
      <c r="D235" s="262" t="s">
        <v>614</v>
      </c>
    </row>
    <row r="236" spans="1:4" x14ac:dyDescent="0.25">
      <c r="B236" s="262"/>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2" t="s">
        <v>1731</v>
      </c>
      <c r="B239" s="43" t="s">
        <v>1732</v>
      </c>
      <c r="C239" s="36"/>
      <c r="D239" s="262" t="s">
        <v>1055</v>
      </c>
    </row>
    <row r="240" spans="1:4" x14ac:dyDescent="0.25">
      <c r="A240" s="262" t="s">
        <v>1737</v>
      </c>
      <c r="B240" s="43" t="s">
        <v>1692</v>
      </c>
      <c r="C240" s="40"/>
      <c r="D240" s="262" t="s">
        <v>1028</v>
      </c>
    </row>
    <row r="241" spans="1:4" x14ac:dyDescent="0.25">
      <c r="A241" s="262" t="s">
        <v>1760</v>
      </c>
      <c r="B241" s="43" t="s">
        <v>1761</v>
      </c>
      <c r="C241" s="42"/>
      <c r="D241" s="262" t="s">
        <v>1840</v>
      </c>
    </row>
    <row r="242" spans="1:4" x14ac:dyDescent="0.25">
      <c r="A242" s="262" t="s">
        <v>1753</v>
      </c>
      <c r="B242" s="43" t="s">
        <v>1754</v>
      </c>
      <c r="C242" s="47"/>
      <c r="D242" s="262" t="s">
        <v>618</v>
      </c>
    </row>
    <row r="243" spans="1:4" x14ac:dyDescent="0.25">
      <c r="A243" s="262" t="s">
        <v>1768</v>
      </c>
      <c r="B243" s="43" t="s">
        <v>1769</v>
      </c>
      <c r="C243" s="49"/>
      <c r="D243" s="262" t="s">
        <v>1846</v>
      </c>
    </row>
    <row r="244" spans="1:4" x14ac:dyDescent="0.25">
      <c r="A244" s="262" t="s">
        <v>1733</v>
      </c>
      <c r="B244" s="50" t="s">
        <v>1734</v>
      </c>
      <c r="C244" s="35"/>
      <c r="D244" s="262" t="s">
        <v>601</v>
      </c>
    </row>
    <row r="245" spans="1:4" x14ac:dyDescent="0.25">
      <c r="A245" s="262" t="s">
        <v>1748</v>
      </c>
      <c r="B245" s="43" t="s">
        <v>1749</v>
      </c>
      <c r="C245" s="41"/>
      <c r="D245" s="262" t="s">
        <v>1851</v>
      </c>
    </row>
    <row r="246" spans="1:4" x14ac:dyDescent="0.25">
      <c r="A246" s="262" t="s">
        <v>1766</v>
      </c>
      <c r="B246" s="50" t="s">
        <v>1767</v>
      </c>
      <c r="C246" s="33"/>
      <c r="D246" s="262" t="s">
        <v>1852</v>
      </c>
    </row>
    <row r="247" spans="1:4" x14ac:dyDescent="0.25">
      <c r="A247" s="262" t="s">
        <v>1762</v>
      </c>
      <c r="B247" s="50" t="s">
        <v>1763</v>
      </c>
      <c r="C247" s="34"/>
      <c r="D247" s="262" t="s">
        <v>741</v>
      </c>
    </row>
    <row r="248" spans="1:4" x14ac:dyDescent="0.25">
      <c r="A248" s="262" t="s">
        <v>1755</v>
      </c>
      <c r="B248" s="50" t="s">
        <v>1756</v>
      </c>
      <c r="C248" s="27"/>
      <c r="D248" s="262" t="s">
        <v>1849</v>
      </c>
    </row>
    <row r="249" spans="1:4" x14ac:dyDescent="0.2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4" customWidth="1"/>
    <col min="2" max="2" width="12.7109375" style="114" bestFit="1" customWidth="1"/>
    <col min="3" max="3" width="17.28515625" style="114" customWidth="1"/>
    <col min="4" max="4" width="22" style="114" customWidth="1"/>
    <col min="5" max="5" width="19.28515625" style="114" customWidth="1"/>
    <col min="6" max="6" width="14.28515625" style="114" customWidth="1"/>
    <col min="7" max="7" width="26.140625" style="114" customWidth="1"/>
    <col min="8" max="8" width="26.7109375" style="114" bestFit="1" customWidth="1"/>
    <col min="9" max="9" width="17.85546875" style="114" bestFit="1" customWidth="1"/>
    <col min="10" max="14" width="9.140625" style="114" customWidth="1"/>
    <col min="15" max="15" width="25.85546875" style="114" customWidth="1"/>
    <col min="16" max="16" width="12.28515625" style="114" customWidth="1"/>
    <col min="17" max="17" width="19.85546875" style="114" customWidth="1"/>
    <col min="18" max="19" width="12.28515625" style="114" customWidth="1"/>
    <col min="20" max="21" width="16.28515625" style="114" customWidth="1"/>
    <col min="22" max="22" width="10.85546875" style="114" bestFit="1" customWidth="1"/>
    <col min="23" max="26" width="9.140625" style="114" customWidth="1"/>
    <col min="27" max="16384" width="9.140625" style="114"/>
  </cols>
  <sheetData>
    <row r="1" spans="1:5" x14ac:dyDescent="0.25">
      <c r="A1" s="400" t="s">
        <v>420</v>
      </c>
      <c r="B1" s="392"/>
      <c r="C1" s="392"/>
      <c r="D1" s="392"/>
      <c r="E1" s="392"/>
    </row>
    <row r="2" spans="1:5" x14ac:dyDescent="0.25">
      <c r="A2" s="401" t="s">
        <v>1912</v>
      </c>
      <c r="B2" s="392"/>
      <c r="C2" s="392"/>
      <c r="D2" s="392"/>
      <c r="E2" s="392"/>
    </row>
    <row r="19" spans="1:5" x14ac:dyDescent="0.25">
      <c r="A19" t="s">
        <v>1913</v>
      </c>
    </row>
    <row r="20" spans="1:5" x14ac:dyDescent="0.25">
      <c r="A20">
        <v>155400</v>
      </c>
      <c r="B20" t="s">
        <v>1914</v>
      </c>
    </row>
    <row r="21" spans="1:5" x14ac:dyDescent="0.25">
      <c r="A21" s="401" t="s">
        <v>1915</v>
      </c>
      <c r="B21" s="392"/>
      <c r="C21" s="392"/>
      <c r="D21" s="392"/>
      <c r="E21" s="392"/>
    </row>
    <row r="38" spans="1:5" x14ac:dyDescent="0.25">
      <c r="A38" t="s">
        <v>1913</v>
      </c>
    </row>
    <row r="39" spans="1:5" x14ac:dyDescent="0.25">
      <c r="A39">
        <v>100800</v>
      </c>
      <c r="B39" t="s">
        <v>1914</v>
      </c>
    </row>
    <row r="40" spans="1:5" x14ac:dyDescent="0.25">
      <c r="A40" s="401" t="s">
        <v>1916</v>
      </c>
      <c r="B40" s="392"/>
      <c r="C40" s="392"/>
      <c r="D40" s="392"/>
      <c r="E40" s="392"/>
    </row>
    <row r="57" spans="1:5" ht="15.95" customHeight="1" thickBot="1" x14ac:dyDescent="0.3">
      <c r="A57" t="s">
        <v>1913</v>
      </c>
    </row>
    <row r="58" spans="1:5" ht="15.95" customHeight="1" thickBot="1" x14ac:dyDescent="0.3">
      <c r="A58" s="1">
        <v>194000</v>
      </c>
      <c r="B58" t="s">
        <v>1917</v>
      </c>
    </row>
    <row r="60" spans="1:5" x14ac:dyDescent="0.25">
      <c r="A60" s="400" t="s">
        <v>1918</v>
      </c>
      <c r="B60" s="392"/>
      <c r="C60" s="392"/>
      <c r="D60" s="392"/>
      <c r="E60" s="392"/>
    </row>
    <row r="85" spans="1:10" s="2" customFormat="1" x14ac:dyDescent="0.25">
      <c r="A85" t="s">
        <v>1919</v>
      </c>
      <c r="B85">
        <v>55.1</v>
      </c>
      <c r="C85" t="s">
        <v>1920</v>
      </c>
    </row>
    <row r="86" spans="1:10" s="2" customFormat="1" x14ac:dyDescent="0.25">
      <c r="A86" t="s">
        <v>1921</v>
      </c>
      <c r="B86">
        <v>111.6</v>
      </c>
    </row>
    <row r="87" spans="1:10" ht="15.95" customHeight="1" thickBot="1" x14ac:dyDescent="0.3"/>
    <row r="88" spans="1:10" ht="15.95" customHeight="1" thickBot="1" x14ac:dyDescent="0.3">
      <c r="A88" s="29" t="s">
        <v>1922</v>
      </c>
      <c r="B88" s="3">
        <f>(B86-B85)/B85</f>
        <v>1.0254083484573502</v>
      </c>
    </row>
    <row r="89" spans="1:10" x14ac:dyDescent="0.25">
      <c r="A89" s="400" t="s">
        <v>1923</v>
      </c>
      <c r="B89" s="392"/>
      <c r="C89" s="392"/>
      <c r="D89" s="392"/>
      <c r="E89" s="392"/>
    </row>
    <row r="90" spans="1:10" x14ac:dyDescent="0.25">
      <c r="A90">
        <v>6.6290250000000004</v>
      </c>
      <c r="B90" t="s">
        <v>1924</v>
      </c>
      <c r="E90" t="s">
        <v>1925</v>
      </c>
    </row>
    <row r="91" spans="1:10" x14ac:dyDescent="0.25">
      <c r="A91">
        <f>1/A90</f>
        <v>0.15085174667466181</v>
      </c>
      <c r="B91" t="s">
        <v>1926</v>
      </c>
      <c r="E91" t="s">
        <v>1927</v>
      </c>
    </row>
    <row r="92" spans="1:10" x14ac:dyDescent="0.25">
      <c r="A92" s="5">
        <v>0.5</v>
      </c>
      <c r="B92" t="s">
        <v>1928</v>
      </c>
      <c r="E92" t="s">
        <v>1929</v>
      </c>
    </row>
    <row r="93" spans="1:10" x14ac:dyDescent="0.25">
      <c r="A93">
        <f>A92*A91</f>
        <v>7.5425873337330904E-2</v>
      </c>
      <c r="B93" t="s">
        <v>1930</v>
      </c>
      <c r="E93" t="s">
        <v>1927</v>
      </c>
    </row>
    <row r="94" spans="1:10" x14ac:dyDescent="0.25">
      <c r="A94">
        <f>1/A93</f>
        <v>13.258050000000001</v>
      </c>
      <c r="B94" t="s">
        <v>1931</v>
      </c>
      <c r="E94" t="s">
        <v>1927</v>
      </c>
      <c r="J94" s="5"/>
    </row>
    <row r="95" spans="1:10" ht="15.95" customHeight="1" thickBot="1" x14ac:dyDescent="0.3">
      <c r="A95">
        <v>8.0274920000000005</v>
      </c>
      <c r="B95" t="s">
        <v>1932</v>
      </c>
      <c r="E95" t="s">
        <v>1933</v>
      </c>
      <c r="J95" s="5"/>
    </row>
    <row r="96" spans="1:10" ht="15.95" customHeight="1" thickBot="1" x14ac:dyDescent="0.3">
      <c r="A96" s="4">
        <f>(A94-A95)/A95</f>
        <v>0.65158059329115492</v>
      </c>
      <c r="B96" t="s">
        <v>1934</v>
      </c>
      <c r="C96" s="104"/>
      <c r="E96" t="s">
        <v>1927</v>
      </c>
    </row>
    <row r="98" spans="1:5" x14ac:dyDescent="0.25">
      <c r="A98" s="400" t="s">
        <v>1935</v>
      </c>
      <c r="B98" s="392"/>
      <c r="C98" s="392"/>
      <c r="D98" s="392"/>
      <c r="E98" s="392"/>
    </row>
    <row r="99" spans="1:5" x14ac:dyDescent="0.25">
      <c r="A99" s="104">
        <v>0.3</v>
      </c>
      <c r="B99" s="5" t="s">
        <v>1936</v>
      </c>
    </row>
    <row r="100" spans="1:5" x14ac:dyDescent="0.25">
      <c r="A100">
        <v>63.5</v>
      </c>
      <c r="B100" t="s">
        <v>1937</v>
      </c>
    </row>
    <row r="101" spans="1:5" x14ac:dyDescent="0.25">
      <c r="A101">
        <f>1/A100</f>
        <v>1.5748031496062992E-2</v>
      </c>
      <c r="B101" t="s">
        <v>1938</v>
      </c>
    </row>
    <row r="102" spans="1:5" x14ac:dyDescent="0.25">
      <c r="A102" s="120">
        <f>A101*(1-A99)</f>
        <v>1.1023622047244094E-2</v>
      </c>
      <c r="B102" t="s">
        <v>1939</v>
      </c>
    </row>
    <row r="103" spans="1:5" x14ac:dyDescent="0.25">
      <c r="A103" s="120">
        <f>1/A102</f>
        <v>90.714285714285722</v>
      </c>
      <c r="B103" t="s">
        <v>1940</v>
      </c>
    </row>
    <row r="104" spans="1:5" x14ac:dyDescent="0.25">
      <c r="A104" s="104">
        <v>0.35</v>
      </c>
      <c r="B104" t="s">
        <v>1941</v>
      </c>
    </row>
    <row r="105" spans="1:5" x14ac:dyDescent="0.25">
      <c r="A105">
        <f>A102*(1-A104)</f>
        <v>7.1653543307086615E-3</v>
      </c>
      <c r="B105" t="s">
        <v>1942</v>
      </c>
    </row>
    <row r="106" spans="1:5" ht="15.95" customHeight="1" thickBot="1" x14ac:dyDescent="0.3">
      <c r="A106">
        <f>1/A105</f>
        <v>139.56043956043956</v>
      </c>
      <c r="B106" t="s">
        <v>1943</v>
      </c>
    </row>
    <row r="107" spans="1:5" ht="15.95" customHeight="1" thickBot="1" x14ac:dyDescent="0.3">
      <c r="A107" s="4">
        <f>(A106-A103)/A103</f>
        <v>0.53846153846153832</v>
      </c>
      <c r="B107" t="s">
        <v>1944</v>
      </c>
    </row>
    <row r="108" spans="1:5" x14ac:dyDescent="0.25">
      <c r="A108" s="5"/>
    </row>
    <row r="109" spans="1:5" x14ac:dyDescent="0.25">
      <c r="A109" s="400" t="s">
        <v>1945</v>
      </c>
      <c r="B109" s="392"/>
      <c r="C109" s="392"/>
      <c r="D109" s="392"/>
      <c r="E109" s="392"/>
    </row>
    <row r="110" spans="1:5" ht="15.95" customHeight="1" thickBot="1" x14ac:dyDescent="0.3"/>
    <row r="111" spans="1:5" ht="15.95" customHeight="1" thickBot="1" x14ac:dyDescent="0.3">
      <c r="A111" s="4">
        <f>A122</f>
        <v>0.20481927710843381</v>
      </c>
      <c r="B111" t="s">
        <v>1946</v>
      </c>
    </row>
    <row r="113" spans="1:12" x14ac:dyDescent="0.25">
      <c r="A113" s="400" t="s">
        <v>1947</v>
      </c>
      <c r="B113" s="392"/>
      <c r="C113" s="392"/>
      <c r="D113" s="392"/>
      <c r="E113" s="392"/>
    </row>
    <row r="114" spans="1:12" x14ac:dyDescent="0.25">
      <c r="A114" s="104">
        <v>0.2</v>
      </c>
      <c r="B114" s="5" t="s">
        <v>1936</v>
      </c>
    </row>
    <row r="115" spans="1:12" x14ac:dyDescent="0.25">
      <c r="A115">
        <v>1.95</v>
      </c>
      <c r="B115" t="s">
        <v>1948</v>
      </c>
    </row>
    <row r="116" spans="1:12" x14ac:dyDescent="0.25">
      <c r="A116">
        <f>1/A115</f>
        <v>0.51282051282051289</v>
      </c>
      <c r="B116" t="s">
        <v>1938</v>
      </c>
    </row>
    <row r="117" spans="1:12" x14ac:dyDescent="0.25">
      <c r="A117" s="120">
        <f>A116*(1-A114)</f>
        <v>0.41025641025641035</v>
      </c>
      <c r="B117" t="s">
        <v>1939</v>
      </c>
    </row>
    <row r="118" spans="1:12" x14ac:dyDescent="0.25">
      <c r="A118" s="120">
        <f>1/A117</f>
        <v>2.4374999999999996</v>
      </c>
      <c r="B118" t="s">
        <v>1940</v>
      </c>
    </row>
    <row r="119" spans="1:12" x14ac:dyDescent="0.25">
      <c r="A119" s="104">
        <v>0.17</v>
      </c>
      <c r="B119" t="s">
        <v>1941</v>
      </c>
    </row>
    <row r="120" spans="1:12" x14ac:dyDescent="0.25">
      <c r="A120">
        <f>A117*(1-A119)</f>
        <v>0.34051282051282056</v>
      </c>
      <c r="B120" t="s">
        <v>1942</v>
      </c>
    </row>
    <row r="121" spans="1:12" ht="15.95" customHeight="1" thickBot="1" x14ac:dyDescent="0.3">
      <c r="A121">
        <f>1/A120</f>
        <v>2.9367469879518069</v>
      </c>
      <c r="B121" t="s">
        <v>1943</v>
      </c>
    </row>
    <row r="122" spans="1:12" ht="15.95" customHeight="1" thickBot="1" x14ac:dyDescent="0.3">
      <c r="A122" s="4">
        <f>(A121-A118)/A118</f>
        <v>0.20481927710843381</v>
      </c>
      <c r="B122" t="s">
        <v>1944</v>
      </c>
    </row>
    <row r="124" spans="1:12" x14ac:dyDescent="0.25">
      <c r="A124" s="400" t="s">
        <v>1949</v>
      </c>
      <c r="B124" s="392"/>
      <c r="C124" s="392"/>
      <c r="D124" s="392"/>
      <c r="E124" s="392"/>
      <c r="J124" s="6"/>
    </row>
    <row r="125" spans="1:12" x14ac:dyDescent="0.25">
      <c r="A125" s="7">
        <v>4.4824543659231748E-4</v>
      </c>
      <c r="B125" t="s">
        <v>1950</v>
      </c>
      <c r="K125" s="5"/>
      <c r="L125" s="5"/>
    </row>
    <row r="126" spans="1:12" x14ac:dyDescent="0.25">
      <c r="A126">
        <v>1.27</v>
      </c>
      <c r="B126" t="s">
        <v>1951</v>
      </c>
      <c r="F126" s="121"/>
      <c r="J126" s="113"/>
      <c r="K126" s="7"/>
      <c r="L126" s="7"/>
    </row>
    <row r="127" spans="1:12" x14ac:dyDescent="0.25">
      <c r="A127">
        <f>(1/CONVERT(A125/A126,"mi","km")*0.00105505585)</f>
        <v>1.857438352962903</v>
      </c>
      <c r="B127" t="s">
        <v>1952</v>
      </c>
      <c r="K127" s="7"/>
      <c r="L127" s="7"/>
    </row>
    <row r="128" spans="1:12" x14ac:dyDescent="0.25">
      <c r="A128">
        <f>1/A127</f>
        <v>0.53837587578874124</v>
      </c>
      <c r="B128" t="s">
        <v>1953</v>
      </c>
      <c r="F128" s="121"/>
      <c r="K128" s="104"/>
      <c r="L128" s="5"/>
    </row>
    <row r="129" spans="1:12" x14ac:dyDescent="0.25">
      <c r="A129">
        <v>1.07</v>
      </c>
      <c r="B129" t="s">
        <v>1954</v>
      </c>
      <c r="F129" s="121"/>
      <c r="K129" s="104"/>
      <c r="L129" s="5"/>
    </row>
    <row r="130" spans="1:12" ht="15.95" customHeight="1" thickBot="1" x14ac:dyDescent="0.3">
      <c r="A130">
        <f>1/A129</f>
        <v>0.93457943925233644</v>
      </c>
      <c r="B130" t="s">
        <v>1955</v>
      </c>
      <c r="F130" s="121"/>
      <c r="K130" s="5"/>
      <c r="L130" s="5"/>
    </row>
    <row r="131" spans="1:12" ht="15.95" customHeight="1" thickBot="1" x14ac:dyDescent="0.3">
      <c r="A131" s="4">
        <f>(A130-A128)/A128</f>
        <v>0.73592369435785332</v>
      </c>
      <c r="B131" t="s">
        <v>1944</v>
      </c>
      <c r="F131" s="121"/>
    </row>
    <row r="133" spans="1:12" x14ac:dyDescent="0.25">
      <c r="A133" s="6"/>
      <c r="B133" s="5"/>
      <c r="C133" s="5"/>
    </row>
    <row r="134" spans="1:12" x14ac:dyDescent="0.25">
      <c r="A134" s="400" t="s">
        <v>515</v>
      </c>
      <c r="B134" s="392"/>
      <c r="C134" s="392"/>
      <c r="D134" s="392"/>
      <c r="E134" s="392"/>
    </row>
    <row r="135" spans="1:12" x14ac:dyDescent="0.25">
      <c r="A135" s="8" t="s">
        <v>1956</v>
      </c>
      <c r="B135" s="43"/>
      <c r="C135" s="43"/>
      <c r="D135" s="43"/>
      <c r="E135" s="43"/>
      <c r="F135" s="43"/>
      <c r="G135" s="43"/>
    </row>
    <row r="136" spans="1:12" ht="15.75" x14ac:dyDescent="0.3">
      <c r="A136" s="9"/>
      <c r="B136" s="397" t="s">
        <v>1957</v>
      </c>
      <c r="C136" s="398"/>
      <c r="D136" s="398"/>
      <c r="E136" s="399"/>
      <c r="F136" s="43"/>
      <c r="G136" s="43"/>
    </row>
    <row r="137" spans="1:12" ht="15.75" x14ac:dyDescent="0.3">
      <c r="A137" s="10"/>
      <c r="B137" s="397" t="s">
        <v>1958</v>
      </c>
      <c r="C137" s="399"/>
      <c r="D137" s="397" t="s">
        <v>1959</v>
      </c>
      <c r="E137" s="399"/>
      <c r="F137" s="43"/>
      <c r="G137" s="43"/>
    </row>
    <row r="138" spans="1:12" ht="15.75" x14ac:dyDescent="0.3">
      <c r="A138" s="11" t="s">
        <v>1960</v>
      </c>
      <c r="B138" s="115" t="s">
        <v>1961</v>
      </c>
      <c r="C138" s="115" t="s">
        <v>1962</v>
      </c>
      <c r="D138" s="115" t="s">
        <v>1961</v>
      </c>
      <c r="E138" s="115" t="s">
        <v>1962</v>
      </c>
      <c r="F138" s="43"/>
      <c r="G138" s="12" t="s">
        <v>1963</v>
      </c>
    </row>
    <row r="139" spans="1:12" x14ac:dyDescent="0.25">
      <c r="A139" s="13" t="s">
        <v>1964</v>
      </c>
      <c r="B139" s="122">
        <v>95</v>
      </c>
      <c r="C139" s="123">
        <v>95</v>
      </c>
      <c r="D139" s="122">
        <v>50</v>
      </c>
      <c r="E139" s="123">
        <v>50</v>
      </c>
      <c r="F139" s="12" t="s">
        <v>506</v>
      </c>
      <c r="G139" s="43">
        <f t="shared" ref="G139:G156" si="0">(C139-E139)/C139</f>
        <v>0.47368421052631576</v>
      </c>
    </row>
    <row r="140" spans="1:12" x14ac:dyDescent="0.25">
      <c r="A140" s="14" t="s">
        <v>1965</v>
      </c>
      <c r="B140" s="124">
        <v>100</v>
      </c>
      <c r="C140" s="125">
        <v>100</v>
      </c>
      <c r="D140" s="124">
        <v>70</v>
      </c>
      <c r="E140" s="125">
        <v>70</v>
      </c>
      <c r="F140" s="12" t="s">
        <v>506</v>
      </c>
      <c r="G140" s="43">
        <f t="shared" si="0"/>
        <v>0.3</v>
      </c>
    </row>
    <row r="141" spans="1:12" x14ac:dyDescent="0.25">
      <c r="A141" s="14" t="s">
        <v>1966</v>
      </c>
      <c r="B141" s="124">
        <v>95</v>
      </c>
      <c r="C141" s="125">
        <v>95</v>
      </c>
      <c r="D141" s="124">
        <v>50</v>
      </c>
      <c r="E141" s="125">
        <v>50</v>
      </c>
      <c r="F141" s="12" t="s">
        <v>506</v>
      </c>
      <c r="G141" s="43">
        <f t="shared" si="0"/>
        <v>0.47368421052631576</v>
      </c>
    </row>
    <row r="142" spans="1:12" x14ac:dyDescent="0.25">
      <c r="A142" s="14" t="s">
        <v>1967</v>
      </c>
      <c r="B142" s="124">
        <v>105</v>
      </c>
      <c r="C142" s="125">
        <v>105</v>
      </c>
      <c r="D142" s="124">
        <v>110</v>
      </c>
      <c r="E142" s="125">
        <v>110</v>
      </c>
      <c r="F142" s="15" t="s">
        <v>1968</v>
      </c>
      <c r="G142" s="43">
        <f t="shared" si="0"/>
        <v>-4.7619047619047616E-2</v>
      </c>
    </row>
    <row r="143" spans="1:12" x14ac:dyDescent="0.25">
      <c r="A143" s="14" t="s">
        <v>1969</v>
      </c>
      <c r="B143" s="124">
        <v>80</v>
      </c>
      <c r="C143" s="125">
        <v>80</v>
      </c>
      <c r="D143" s="124">
        <v>35</v>
      </c>
      <c r="E143" s="125">
        <v>35</v>
      </c>
      <c r="F143" s="12" t="s">
        <v>506</v>
      </c>
      <c r="G143" s="43">
        <f t="shared" si="0"/>
        <v>0.5625</v>
      </c>
    </row>
    <row r="144" spans="1:12" x14ac:dyDescent="0.25">
      <c r="A144" s="14" t="s">
        <v>1970</v>
      </c>
      <c r="B144" s="124">
        <v>70</v>
      </c>
      <c r="C144" s="125">
        <v>70</v>
      </c>
      <c r="D144" s="124">
        <v>50</v>
      </c>
      <c r="E144" s="125">
        <v>50</v>
      </c>
      <c r="F144" s="12" t="s">
        <v>506</v>
      </c>
      <c r="G144" s="43">
        <f t="shared" si="0"/>
        <v>0.2857142857142857</v>
      </c>
    </row>
    <row r="145" spans="1:9" x14ac:dyDescent="0.25">
      <c r="A145" s="14" t="s">
        <v>1873</v>
      </c>
      <c r="B145" s="124">
        <v>90</v>
      </c>
      <c r="C145" s="125">
        <v>90</v>
      </c>
      <c r="D145" s="124">
        <v>80</v>
      </c>
      <c r="E145" s="125">
        <v>80</v>
      </c>
      <c r="F145" s="12" t="s">
        <v>1971</v>
      </c>
      <c r="G145" s="43">
        <f t="shared" si="0"/>
        <v>0.1111111111111111</v>
      </c>
    </row>
    <row r="146" spans="1:9" x14ac:dyDescent="0.25">
      <c r="A146" s="14" t="s">
        <v>1972</v>
      </c>
      <c r="B146" s="124">
        <v>100</v>
      </c>
      <c r="C146" s="125">
        <v>100</v>
      </c>
      <c r="D146" s="124">
        <v>90</v>
      </c>
      <c r="E146" s="125">
        <v>90</v>
      </c>
      <c r="F146" s="12" t="s">
        <v>506</v>
      </c>
      <c r="G146" s="43">
        <f t="shared" si="0"/>
        <v>0.1</v>
      </c>
    </row>
    <row r="147" spans="1:9" x14ac:dyDescent="0.25">
      <c r="A147" s="14" t="s">
        <v>1973</v>
      </c>
      <c r="B147" s="124">
        <v>80</v>
      </c>
      <c r="C147" s="125">
        <v>80</v>
      </c>
      <c r="D147" s="124">
        <v>40</v>
      </c>
      <c r="E147" s="125">
        <v>40</v>
      </c>
      <c r="F147" s="12" t="s">
        <v>506</v>
      </c>
      <c r="G147" s="43">
        <f t="shared" si="0"/>
        <v>0.5</v>
      </c>
    </row>
    <row r="148" spans="1:9" x14ac:dyDescent="0.25">
      <c r="A148" s="14" t="s">
        <v>1974</v>
      </c>
      <c r="B148" s="124">
        <v>80</v>
      </c>
      <c r="C148" s="125">
        <v>80</v>
      </c>
      <c r="D148" s="124">
        <v>50</v>
      </c>
      <c r="E148" s="125">
        <v>50</v>
      </c>
      <c r="F148" s="12" t="s">
        <v>506</v>
      </c>
      <c r="G148" s="43">
        <f t="shared" si="0"/>
        <v>0.375</v>
      </c>
    </row>
    <row r="149" spans="1:9" x14ac:dyDescent="0.25">
      <c r="A149" s="14" t="s">
        <v>1975</v>
      </c>
      <c r="B149" s="124">
        <v>90</v>
      </c>
      <c r="C149" s="125">
        <v>90</v>
      </c>
      <c r="D149" s="124">
        <v>80</v>
      </c>
      <c r="E149" s="125">
        <v>80</v>
      </c>
      <c r="F149" s="12" t="s">
        <v>1971</v>
      </c>
      <c r="G149" s="43">
        <f t="shared" si="0"/>
        <v>0.1111111111111111</v>
      </c>
    </row>
    <row r="150" spans="1:9" x14ac:dyDescent="0.25">
      <c r="A150" s="14" t="s">
        <v>1976</v>
      </c>
      <c r="B150" s="124">
        <v>95</v>
      </c>
      <c r="C150" s="125">
        <v>95</v>
      </c>
      <c r="D150" s="124">
        <v>90</v>
      </c>
      <c r="E150" s="125">
        <v>90</v>
      </c>
      <c r="F150" s="15" t="s">
        <v>1968</v>
      </c>
      <c r="G150" s="43">
        <f t="shared" si="0"/>
        <v>5.2631578947368418E-2</v>
      </c>
    </row>
    <row r="151" spans="1:9" x14ac:dyDescent="0.25">
      <c r="A151" s="14" t="s">
        <v>1977</v>
      </c>
      <c r="B151" s="124">
        <v>95</v>
      </c>
      <c r="C151" s="125">
        <v>95</v>
      </c>
      <c r="D151" s="124">
        <v>90</v>
      </c>
      <c r="E151" s="125">
        <v>90</v>
      </c>
      <c r="F151" s="15" t="s">
        <v>1968</v>
      </c>
      <c r="G151" s="43">
        <f t="shared" si="0"/>
        <v>5.2631578947368418E-2</v>
      </c>
    </row>
    <row r="152" spans="1:9" x14ac:dyDescent="0.25">
      <c r="A152" s="14" t="s">
        <v>504</v>
      </c>
      <c r="B152" s="124">
        <v>80</v>
      </c>
      <c r="C152" s="125">
        <v>50</v>
      </c>
      <c r="D152" s="124">
        <v>30</v>
      </c>
      <c r="E152" s="125">
        <v>30</v>
      </c>
      <c r="F152" s="12" t="s">
        <v>504</v>
      </c>
      <c r="G152" s="43">
        <f t="shared" si="0"/>
        <v>0.4</v>
      </c>
    </row>
    <row r="153" spans="1:9" x14ac:dyDescent="0.25">
      <c r="A153" s="14" t="s">
        <v>1978</v>
      </c>
      <c r="B153" s="124">
        <v>90</v>
      </c>
      <c r="C153" s="125">
        <v>90</v>
      </c>
      <c r="D153" s="124">
        <v>70</v>
      </c>
      <c r="E153" s="125">
        <v>70</v>
      </c>
      <c r="F153" s="12" t="s">
        <v>496</v>
      </c>
      <c r="G153" s="43">
        <f t="shared" si="0"/>
        <v>0.22222222222222221</v>
      </c>
    </row>
    <row r="154" spans="1:9" x14ac:dyDescent="0.25">
      <c r="A154" s="14" t="s">
        <v>1979</v>
      </c>
      <c r="B154" s="124">
        <v>95</v>
      </c>
      <c r="C154" s="125">
        <v>90</v>
      </c>
      <c r="D154" s="124">
        <v>80</v>
      </c>
      <c r="E154" s="125">
        <v>80</v>
      </c>
      <c r="F154" s="15" t="s">
        <v>1968</v>
      </c>
      <c r="G154" s="43">
        <f t="shared" si="0"/>
        <v>0.1111111111111111</v>
      </c>
      <c r="I154" s="16"/>
    </row>
    <row r="155" spans="1:9" x14ac:dyDescent="0.25">
      <c r="A155" s="14" t="s">
        <v>1980</v>
      </c>
      <c r="B155" s="124">
        <v>80</v>
      </c>
      <c r="C155" s="125">
        <v>65</v>
      </c>
      <c r="D155" s="124">
        <v>60</v>
      </c>
      <c r="E155" s="125">
        <v>30</v>
      </c>
      <c r="F155" s="12" t="s">
        <v>502</v>
      </c>
      <c r="G155" s="43">
        <f t="shared" si="0"/>
        <v>0.53846153846153844</v>
      </c>
    </row>
    <row r="156" spans="1:9" x14ac:dyDescent="0.25">
      <c r="A156" s="17" t="s">
        <v>1981</v>
      </c>
      <c r="B156" s="126">
        <v>90</v>
      </c>
      <c r="C156" s="127">
        <v>90</v>
      </c>
      <c r="D156" s="126">
        <v>70</v>
      </c>
      <c r="E156" s="127">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1971</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400" t="s">
        <v>1982</v>
      </c>
      <c r="B165" s="392"/>
      <c r="C165" s="392"/>
      <c r="D165" s="392"/>
      <c r="E165" s="392"/>
    </row>
    <row r="166" spans="1:7" ht="15.95" customHeight="1" thickBot="1" x14ac:dyDescent="0.3">
      <c r="A166" t="s">
        <v>1983</v>
      </c>
      <c r="B166" s="104">
        <v>0.4</v>
      </c>
    </row>
    <row r="167" spans="1:7" ht="15.95" customHeight="1" thickBot="1" x14ac:dyDescent="0.3">
      <c r="A167" t="s">
        <v>1984</v>
      </c>
      <c r="B167" s="18">
        <f>(1+B166)^(1/(2020-2010))-1</f>
        <v>3.4219694129380196E-2</v>
      </c>
    </row>
    <row r="168" spans="1:7" x14ac:dyDescent="0.25">
      <c r="B168" s="19"/>
    </row>
    <row r="169" spans="1:7" x14ac:dyDescent="0.25">
      <c r="A169" s="400" t="s">
        <v>1985</v>
      </c>
      <c r="B169" s="392"/>
    </row>
    <row r="170" spans="1:7" x14ac:dyDescent="0.25">
      <c r="A170" t="s">
        <v>1986</v>
      </c>
      <c r="B170" s="100">
        <v>972.7</v>
      </c>
    </row>
    <row r="171" spans="1:7" ht="15.95" customHeight="1" thickBot="1" x14ac:dyDescent="0.3">
      <c r="A171" t="s">
        <v>1987</v>
      </c>
      <c r="B171" s="20">
        <f>400.9+53.5+276.5+255.7+63.5+462.5+B170+975.4+227.6+436.5</f>
        <v>4124.8</v>
      </c>
    </row>
    <row r="172" spans="1:7" ht="15.95" customHeight="1" thickBot="1" x14ac:dyDescent="0.3">
      <c r="A172" t="s">
        <v>1988</v>
      </c>
      <c r="B172" s="18">
        <f>B170/B171</f>
        <v>0.23581749418153608</v>
      </c>
    </row>
    <row r="173" spans="1:7" x14ac:dyDescent="0.25">
      <c r="B173" s="19"/>
    </row>
    <row r="174" spans="1:7" x14ac:dyDescent="0.25">
      <c r="A174" s="400" t="s">
        <v>1989</v>
      </c>
      <c r="B174" s="392"/>
      <c r="C174" s="392"/>
      <c r="D174" s="392"/>
      <c r="E174" s="392"/>
    </row>
    <row r="175" spans="1:7" ht="15.95" customHeight="1" thickBot="1" x14ac:dyDescent="0.3">
      <c r="A175" t="s">
        <v>1990</v>
      </c>
      <c r="B175" s="19">
        <v>0.1246</v>
      </c>
    </row>
    <row r="176" spans="1:7" ht="15.95" customHeight="1" thickBot="1" x14ac:dyDescent="0.3">
      <c r="A176" t="s">
        <v>1991</v>
      </c>
      <c r="B176" s="18">
        <f>1-B175</f>
        <v>0.87539999999999996</v>
      </c>
    </row>
    <row r="178" spans="1:5" x14ac:dyDescent="0.25">
      <c r="A178" s="400" t="s">
        <v>1992</v>
      </c>
      <c r="B178" s="392"/>
      <c r="C178" s="392"/>
      <c r="D178" s="392"/>
      <c r="E178" s="392"/>
    </row>
    <row r="179" spans="1:5" x14ac:dyDescent="0.25">
      <c r="A179" t="s">
        <v>1993</v>
      </c>
      <c r="B179">
        <v>197000</v>
      </c>
    </row>
    <row r="180" spans="1:5" ht="15.95" customHeight="1" thickBot="1" x14ac:dyDescent="0.3">
      <c r="A180" t="s">
        <v>1994</v>
      </c>
      <c r="B180">
        <v>175000</v>
      </c>
    </row>
    <row r="181" spans="1:5" ht="15.95" customHeight="1" thickBot="1" x14ac:dyDescent="0.3">
      <c r="A181" t="s">
        <v>1995</v>
      </c>
      <c r="B181" s="4">
        <f>B179/B180</f>
        <v>1.1257142857142857</v>
      </c>
    </row>
    <row r="183" spans="1:5" x14ac:dyDescent="0.25">
      <c r="A183" s="400" t="s">
        <v>1996</v>
      </c>
      <c r="B183" s="392"/>
      <c r="C183" s="392"/>
      <c r="D183" s="392"/>
      <c r="E183" s="392"/>
    </row>
    <row r="184" spans="1:5" x14ac:dyDescent="0.25">
      <c r="A184" t="s">
        <v>1997</v>
      </c>
      <c r="B184" s="101">
        <v>1.2E-2</v>
      </c>
    </row>
    <row r="185" spans="1:5" x14ac:dyDescent="0.25">
      <c r="A185" t="s">
        <v>1998</v>
      </c>
      <c r="B185" s="101">
        <v>2.4E-2</v>
      </c>
    </row>
    <row r="186" spans="1:5" x14ac:dyDescent="0.25">
      <c r="A186" t="s">
        <v>1999</v>
      </c>
      <c r="B186">
        <f>2050-2018+1</f>
        <v>33</v>
      </c>
    </row>
    <row r="187" spans="1:5" x14ac:dyDescent="0.25">
      <c r="A187" t="s">
        <v>2000</v>
      </c>
      <c r="B187" s="5">
        <f>(1-B184)^B186</f>
        <v>0.67139665221009714</v>
      </c>
    </row>
    <row r="188" spans="1:5" ht="15.95" customHeight="1" thickBot="1" x14ac:dyDescent="0.3">
      <c r="A188" t="s">
        <v>2001</v>
      </c>
      <c r="B188" s="5">
        <f>(1-B185)^B186</f>
        <v>0.44858421050781644</v>
      </c>
    </row>
    <row r="189" spans="1:5" ht="15.95" customHeight="1" thickBot="1" x14ac:dyDescent="0.3">
      <c r="A189" t="s">
        <v>2002</v>
      </c>
      <c r="B189" s="4">
        <f>(B187-B188)/B187</f>
        <v>0.33186409400289502</v>
      </c>
    </row>
    <row r="191" spans="1:5" x14ac:dyDescent="0.25">
      <c r="A191" s="400" t="s">
        <v>2003</v>
      </c>
      <c r="B191" s="392"/>
      <c r="C191" s="392"/>
      <c r="D191" s="392"/>
      <c r="E191" s="392"/>
    </row>
    <row r="192" spans="1:5" x14ac:dyDescent="0.25">
      <c r="A192" s="6" t="s">
        <v>2004</v>
      </c>
      <c r="B192" s="6" t="s">
        <v>2005</v>
      </c>
      <c r="C192" s="6"/>
    </row>
    <row r="193" spans="1:9" x14ac:dyDescent="0.25">
      <c r="A193" t="s">
        <v>2006</v>
      </c>
      <c r="B193" s="7">
        <v>15277777.77777778</v>
      </c>
      <c r="C193" t="s">
        <v>2007</v>
      </c>
    </row>
    <row r="194" spans="1:9" x14ac:dyDescent="0.25">
      <c r="A194" t="s">
        <v>2008</v>
      </c>
      <c r="B194" s="7">
        <f>3.4*10^6</f>
        <v>3400000</v>
      </c>
      <c r="C194" s="21"/>
    </row>
    <row r="195" spans="1:9" x14ac:dyDescent="0.25">
      <c r="A195" t="s">
        <v>2009</v>
      </c>
      <c r="B195">
        <v>2</v>
      </c>
    </row>
    <row r="196" spans="1:9" ht="15.95" customHeight="1" thickBot="1" x14ac:dyDescent="0.3">
      <c r="A196" t="s">
        <v>2010</v>
      </c>
      <c r="B196" s="7">
        <f>B195*B194</f>
        <v>6800000</v>
      </c>
    </row>
    <row r="197" spans="1:9" ht="15.95" customHeight="1" thickBot="1" x14ac:dyDescent="0.3">
      <c r="A197" t="s">
        <v>2011</v>
      </c>
      <c r="B197" s="4">
        <f>B196/B193</f>
        <v>0.44509090909090904</v>
      </c>
    </row>
    <row r="199" spans="1:9" x14ac:dyDescent="0.25">
      <c r="A199" s="67" t="s">
        <v>479</v>
      </c>
    </row>
    <row r="201" spans="1:9" x14ac:dyDescent="0.25">
      <c r="A201" s="68" t="s">
        <v>2012</v>
      </c>
      <c r="B201" s="396" t="s">
        <v>2013</v>
      </c>
      <c r="C201" s="392"/>
      <c r="D201" s="392"/>
      <c r="E201" s="392"/>
      <c r="F201" s="392"/>
      <c r="G201" s="392"/>
      <c r="H201" s="392"/>
      <c r="I201" s="392"/>
    </row>
    <row r="202" spans="1:9" x14ac:dyDescent="0.25">
      <c r="A202" s="22" t="s">
        <v>2014</v>
      </c>
      <c r="B202" s="22" t="s">
        <v>2015</v>
      </c>
      <c r="C202" s="22" t="s">
        <v>2016</v>
      </c>
      <c r="D202" s="22" t="s">
        <v>2017</v>
      </c>
      <c r="E202" s="22" t="s">
        <v>1828</v>
      </c>
      <c r="F202" s="22" t="s">
        <v>405</v>
      </c>
      <c r="G202" s="22" t="s">
        <v>2018</v>
      </c>
      <c r="H202" s="22" t="s">
        <v>2019</v>
      </c>
      <c r="I202" s="22" t="s">
        <v>2020</v>
      </c>
    </row>
    <row r="203" spans="1:9" x14ac:dyDescent="0.25">
      <c r="A203" s="22" t="s">
        <v>2021</v>
      </c>
      <c r="B203">
        <v>0</v>
      </c>
      <c r="C203">
        <v>6</v>
      </c>
      <c r="D203">
        <v>9</v>
      </c>
      <c r="E203">
        <v>25</v>
      </c>
      <c r="F203">
        <v>21</v>
      </c>
      <c r="G203">
        <v>215</v>
      </c>
      <c r="H203">
        <v>81</v>
      </c>
      <c r="I203">
        <v>134</v>
      </c>
    </row>
    <row r="204" spans="1:9" x14ac:dyDescent="0.25">
      <c r="A204" s="22" t="s">
        <v>2022</v>
      </c>
      <c r="B204">
        <v>4</v>
      </c>
      <c r="C204">
        <v>3</v>
      </c>
      <c r="D204">
        <v>15</v>
      </c>
      <c r="E204">
        <v>40</v>
      </c>
      <c r="F204">
        <v>43</v>
      </c>
      <c r="G204">
        <v>163</v>
      </c>
      <c r="H204">
        <v>56</v>
      </c>
      <c r="I204">
        <v>94</v>
      </c>
    </row>
    <row r="205" spans="1:9" ht="15.95" customHeight="1" thickBot="1" x14ac:dyDescent="0.3">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2024</v>
      </c>
      <c r="B206" s="4">
        <f>SUM(G205:H205)/SUM(G203:H203)</f>
        <v>-0.26013513513513514</v>
      </c>
    </row>
    <row r="207" spans="1:9" ht="15.95" customHeight="1" thickBot="1" x14ac:dyDescent="0.3">
      <c r="A207" t="s">
        <v>2025</v>
      </c>
      <c r="B207" s="4">
        <f>I205/I203</f>
        <v>-0.29850746268656714</v>
      </c>
    </row>
    <row r="209" spans="1:9" x14ac:dyDescent="0.25">
      <c r="A209" s="68" t="s">
        <v>2026</v>
      </c>
      <c r="B209" s="396" t="s">
        <v>2013</v>
      </c>
      <c r="C209" s="392"/>
      <c r="D209" s="392"/>
      <c r="E209" s="392"/>
      <c r="F209" s="392"/>
      <c r="G209" s="392"/>
      <c r="H209" s="392"/>
      <c r="I209" s="392"/>
    </row>
    <row r="210" spans="1:9" x14ac:dyDescent="0.25">
      <c r="A210" s="22" t="s">
        <v>2014</v>
      </c>
      <c r="B210" s="22" t="s">
        <v>2015</v>
      </c>
      <c r="C210" s="22" t="s">
        <v>2016</v>
      </c>
      <c r="D210" s="22" t="s">
        <v>2017</v>
      </c>
      <c r="E210" s="22" t="s">
        <v>1828</v>
      </c>
      <c r="F210" s="22" t="s">
        <v>405</v>
      </c>
      <c r="G210" s="22" t="s">
        <v>2018</v>
      </c>
      <c r="H210" s="22" t="s">
        <v>2019</v>
      </c>
      <c r="I210" s="22" t="s">
        <v>2020</v>
      </c>
    </row>
    <row r="211" spans="1:9" x14ac:dyDescent="0.25">
      <c r="A211" s="22" t="s">
        <v>2021</v>
      </c>
      <c r="B211">
        <v>0</v>
      </c>
      <c r="C211">
        <v>17</v>
      </c>
      <c r="D211">
        <v>18</v>
      </c>
      <c r="E211">
        <v>22</v>
      </c>
      <c r="F211">
        <v>12</v>
      </c>
      <c r="G211">
        <v>73</v>
      </c>
      <c r="H211">
        <v>21</v>
      </c>
      <c r="I211">
        <v>21</v>
      </c>
    </row>
    <row r="212" spans="1:9" x14ac:dyDescent="0.25">
      <c r="A212" s="22" t="s">
        <v>2022</v>
      </c>
      <c r="B212">
        <v>0</v>
      </c>
      <c r="C212">
        <v>15</v>
      </c>
      <c r="D212">
        <v>22</v>
      </c>
      <c r="E212">
        <v>39</v>
      </c>
      <c r="F212">
        <v>23</v>
      </c>
      <c r="G212">
        <v>51</v>
      </c>
      <c r="H212">
        <v>17</v>
      </c>
      <c r="I212">
        <v>19</v>
      </c>
    </row>
    <row r="213" spans="1:9" ht="15.95" customHeight="1" thickBot="1" x14ac:dyDescent="0.3">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2024</v>
      </c>
      <c r="B214" s="4">
        <f>SUM(G213:H213)/SUM(G211:H211)</f>
        <v>-0.27659574468085107</v>
      </c>
    </row>
    <row r="215" spans="1:9" ht="15.95" customHeight="1" thickBot="1" x14ac:dyDescent="0.3">
      <c r="A215" t="s">
        <v>2025</v>
      </c>
      <c r="B215" s="4">
        <f>I213/I211</f>
        <v>-9.5238095238095233E-2</v>
      </c>
    </row>
    <row r="217" spans="1:9" x14ac:dyDescent="0.25">
      <c r="A217" s="68" t="s">
        <v>2027</v>
      </c>
      <c r="B217" s="396" t="s">
        <v>2013</v>
      </c>
      <c r="C217" s="392"/>
      <c r="D217" s="392"/>
      <c r="E217" s="392"/>
    </row>
    <row r="218" spans="1:9" x14ac:dyDescent="0.25">
      <c r="A218" s="22" t="s">
        <v>2014</v>
      </c>
      <c r="B218" s="22" t="s">
        <v>2028</v>
      </c>
      <c r="C218" s="22" t="s">
        <v>2029</v>
      </c>
      <c r="D218" s="22" t="s">
        <v>2030</v>
      </c>
      <c r="E218" s="22" t="s">
        <v>405</v>
      </c>
    </row>
    <row r="219" spans="1:9" x14ac:dyDescent="0.25">
      <c r="A219" s="22" t="s">
        <v>2021</v>
      </c>
      <c r="B219">
        <v>112</v>
      </c>
      <c r="C219">
        <v>16</v>
      </c>
      <c r="D219">
        <v>9</v>
      </c>
      <c r="E219">
        <v>134</v>
      </c>
    </row>
    <row r="220" spans="1:9" x14ac:dyDescent="0.25">
      <c r="A220" s="22" t="s">
        <v>2022</v>
      </c>
      <c r="B220">
        <v>87</v>
      </c>
      <c r="C220">
        <v>17</v>
      </c>
      <c r="D220">
        <v>9</v>
      </c>
      <c r="E220">
        <v>151</v>
      </c>
    </row>
    <row r="221" spans="1:9" ht="15.95" customHeight="1" thickBot="1" x14ac:dyDescent="0.3">
      <c r="A221" s="22" t="s">
        <v>2023</v>
      </c>
      <c r="B221">
        <f>B220-B219</f>
        <v>-25</v>
      </c>
      <c r="C221">
        <f>C220-C219</f>
        <v>1</v>
      </c>
      <c r="D221">
        <f>D220-D219</f>
        <v>0</v>
      </c>
      <c r="E221">
        <f>E220-E219</f>
        <v>17</v>
      </c>
    </row>
    <row r="222" spans="1:9" ht="15.95" customHeight="1" thickBot="1" x14ac:dyDescent="0.3">
      <c r="A222" t="s">
        <v>2031</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2021-09-27T23:55:19Z</dcterms:modified>
</cp:coreProperties>
</file>